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4A051DE7-0845-448B-86D4-C477BFD093F3}" xr6:coauthVersionLast="47" xr6:coauthVersionMax="47" xr10:uidLastSave="{00000000-0000-0000-0000-000000000000}"/>
  <bookViews>
    <workbookView xWindow="-120" yWindow="-120" windowWidth="20730" windowHeight="11160" activeTab="2" xr2:uid="{5422CB45-C4C5-4CE2-A95C-AF8B44DA3942}"/>
  </bookViews>
  <sheets>
    <sheet name="Data" sheetId="1" r:id="rId1"/>
    <sheet name="Logistic Regression" sheetId="12" r:id="rId2"/>
    <sheet name="Model Summaries" sheetId="19" r:id="rId3"/>
  </sheets>
  <definedNames>
    <definedName name="___autoF" localSheetId="1" hidden="1">0</definedName>
    <definedName name="___Coef___" localSheetId="1" hidden="1">4</definedName>
    <definedName name="___rsumm___target__bin_" localSheetId="2" hidden="1">'Model Summaries'!$A$3</definedName>
    <definedName name="__nSelect_" hidden="1">0</definedName>
    <definedName name="age_std">Data!$S$2:$S$304</definedName>
    <definedName name="ca_1">Data!$J$2:$J$304</definedName>
    <definedName name="ca_2">Data!$K$2:$K$304</definedName>
    <definedName name="ca_3">Data!$L$2:$L$304</definedName>
    <definedName name="ca_4">Data!$M$2:$M$304</definedName>
    <definedName name="chol_std">Data!$U$2:$U$304</definedName>
    <definedName name="cp_1">Data!$C$2:$C$304</definedName>
    <definedName name="cp_2">Data!$D$2:$D$304</definedName>
    <definedName name="cp_3">Data!$E$2:$E$304</definedName>
    <definedName name="exang">Data!$R$2:$R$304</definedName>
    <definedName name="fbs">Data!$Q$2:$Q$304</definedName>
    <definedName name="nRegMod" hidden="1">2</definedName>
    <definedName name="OKtoForecast" hidden="1">1</definedName>
    <definedName name="oldpeak_std">Data!$W$2:$W$304</definedName>
    <definedName name="restecg_1">Data!$F$2:$F$304</definedName>
    <definedName name="restecg_2">Data!$G$2:$G$304</definedName>
    <definedName name="sex">Data!$B$2:$B$304</definedName>
    <definedName name="slope_1">Data!$H$2:$H$304</definedName>
    <definedName name="slope_2">Data!$I$2:$I$304</definedName>
    <definedName name="target">Data!$A$2:$A$304</definedName>
    <definedName name="thal_fixed_defect_1">Data!$N$2:$N$304</definedName>
    <definedName name="thal_normal_0">Data!$P$2:$P$304</definedName>
    <definedName name="thal_reversable_defect_2">Data!$O$2:$O$304</definedName>
    <definedName name="thalach_std">Data!$V$2:$V$304</definedName>
    <definedName name="trestbps_std">Data!$T$2:$T$304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3" i="12" l="1"/>
  <c r="BJ197" i="12" s="1"/>
  <c r="F170" i="12"/>
  <c r="BJ173" i="12" s="1"/>
  <c r="D72" i="12"/>
  <c r="C77" i="12" s="1"/>
  <c r="BF10" i="12"/>
  <c r="I11" i="12" s="1"/>
  <c r="BO197" i="12"/>
  <c r="BP197" i="12"/>
  <c r="BW197" i="12"/>
  <c r="CB197" i="12"/>
  <c r="CD197" i="12"/>
  <c r="CO197" i="12"/>
  <c r="CS197" i="12"/>
  <c r="CV197" i="12"/>
  <c r="CW197" i="12"/>
  <c r="CX197" i="12"/>
  <c r="DF197" i="12"/>
  <c r="DP197" i="12"/>
  <c r="DS197" i="12"/>
  <c r="DX197" i="12"/>
  <c r="EB197" i="12"/>
  <c r="ED197" i="12"/>
  <c r="EE197" i="12"/>
  <c r="EQ197" i="12"/>
  <c r="ES197" i="12"/>
  <c r="EU197" i="12"/>
  <c r="EV197" i="12"/>
  <c r="BG197" i="12"/>
  <c r="CO173" i="12"/>
  <c r="DL173" i="12"/>
  <c r="EW173" i="12"/>
  <c r="C76" i="12"/>
  <c r="G107" i="12" a="1"/>
  <c r="G107" i="12" s="1"/>
  <c r="F107" i="12"/>
  <c r="C107" i="12" s="1"/>
  <c r="CC122" i="12"/>
  <c r="CB122" i="12"/>
  <c r="CA122" i="12"/>
  <c r="BZ122" i="12"/>
  <c r="BY122" i="12"/>
  <c r="BX122" i="12"/>
  <c r="BW122" i="12"/>
  <c r="BV122" i="12"/>
  <c r="BU122" i="12"/>
  <c r="BT122" i="12"/>
  <c r="BS122" i="12"/>
  <c r="BR122" i="12"/>
  <c r="BQ122" i="12"/>
  <c r="BP122" i="12"/>
  <c r="BO122" i="12"/>
  <c r="BN122" i="12"/>
  <c r="BM122" i="12"/>
  <c r="BL122" i="12"/>
  <c r="BK122" i="12"/>
  <c r="BJ122" i="12"/>
  <c r="BI122" i="12"/>
  <c r="CC121" i="12"/>
  <c r="CB121" i="12"/>
  <c r="CA121" i="12"/>
  <c r="BZ121" i="12"/>
  <c r="BY121" i="12"/>
  <c r="BX121" i="12"/>
  <c r="BW121" i="12"/>
  <c r="BV121" i="12"/>
  <c r="BU121" i="12"/>
  <c r="BT121" i="12"/>
  <c r="BS121" i="12"/>
  <c r="BR121" i="12"/>
  <c r="BQ121" i="12"/>
  <c r="BP121" i="12"/>
  <c r="BO121" i="12"/>
  <c r="BN121" i="12"/>
  <c r="BM121" i="12"/>
  <c r="BL121" i="12"/>
  <c r="BK121" i="12"/>
  <c r="BJ121" i="12"/>
  <c r="BI121" i="12"/>
  <c r="CC120" i="12"/>
  <c r="CB120" i="12"/>
  <c r="CA120" i="12"/>
  <c r="BZ120" i="12"/>
  <c r="BY120" i="12"/>
  <c r="BX120" i="12"/>
  <c r="BW120" i="12"/>
  <c r="BV120" i="12"/>
  <c r="BU120" i="12"/>
  <c r="BT120" i="12"/>
  <c r="BS120" i="12"/>
  <c r="BR120" i="12"/>
  <c r="BQ120" i="12"/>
  <c r="BP120" i="12"/>
  <c r="BO120" i="12"/>
  <c r="BN120" i="12"/>
  <c r="BM120" i="12"/>
  <c r="BL120" i="12"/>
  <c r="BK120" i="12"/>
  <c r="BJ120" i="12"/>
  <c r="BI120" i="12"/>
  <c r="CC119" i="12"/>
  <c r="CB119" i="12"/>
  <c r="CA119" i="12"/>
  <c r="BZ119" i="12"/>
  <c r="BY119" i="12"/>
  <c r="BX119" i="12"/>
  <c r="BW119" i="12"/>
  <c r="BV119" i="12"/>
  <c r="BU119" i="12"/>
  <c r="BT119" i="12"/>
  <c r="BS119" i="12"/>
  <c r="BR119" i="12"/>
  <c r="BQ119" i="12"/>
  <c r="BP119" i="12"/>
  <c r="BO119" i="12"/>
  <c r="BN119" i="12"/>
  <c r="BM119" i="12"/>
  <c r="BL119" i="12"/>
  <c r="BK119" i="12"/>
  <c r="BJ119" i="12"/>
  <c r="BI119" i="12"/>
  <c r="CC118" i="12"/>
  <c r="CB118" i="12"/>
  <c r="CA118" i="12"/>
  <c r="BZ118" i="12"/>
  <c r="BY118" i="12"/>
  <c r="BX118" i="12"/>
  <c r="BW118" i="12"/>
  <c r="BV118" i="12"/>
  <c r="BU118" i="12"/>
  <c r="BT118" i="12"/>
  <c r="BS118" i="12"/>
  <c r="BR118" i="12"/>
  <c r="BQ118" i="12"/>
  <c r="BP118" i="12"/>
  <c r="BO118" i="12"/>
  <c r="BN118" i="12"/>
  <c r="BM118" i="12"/>
  <c r="BL118" i="12"/>
  <c r="BK118" i="12"/>
  <c r="BJ118" i="12"/>
  <c r="BI118" i="12"/>
  <c r="CC117" i="12"/>
  <c r="CB117" i="12"/>
  <c r="CA117" i="12"/>
  <c r="BZ117" i="12"/>
  <c r="BY117" i="12"/>
  <c r="BX117" i="12"/>
  <c r="BW117" i="12"/>
  <c r="BV117" i="12"/>
  <c r="BU117" i="12"/>
  <c r="BT117" i="12"/>
  <c r="BS117" i="12"/>
  <c r="BR117" i="12"/>
  <c r="BQ117" i="12"/>
  <c r="BP117" i="12"/>
  <c r="BO117" i="12"/>
  <c r="BN117" i="12"/>
  <c r="BM117" i="12"/>
  <c r="BL117" i="12"/>
  <c r="BK117" i="12"/>
  <c r="BJ117" i="12"/>
  <c r="BI117" i="12"/>
  <c r="CC116" i="12"/>
  <c r="CB116" i="12"/>
  <c r="CA116" i="12"/>
  <c r="BZ116" i="12"/>
  <c r="BY116" i="12"/>
  <c r="BX116" i="12"/>
  <c r="BW116" i="12"/>
  <c r="BV116" i="12"/>
  <c r="BU116" i="12"/>
  <c r="BT116" i="12"/>
  <c r="BS116" i="12"/>
  <c r="BR116" i="12"/>
  <c r="BQ116" i="12"/>
  <c r="BP116" i="12"/>
  <c r="BO116" i="12"/>
  <c r="BN116" i="12"/>
  <c r="BM116" i="12"/>
  <c r="BL116" i="12"/>
  <c r="BK116" i="12"/>
  <c r="BJ116" i="12"/>
  <c r="BI116" i="12"/>
  <c r="CC115" i="12"/>
  <c r="CB115" i="12"/>
  <c r="CA115" i="12"/>
  <c r="BZ115" i="12"/>
  <c r="BY115" i="12"/>
  <c r="BX115" i="12"/>
  <c r="BW115" i="12"/>
  <c r="BV115" i="12"/>
  <c r="BU115" i="12"/>
  <c r="BT115" i="12"/>
  <c r="BS115" i="12"/>
  <c r="BR115" i="12"/>
  <c r="BQ115" i="12"/>
  <c r="BP115" i="12"/>
  <c r="BO115" i="12"/>
  <c r="BN115" i="12"/>
  <c r="BM115" i="12"/>
  <c r="BL115" i="12"/>
  <c r="BK115" i="12"/>
  <c r="BJ115" i="12"/>
  <c r="BI115" i="12"/>
  <c r="CC114" i="12"/>
  <c r="CB114" i="12"/>
  <c r="CA114" i="12"/>
  <c r="BZ114" i="12"/>
  <c r="BY114" i="12"/>
  <c r="BX114" i="12"/>
  <c r="BW114" i="12"/>
  <c r="BV114" i="12"/>
  <c r="BU114" i="12"/>
  <c r="BT114" i="12"/>
  <c r="BS114" i="12"/>
  <c r="BR114" i="12"/>
  <c r="BQ114" i="12"/>
  <c r="BP114" i="12"/>
  <c r="BO114" i="12"/>
  <c r="BN114" i="12"/>
  <c r="BM114" i="12"/>
  <c r="BL114" i="12"/>
  <c r="BK114" i="12"/>
  <c r="BJ114" i="12"/>
  <c r="BI114" i="12"/>
  <c r="CC113" i="12"/>
  <c r="CB113" i="12"/>
  <c r="CA113" i="12"/>
  <c r="BZ113" i="12"/>
  <c r="BY113" i="12"/>
  <c r="BX113" i="12"/>
  <c r="BW113" i="12"/>
  <c r="BV113" i="12"/>
  <c r="BU113" i="12"/>
  <c r="BT113" i="12"/>
  <c r="BS113" i="12"/>
  <c r="BR113" i="12"/>
  <c r="BQ113" i="12"/>
  <c r="BP113" i="12"/>
  <c r="BO113" i="12"/>
  <c r="BN113" i="12"/>
  <c r="BM113" i="12"/>
  <c r="BL113" i="12"/>
  <c r="BK113" i="12"/>
  <c r="BJ113" i="12"/>
  <c r="BI113" i="12"/>
  <c r="CC112" i="12"/>
  <c r="CB112" i="12"/>
  <c r="CA112" i="12"/>
  <c r="BZ112" i="12"/>
  <c r="BY112" i="12"/>
  <c r="BX112" i="12"/>
  <c r="BW112" i="12"/>
  <c r="BV112" i="12"/>
  <c r="BU112" i="12"/>
  <c r="BT112" i="12"/>
  <c r="BS112" i="12"/>
  <c r="BR112" i="12"/>
  <c r="BQ112" i="12"/>
  <c r="BP112" i="12"/>
  <c r="BO112" i="12"/>
  <c r="BN112" i="12"/>
  <c r="BM112" i="12"/>
  <c r="BL112" i="12"/>
  <c r="BK112" i="12"/>
  <c r="BJ112" i="12"/>
  <c r="BI112" i="12"/>
  <c r="CC111" i="12"/>
  <c r="CB111" i="12"/>
  <c r="CA111" i="12"/>
  <c r="BZ111" i="12"/>
  <c r="BY111" i="12"/>
  <c r="BX111" i="12"/>
  <c r="BW111" i="12"/>
  <c r="BV111" i="12"/>
  <c r="BU111" i="12"/>
  <c r="BT111" i="12"/>
  <c r="BS111" i="12"/>
  <c r="BR111" i="12"/>
  <c r="BQ111" i="12"/>
  <c r="BP111" i="12"/>
  <c r="BO111" i="12"/>
  <c r="BN111" i="12"/>
  <c r="BM111" i="12"/>
  <c r="BL111" i="12"/>
  <c r="BK111" i="12"/>
  <c r="BJ111" i="12"/>
  <c r="BI111" i="12"/>
  <c r="CC110" i="12"/>
  <c r="CB110" i="12"/>
  <c r="CA110" i="12"/>
  <c r="BZ110" i="12"/>
  <c r="BY110" i="12"/>
  <c r="BX110" i="12"/>
  <c r="BW110" i="12"/>
  <c r="BV110" i="12"/>
  <c r="BU110" i="12"/>
  <c r="BT110" i="12"/>
  <c r="BS110" i="12"/>
  <c r="BR110" i="12"/>
  <c r="BQ110" i="12"/>
  <c r="BP110" i="12"/>
  <c r="BO110" i="12"/>
  <c r="BN110" i="12"/>
  <c r="BM110" i="12"/>
  <c r="BL110" i="12"/>
  <c r="BK110" i="12"/>
  <c r="BJ110" i="12"/>
  <c r="BI110" i="12"/>
  <c r="CC123" i="12"/>
  <c r="CC109" i="12"/>
  <c r="CC108" i="12"/>
  <c r="CB123" i="12"/>
  <c r="CB109" i="12"/>
  <c r="CB108" i="12"/>
  <c r="CA123" i="12"/>
  <c r="CA109" i="12"/>
  <c r="CA108" i="12"/>
  <c r="BZ123" i="12"/>
  <c r="BZ109" i="12"/>
  <c r="BZ108" i="12"/>
  <c r="BY123" i="12"/>
  <c r="BY109" i="12"/>
  <c r="BY108" i="12"/>
  <c r="BX123" i="12"/>
  <c r="BX109" i="12"/>
  <c r="BX108" i="12"/>
  <c r="BW123" i="12"/>
  <c r="BW109" i="12"/>
  <c r="BW108" i="12"/>
  <c r="BV123" i="12"/>
  <c r="BV109" i="12"/>
  <c r="BV108" i="12"/>
  <c r="BU123" i="12"/>
  <c r="BU109" i="12"/>
  <c r="BU108" i="12"/>
  <c r="BT123" i="12"/>
  <c r="BT109" i="12"/>
  <c r="BT108" i="12"/>
  <c r="BS123" i="12"/>
  <c r="BS109" i="12"/>
  <c r="BS108" i="12"/>
  <c r="BR123" i="12"/>
  <c r="BR109" i="12"/>
  <c r="BR108" i="12"/>
  <c r="BQ123" i="12"/>
  <c r="BQ109" i="12"/>
  <c r="BQ108" i="12"/>
  <c r="BP123" i="12"/>
  <c r="BP109" i="12"/>
  <c r="BP108" i="12"/>
  <c r="BO123" i="12"/>
  <c r="BO109" i="12"/>
  <c r="BO108" i="12"/>
  <c r="BN123" i="12"/>
  <c r="BN109" i="12"/>
  <c r="BN108" i="12"/>
  <c r="BM123" i="12"/>
  <c r="BM109" i="12"/>
  <c r="BM108" i="12"/>
  <c r="BL123" i="12"/>
  <c r="BL109" i="12"/>
  <c r="BL108" i="12"/>
  <c r="BK123" i="12"/>
  <c r="BK109" i="12"/>
  <c r="BK108" i="12"/>
  <c r="BJ123" i="12"/>
  <c r="BJ109" i="12"/>
  <c r="BJ108" i="12"/>
  <c r="BI123" i="12"/>
  <c r="BI109" i="12"/>
  <c r="BI108" i="12"/>
  <c r="BH123" i="12"/>
  <c r="BH109" i="12"/>
  <c r="BH108" i="12"/>
  <c r="BH121" i="12" s="1"/>
  <c r="BF104" i="12"/>
  <c r="B109" i="12" s="1"/>
  <c r="D77" i="12"/>
  <c r="I77" i="12" s="1"/>
  <c r="F76" i="12"/>
  <c r="D76" i="12"/>
  <c r="I76" i="12" s="1"/>
  <c r="A76" i="12"/>
  <c r="F75" i="12"/>
  <c r="C75" i="12"/>
  <c r="A75" i="12"/>
  <c r="H74" i="12"/>
  <c r="G74" i="12"/>
  <c r="C74" i="12"/>
  <c r="B74" i="12"/>
  <c r="C72" i="12"/>
  <c r="C43" i="12"/>
  <c r="C11" i="12" s="1"/>
  <c r="F41" i="12"/>
  <c r="I37" i="12"/>
  <c r="E37" i="12"/>
  <c r="D37" i="12"/>
  <c r="I36" i="12"/>
  <c r="E36" i="12"/>
  <c r="D36" i="12"/>
  <c r="I35" i="12"/>
  <c r="E35" i="12"/>
  <c r="D35" i="12"/>
  <c r="I34" i="12"/>
  <c r="E34" i="12"/>
  <c r="D34" i="12"/>
  <c r="I33" i="12"/>
  <c r="E33" i="12"/>
  <c r="D33" i="12"/>
  <c r="I32" i="12"/>
  <c r="E32" i="12"/>
  <c r="D32" i="12"/>
  <c r="I31" i="12"/>
  <c r="E31" i="12"/>
  <c r="D31" i="12"/>
  <c r="I30" i="12"/>
  <c r="E30" i="12"/>
  <c r="D30" i="12"/>
  <c r="I29" i="12"/>
  <c r="E29" i="12"/>
  <c r="D29" i="12"/>
  <c r="I28" i="12"/>
  <c r="E28" i="12"/>
  <c r="D28" i="12"/>
  <c r="I27" i="12"/>
  <c r="E27" i="12"/>
  <c r="D27" i="12"/>
  <c r="I26" i="12"/>
  <c r="E26" i="12"/>
  <c r="D26" i="12"/>
  <c r="I25" i="12"/>
  <c r="E25" i="12"/>
  <c r="D25" i="12"/>
  <c r="I24" i="12"/>
  <c r="E24" i="12"/>
  <c r="D24" i="12"/>
  <c r="I23" i="12"/>
  <c r="E23" i="12"/>
  <c r="D23" i="12"/>
  <c r="I22" i="12"/>
  <c r="E22" i="12"/>
  <c r="D22" i="12"/>
  <c r="I21" i="12"/>
  <c r="E21" i="12"/>
  <c r="D21" i="12"/>
  <c r="I20" i="12"/>
  <c r="E20" i="12"/>
  <c r="D20" i="12"/>
  <c r="I19" i="12"/>
  <c r="E19" i="12"/>
  <c r="D19" i="12"/>
  <c r="I18" i="12"/>
  <c r="E18" i="12"/>
  <c r="D18" i="12"/>
  <c r="I17" i="12"/>
  <c r="E17" i="12"/>
  <c r="D17" i="12"/>
  <c r="I16" i="12"/>
  <c r="E16" i="12"/>
  <c r="D16" i="12"/>
  <c r="E15" i="12"/>
  <c r="D15" i="12"/>
  <c r="BF173" i="12" l="1"/>
  <c r="CU173" i="12"/>
  <c r="EK173" i="12"/>
  <c r="CJ173" i="12"/>
  <c r="BL197" i="12"/>
  <c r="EG173" i="12"/>
  <c r="BU173" i="12"/>
  <c r="EM197" i="12"/>
  <c r="DN197" i="12"/>
  <c r="CH197" i="12"/>
  <c r="BI197" i="12"/>
  <c r="EB173" i="12"/>
  <c r="BP173" i="12"/>
  <c r="EH197" i="12"/>
  <c r="DL197" i="12"/>
  <c r="CF197" i="12"/>
  <c r="DP173" i="12"/>
  <c r="BI173" i="12"/>
  <c r="DG173" i="12"/>
  <c r="EV173" i="12"/>
  <c r="EA173" i="12"/>
  <c r="DE173" i="12"/>
  <c r="CG173" i="12"/>
  <c r="FA173" i="12"/>
  <c r="EN197" i="12"/>
  <c r="DZ197" i="12"/>
  <c r="DK197" i="12"/>
  <c r="CP197" i="12"/>
  <c r="BX197" i="12"/>
  <c r="DI197" i="12"/>
  <c r="ER173" i="12"/>
  <c r="DW173" i="12"/>
  <c r="DA173" i="12"/>
  <c r="CC173" i="12"/>
  <c r="FA197" i="12"/>
  <c r="EQ173" i="12"/>
  <c r="DU173" i="12"/>
  <c r="CZ173" i="12"/>
  <c r="CB173" i="12"/>
  <c r="BH197" i="12"/>
  <c r="EJ197" i="12"/>
  <c r="DW197" i="12"/>
  <c r="DE197" i="12"/>
  <c r="CL197" i="12"/>
  <c r="BU197" i="12"/>
  <c r="FB197" i="12"/>
  <c r="EM173" i="12"/>
  <c r="DQ173" i="12"/>
  <c r="CV173" i="12"/>
  <c r="BW173" i="12"/>
  <c r="EZ197" i="12"/>
  <c r="EI197" i="12"/>
  <c r="DT197" i="12"/>
  <c r="DC197" i="12"/>
  <c r="CK197" i="12"/>
  <c r="BQ197" i="12"/>
  <c r="BH173" i="12"/>
  <c r="EF173" i="12"/>
  <c r="DK173" i="12"/>
  <c r="CN173" i="12"/>
  <c r="BO173" i="12"/>
  <c r="BH117" i="12"/>
  <c r="B117" i="12" s="1"/>
  <c r="H77" i="12"/>
  <c r="BH113" i="12"/>
  <c r="G113" i="12" s="1" a="1"/>
  <c r="G113" i="12" s="1"/>
  <c r="H75" i="12"/>
  <c r="BH112" i="12"/>
  <c r="G112" i="12" s="1" a="1"/>
  <c r="G112" i="12" s="1"/>
  <c r="BH116" i="12"/>
  <c r="G116" i="12" s="1" a="1"/>
  <c r="G116" i="12" s="1"/>
  <c r="BH120" i="12"/>
  <c r="F120" i="12" s="1"/>
  <c r="C120" i="12" s="1"/>
  <c r="BH119" i="12"/>
  <c r="F119" i="12" s="1"/>
  <c r="C119" i="12" s="1"/>
  <c r="BH111" i="12"/>
  <c r="BH115" i="12"/>
  <c r="G115" i="12" s="1" a="1"/>
  <c r="G115" i="12" s="1"/>
  <c r="D75" i="12"/>
  <c r="I75" i="12" s="1"/>
  <c r="B107" i="12"/>
  <c r="BH110" i="12"/>
  <c r="B110" i="12" s="1"/>
  <c r="BH114" i="12"/>
  <c r="F114" i="12" s="1"/>
  <c r="C114" i="12" s="1"/>
  <c r="BH118" i="12"/>
  <c r="B118" i="12" s="1"/>
  <c r="BH122" i="12"/>
  <c r="G122" i="12" s="1" a="1"/>
  <c r="G122" i="12" s="1"/>
  <c r="B77" i="12"/>
  <c r="G77" i="12" s="1"/>
  <c r="BE173" i="12"/>
  <c r="ES173" i="12"/>
  <c r="EI173" i="12"/>
  <c r="DX173" i="12"/>
  <c r="DM173" i="12"/>
  <c r="DC173" i="12"/>
  <c r="CR173" i="12"/>
  <c r="CE173" i="12"/>
  <c r="BQ173" i="12"/>
  <c r="BE197" i="12"/>
  <c r="ER197" i="12"/>
  <c r="EF197" i="12"/>
  <c r="DV197" i="12"/>
  <c r="DG197" i="12"/>
  <c r="CT197" i="12"/>
  <c r="CG197" i="12"/>
  <c r="BT197" i="12"/>
  <c r="CC197" i="12"/>
  <c r="EZ173" i="12"/>
  <c r="EO173" i="12"/>
  <c r="EE173" i="12"/>
  <c r="DT173" i="12"/>
  <c r="DI173" i="12"/>
  <c r="CY173" i="12"/>
  <c r="CM173" i="12"/>
  <c r="BY173" i="12"/>
  <c r="BM173" i="12"/>
  <c r="EY173" i="12"/>
  <c r="EN173" i="12"/>
  <c r="EC173" i="12"/>
  <c r="DS173" i="12"/>
  <c r="DH173" i="12"/>
  <c r="CW173" i="12"/>
  <c r="CK173" i="12"/>
  <c r="BX173" i="12"/>
  <c r="BL173" i="12"/>
  <c r="EX197" i="12"/>
  <c r="EL197" i="12"/>
  <c r="EA197" i="12"/>
  <c r="DO197" i="12"/>
  <c r="DB197" i="12"/>
  <c r="CN197" i="12"/>
  <c r="BY197" i="12"/>
  <c r="BM197" i="12"/>
  <c r="C84" i="12"/>
  <c r="B76" i="12"/>
  <c r="G76" i="12" s="1"/>
  <c r="EU173" i="12"/>
  <c r="EJ173" i="12"/>
  <c r="DY173" i="12"/>
  <c r="DO173" i="12"/>
  <c r="DD173" i="12"/>
  <c r="CS173" i="12"/>
  <c r="CF173" i="12"/>
  <c r="BT173" i="12"/>
  <c r="FB173" i="12"/>
  <c r="BF197" i="12"/>
  <c r="ET197" i="12"/>
  <c r="EK197" i="12"/>
  <c r="EC197" i="12"/>
  <c r="DU197" i="12"/>
  <c r="DM197" i="12"/>
  <c r="DD197" i="12"/>
  <c r="CU197" i="12"/>
  <c r="CM197" i="12"/>
  <c r="CE197" i="12"/>
  <c r="BV197" i="12"/>
  <c r="BN197" i="12"/>
  <c r="EO197" i="12"/>
  <c r="DR197" i="12"/>
  <c r="DJ197" i="12"/>
  <c r="CZ197" i="12"/>
  <c r="CR197" i="12"/>
  <c r="CJ197" i="12"/>
  <c r="CA197" i="12"/>
  <c r="BS197" i="12"/>
  <c r="BK197" i="12"/>
  <c r="EY197" i="12"/>
  <c r="EP197" i="12"/>
  <c r="EG197" i="12"/>
  <c r="DY197" i="12"/>
  <c r="DQ197" i="12"/>
  <c r="DH197" i="12"/>
  <c r="CY197" i="12"/>
  <c r="CQ197" i="12"/>
  <c r="CI197" i="12"/>
  <c r="BZ197" i="12"/>
  <c r="BR197" i="12"/>
  <c r="EX173" i="12"/>
  <c r="EP173" i="12"/>
  <c r="EH173" i="12"/>
  <c r="DZ173" i="12"/>
  <c r="DR173" i="12"/>
  <c r="DJ173" i="12"/>
  <c r="DB173" i="12"/>
  <c r="CT173" i="12"/>
  <c r="CL173" i="12"/>
  <c r="CD173" i="12"/>
  <c r="BV173" i="12"/>
  <c r="BN173" i="12"/>
  <c r="CQ173" i="12"/>
  <c r="CI173" i="12"/>
  <c r="CA173" i="12"/>
  <c r="BS173" i="12"/>
  <c r="BK173" i="12"/>
  <c r="BG173" i="12"/>
  <c r="ET173" i="12"/>
  <c r="EL173" i="12"/>
  <c r="ED173" i="12"/>
  <c r="DV173" i="12"/>
  <c r="DN173" i="12"/>
  <c r="DF173" i="12"/>
  <c r="CX173" i="12"/>
  <c r="CP173" i="12"/>
  <c r="CH173" i="12"/>
  <c r="BZ173" i="12"/>
  <c r="BR173" i="12"/>
  <c r="H76" i="12"/>
  <c r="E78" i="12" s="1"/>
  <c r="E88" i="12" s="1"/>
  <c r="F14" i="12"/>
  <c r="H11" i="12"/>
  <c r="G15" i="12" s="1"/>
  <c r="E109" i="12"/>
  <c r="D109" i="12"/>
  <c r="G14" i="12"/>
  <c r="EW197" i="12"/>
  <c r="DA197" i="12"/>
  <c r="BF85" i="12"/>
  <c r="F122" i="12"/>
  <c r="C122" i="12" s="1"/>
  <c r="G121" i="12" a="1"/>
  <c r="G121" i="12" s="1"/>
  <c r="F121" i="12"/>
  <c r="C121" i="12" s="1"/>
  <c r="B121" i="12"/>
  <c r="G120" i="12" a="1"/>
  <c r="G120" i="12" s="1"/>
  <c r="B120" i="12"/>
  <c r="G119" i="12" a="1"/>
  <c r="G119" i="12" s="1"/>
  <c r="B119" i="12"/>
  <c r="G118" i="12" a="1"/>
  <c r="G118" i="12" s="1"/>
  <c r="G117" i="12" a="1"/>
  <c r="G117" i="12" s="1"/>
  <c r="F117" i="12"/>
  <c r="F115" i="12"/>
  <c r="C115" i="12" s="1"/>
  <c r="B115" i="12"/>
  <c r="G114" i="12" a="1"/>
  <c r="G114" i="12" s="1"/>
  <c r="B114" i="12"/>
  <c r="F113" i="12"/>
  <c r="C113" i="12" s="1"/>
  <c r="B113" i="12"/>
  <c r="F112" i="12"/>
  <c r="C112" i="12" s="1"/>
  <c r="G111" i="12" a="1"/>
  <c r="G111" i="12" s="1"/>
  <c r="F111" i="12"/>
  <c r="C111" i="12" s="1"/>
  <c r="B111" i="12"/>
  <c r="G110" i="12" a="1"/>
  <c r="G110" i="12" s="1"/>
  <c r="F110" i="12"/>
  <c r="C110" i="12" s="1"/>
  <c r="BF106" i="12"/>
  <c r="BF107" i="12"/>
  <c r="I41" i="12"/>
  <c r="I42" i="12"/>
  <c r="I43" i="12" s="1"/>
  <c r="B11" i="12"/>
  <c r="C41" i="12"/>
  <c r="E41" i="12" s="1"/>
  <c r="G25" i="12"/>
  <c r="G33" i="12"/>
  <c r="G24" i="12"/>
  <c r="F37" i="12"/>
  <c r="F33" i="12"/>
  <c r="B122" i="12" l="1"/>
  <c r="F34" i="12"/>
  <c r="D107" i="12"/>
  <c r="G21" i="12"/>
  <c r="B112" i="12"/>
  <c r="B116" i="12"/>
  <c r="F18" i="12"/>
  <c r="F32" i="12"/>
  <c r="F20" i="12"/>
  <c r="F30" i="12"/>
  <c r="B75" i="12"/>
  <c r="G75" i="12" s="1"/>
  <c r="H78" i="12" s="1"/>
  <c r="D88" i="12" s="1"/>
  <c r="G37" i="12"/>
  <c r="F29" i="12"/>
  <c r="G17" i="12"/>
  <c r="F118" i="12"/>
  <c r="C118" i="12" s="1"/>
  <c r="G34" i="12"/>
  <c r="F16" i="12"/>
  <c r="G30" i="12"/>
  <c r="F23" i="12"/>
  <c r="G29" i="12"/>
  <c r="F21" i="12"/>
  <c r="F116" i="12"/>
  <c r="C116" i="12" s="1"/>
  <c r="F19" i="12"/>
  <c r="G26" i="12"/>
  <c r="G19" i="12"/>
  <c r="F26" i="12"/>
  <c r="G16" i="12"/>
  <c r="F17" i="12"/>
  <c r="F24" i="12"/>
  <c r="F15" i="12"/>
  <c r="G20" i="12"/>
  <c r="F36" i="12"/>
  <c r="G22" i="12"/>
  <c r="G28" i="12"/>
  <c r="G32" i="12"/>
  <c r="F22" i="12"/>
  <c r="E107" i="12"/>
  <c r="F28" i="12"/>
  <c r="G18" i="12"/>
  <c r="G36" i="12"/>
  <c r="G27" i="12"/>
  <c r="F25" i="12"/>
  <c r="F27" i="12"/>
  <c r="G31" i="12"/>
  <c r="F31" i="12"/>
  <c r="G35" i="12"/>
  <c r="F35" i="12"/>
  <c r="G23" i="12"/>
  <c r="C83" i="12"/>
  <c r="C85" i="12" s="1"/>
  <c r="G11" i="12"/>
  <c r="G41" i="12"/>
  <c r="E122" i="12"/>
  <c r="D122" i="12"/>
  <c r="E121" i="12"/>
  <c r="D121" i="12"/>
  <c r="E120" i="12"/>
  <c r="D120" i="12"/>
  <c r="E119" i="12"/>
  <c r="D119" i="12"/>
  <c r="D117" i="12"/>
  <c r="C117" i="12"/>
  <c r="E117" i="12"/>
  <c r="E115" i="12"/>
  <c r="D115" i="12"/>
  <c r="E114" i="12"/>
  <c r="D114" i="12"/>
  <c r="E113" i="12"/>
  <c r="D113" i="12"/>
  <c r="E112" i="12"/>
  <c r="D112" i="12"/>
  <c r="E111" i="12"/>
  <c r="D111" i="12"/>
  <c r="D110" i="12"/>
  <c r="E110" i="12"/>
  <c r="B78" i="12" l="1"/>
  <c r="D116" i="12"/>
  <c r="E116" i="12"/>
  <c r="D118" i="12"/>
  <c r="E118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F6903268-8E94-46B9-AC3C-24E5C96B3FAE}">
      <text>
        <r>
          <rPr>
            <sz val="9"/>
            <color indexed="81"/>
            <rFont val="Tahoma"/>
            <family val="2"/>
          </rPr>
          <t>Logistic Regression (#vars=22, n=303, AdjRsq=0.46)
Dependent variable = target 
Run time = 4/22/2024 10:57:53 PM
File name = Book1
Computer name = DESKTOP-Q1HOCRF
Program file name = RegressItLogistic
Version number = 2022.12.14
Execution time = 00h:00m:06s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4" authorId="0" shapeId="0" xr:uid="{671DC374-849B-48D8-90DD-1E1B5C9816AA}">
      <text>
        <r>
          <rPr>
            <sz val="9"/>
            <color indexed="81"/>
            <rFont val="Tahoma"/>
            <family val="2"/>
          </rPr>
          <t>Logistic Regression (#vars=22, n=303, AdjRsq=0.46)
Dependent variable = target 
Run time = 4/22/2024 10:57:53 PM
File name = Book1
Computer name = DESKTOP-Q1HOCRF
Program file name = RegressItLogistic
Version number = 2022.12.14
Execution time = 00h:00m:06s</t>
        </r>
      </text>
    </comment>
    <comment ref="B10" authorId="0" shapeId="0" xr:uid="{EE1D9166-F948-4A53-9283-64DB5F0A56ED}">
      <text>
        <r>
          <rPr>
            <sz val="9"/>
            <color indexed="81"/>
            <rFont val="Tahoma"/>
            <family val="2"/>
          </rPr>
          <t>McFadden R-squared for logistic regression</t>
        </r>
      </text>
    </comment>
    <comment ref="B25" authorId="0" shapeId="0" xr:uid="{77B9CAB6-8B37-4D62-90A6-056E8908B8A7}">
      <text>
        <r>
          <rPr>
            <sz val="9"/>
            <color indexed="81"/>
            <rFont val="Tahoma"/>
            <family val="2"/>
          </rPr>
          <t>Model = Logistic Regression
Variable =  Constant
Coeff = 0.69457
StdErr = 1.05303
z-stat = 0.66
P-value = 0.51
VIF = 0
StdCoeff = 0
ExpCoeff = 2.003</t>
        </r>
      </text>
    </comment>
    <comment ref="B26" authorId="0" shapeId="0" xr:uid="{FE0DF91F-1EED-4936-AB24-100BDE4FBF1F}">
      <text>
        <r>
          <rPr>
            <sz val="9"/>
            <color indexed="81"/>
            <rFont val="Tahoma"/>
            <family val="2"/>
          </rPr>
          <t>Model = Logistic Regression
Variable = cp_3
Coeff = 2.41711
StdErr = 0.71925
z-stat = 3.361
P-value = 0.001
VIF = 1.246
StdCoeff = 0.35353
ExpCoeff = 11.213</t>
        </r>
      </text>
    </comment>
    <comment ref="B27" authorId="0" shapeId="0" xr:uid="{675DDF0B-178B-4867-92AB-35F97CC7F0D5}">
      <text>
        <r>
          <rPr>
            <sz val="9"/>
            <color indexed="81"/>
            <rFont val="Tahoma"/>
            <family val="2"/>
          </rPr>
          <t>Model = Logistic Regression
Variable = cp_2
Coeff = 2.00319
StdErr = 0.52936
z-stat = 3.784
P-value = 0
VIF = 1.599
StdCoeff = 0.50049
ExpCoeff = 7.413</t>
        </r>
      </text>
    </comment>
    <comment ref="B28" authorId="0" shapeId="0" xr:uid="{4899F4E3-70C4-49AF-A166-D8F410F9F7F8}">
      <text>
        <r>
          <rPr>
            <sz val="9"/>
            <color indexed="81"/>
            <rFont val="Tahoma"/>
            <family val="2"/>
          </rPr>
          <t>Model = Logistic Regression
Variable = thal_fixed_defect_1
Coeff = 1.72244
StdErr = 0.80864
z-stat = 2.13
P-value = 0.033
VIF = 1.152
StdCoeff = 0.22485
ExpCoeff = 5.598</t>
        </r>
      </text>
    </comment>
    <comment ref="B29" authorId="0" shapeId="0" xr:uid="{A3E48EF3-D60D-48B0-82E1-DB98FA32BF7F}">
      <text>
        <r>
          <rPr>
            <sz val="9"/>
            <color indexed="81"/>
            <rFont val="Tahoma"/>
            <family val="2"/>
          </rPr>
          <t>Model = Logistic Regression
Variable = thal_reversable_defect_2
Coeff = 1.45263
StdErr = 0.44481
z-stat = 3.266
P-value = 0.001
VIF = 1.649
StdCoeff = 0.39926
ExpCoeff = 4.274</t>
        </r>
      </text>
    </comment>
    <comment ref="B30" authorId="0" shapeId="0" xr:uid="{9006F1F4-C76F-41E1-B462-D886B405908C}">
      <text>
        <r>
          <rPr>
            <sz val="9"/>
            <color indexed="81"/>
            <rFont val="Tahoma"/>
            <family val="2"/>
          </rPr>
          <t>Model = Logistic Regression
Variable = ca_4
Coeff = 1.26796
StdErr = 1.72003
z-stat = 0.737
P-value = 0.461
VIF = 1.061
StdCoeff = 0.0892
ExpCoeff = 3.554</t>
        </r>
      </text>
    </comment>
    <comment ref="B31" authorId="0" shapeId="0" xr:uid="{1CFF9C97-5144-4C30-AA68-1BB197A1A412}">
      <text>
        <r>
          <rPr>
            <sz val="9"/>
            <color indexed="81"/>
            <rFont val="Tahoma"/>
            <family val="2"/>
          </rPr>
          <t>Model = Logistic Regression
Variable = cp_1
Coeff = 0.86471
StdErr = 0.578
z-stat = 1.496
P-value = 0.135
VIF = 1.522
StdCoeff = 0.17726
ExpCoeff = 2.374</t>
        </r>
      </text>
    </comment>
    <comment ref="B32" authorId="0" shapeId="0" xr:uid="{1990CCA6-3207-46B9-BB50-5BED6B92D625}">
      <text>
        <r>
          <rPr>
            <sz val="9"/>
            <color indexed="81"/>
            <rFont val="Tahoma"/>
            <family val="2"/>
          </rPr>
          <t>Model = Logistic Regression
Variable = slope_2
Coeff = 0.68997
StdErr = 0.94767
z-stat = 0.728
P-value = 0.467
VIF = 6.076
StdCoeff = 0.19014
ExpCoeff = 1.994</t>
        </r>
      </text>
    </comment>
    <comment ref="B33" authorId="0" shapeId="0" xr:uid="{27683982-779C-4F7B-AE18-B3EC9618B9A4}">
      <text>
        <r>
          <rPr>
            <sz val="9"/>
            <color indexed="81"/>
            <rFont val="Tahoma"/>
            <family val="2"/>
          </rPr>
          <t>Model = Logistic Regression
Variable = restecg_1
Coeff = 0.46058
StdErr = 0.39962
z-stat = 1.153
P-value = 0.249
VIF = 1.125
StdCoeff = 0.12718
ExpCoeff = 1.585</t>
        </r>
      </text>
    </comment>
    <comment ref="B34" authorId="0" shapeId="0" xr:uid="{6CB71BDD-DE8E-4486-B1F7-7F6DB801DB1F}">
      <text>
        <r>
          <rPr>
            <sz val="9"/>
            <color indexed="81"/>
            <rFont val="Tahoma"/>
            <family val="2"/>
          </rPr>
          <t>Model = Logistic Regression
Variable = thalach_std
Coeff = 0.45936
StdErr = 0.271641
z-stat = 1.691
P-value = 0.091
VIF = 1.767
StdCoeff = 0.25326
ExpCoeff = 1.583</t>
        </r>
      </text>
    </comment>
    <comment ref="B35" authorId="0" shapeId="0" xr:uid="{E766C4AF-3FEA-4757-AF6E-52257B9CD9AE}">
      <text>
        <r>
          <rPr>
            <sz val="9"/>
            <color indexed="81"/>
            <rFont val="Tahoma"/>
            <family val="2"/>
          </rPr>
          <t>Model = Logistic Regression
Variable = fbs
Coeff = 0.44567
StdErr = 0.58798
z-stat = 0.758
P-value = 0.448
VIF = 1.128
StdCoeff = 0.08752
ExpCoeff = 1.562</t>
        </r>
      </text>
    </comment>
    <comment ref="B36" authorId="0" shapeId="0" xr:uid="{E1AF7F3B-9311-4ADD-B5D7-00CE48EF1ADD}">
      <text>
        <r>
          <rPr>
            <sz val="9"/>
            <color indexed="81"/>
            <rFont val="Tahoma"/>
            <family val="2"/>
          </rPr>
          <t>Model = Logistic Regression
Variable = age_std
Coeff = 0.252652
StdErr = 0.230937
z-stat = 1.094
P-value = 0.274
VIF = 1.557
StdCoeff = 0.13929
ExpCoeff = 1.287</t>
        </r>
      </text>
    </comment>
    <comment ref="B37" authorId="0" shapeId="0" xr:uid="{E23AB958-6297-4C39-93D9-06BE9B49044F}">
      <text>
        <r>
          <rPr>
            <sz val="9"/>
            <color indexed="81"/>
            <rFont val="Tahoma"/>
            <family val="2"/>
          </rPr>
          <t>Model = Logistic Regression
Variable = chol_std
Coeff = -0.2224
StdErr = 0.219999
z-stat = -1.011
P-value = 0.312
VIF = 1.169
StdCoeff = -0.12262
ExpCoeff = 1.249</t>
        </r>
      </text>
    </comment>
    <comment ref="B38" authorId="0" shapeId="0" xr:uid="{964E89FB-C220-4080-8AF5-633FA1C2F77A}">
      <text>
        <r>
          <rPr>
            <sz val="9"/>
            <color indexed="81"/>
            <rFont val="Tahoma"/>
            <family val="2"/>
          </rPr>
          <t>Model = Logistic Regression
Variable = trestbps_std
Coeff = -0.45884
StdErr = 0.209459
z-stat = -2.191
P-value = 0.028
VIF = 1.229
StdCoeff = -0.25297
ExpCoeff = 1.582</t>
        </r>
      </text>
    </comment>
    <comment ref="B39" authorId="0" shapeId="0" xr:uid="{B6951CDF-68A7-486D-8C8B-A35852581F5B}">
      <text>
        <r>
          <rPr>
            <sz val="9"/>
            <color indexed="81"/>
            <rFont val="Tahoma"/>
            <family val="2"/>
          </rPr>
          <t>Model = Logistic Regression
Variable = oldpeak_std
Coeff = -0.46115
StdErr = 0.281385
z-stat = -1.639
P-value = 0.101
VIF = 1.924
StdCoeff = -0.25424
ExpCoeff = 1.586</t>
        </r>
      </text>
    </comment>
    <comment ref="B40" authorId="0" shapeId="0" xr:uid="{5801B42F-356B-4C18-B3D0-F762F391BD30}">
      <text>
        <r>
          <rPr>
            <sz val="9"/>
            <color indexed="81"/>
            <rFont val="Tahoma"/>
            <family val="2"/>
          </rPr>
          <t>Model = Logistic Regression
Variable = restecg_2
Coeff = -0.7142
StdErr = 2.76896
z-stat = -0.258
P-value = 0.796
VIF = 1.086
StdCoeff = -0.04502
ExpCoeff = 2.043</t>
        </r>
      </text>
    </comment>
    <comment ref="B41" authorId="0" shapeId="0" xr:uid="{CF3ADD5A-4E13-4174-BEEC-58C180B8F3EE}">
      <text>
        <r>
          <rPr>
            <sz val="9"/>
            <color indexed="81"/>
            <rFont val="Tahoma"/>
            <family val="2"/>
          </rPr>
          <t>Model = Logistic Regression
Variable = slope_1
Coeff = -0.77508
StdErr = 0.88051
z-stat = -0.88
P-value = 0.379
VIF = 4.955
StdCoeff = -0.2134
ExpCoeff = 2.171</t>
        </r>
      </text>
    </comment>
    <comment ref="B42" authorId="0" shapeId="0" xr:uid="{DC8C367D-6F72-45D3-A722-69EE1584C29B}">
      <text>
        <r>
          <rPr>
            <sz val="9"/>
            <color indexed="81"/>
            <rFont val="Tahoma"/>
            <family val="2"/>
          </rPr>
          <t>Model = Logistic Regression
Variable = exang
Coeff = -0.77911
StdErr = 0.45184
z-stat = -1.724
P-value = 0.085
VIF = 1.484
StdCoeff = -0.2018
ExpCoeff = 2.18</t>
        </r>
      </text>
    </comment>
    <comment ref="B43" authorId="0" shapeId="0" xr:uid="{DDC7AA16-83D0-4479-8F9D-D9005CBA0587}">
      <text>
        <r>
          <rPr>
            <sz val="9"/>
            <color indexed="81"/>
            <rFont val="Tahoma"/>
            <family val="2"/>
          </rPr>
          <t>Model = Logistic Regression
Variable = thal_normal_0
Coeff = -0.91511
StdErr = 2.60044
z-stat = -0.352
P-value = 0.725
VIF = 1.051
StdCoeff = -0.04092
ExpCoeff = 2.497</t>
        </r>
      </text>
    </comment>
    <comment ref="B44" authorId="0" shapeId="0" xr:uid="{61F3F066-E42A-47A7-A3AF-257B969D0138}">
      <text>
        <r>
          <rPr>
            <sz val="9"/>
            <color indexed="81"/>
            <rFont val="Tahoma"/>
            <family val="2"/>
          </rPr>
          <t>Model = Logistic Regression
Variable = sex
Coeff = -1.8623
StdErr = 0.57085
z-stat = -3.262
P-value = 0.001
VIF = 1.359
StdCoeff = -0.47847
ExpCoeff = 6.439</t>
        </r>
      </text>
    </comment>
    <comment ref="B45" authorId="0" shapeId="0" xr:uid="{697DD71E-6427-4F6C-84C9-3239E4F5C311}">
      <text>
        <r>
          <rPr>
            <sz val="9"/>
            <color indexed="81"/>
            <rFont val="Tahoma"/>
            <family val="2"/>
          </rPr>
          <t>Model = Logistic Regression
Variable = ca_3
Coeff = -2.24714
StdErr = 0.93764
z-stat = -2.397
P-value = 0.017
VIF = 1.235
StdCoeff = -0.30812
ExpCoeff = 9.461</t>
        </r>
      </text>
    </comment>
    <comment ref="B46" authorId="0" shapeId="0" xr:uid="{FD0C663F-911C-47CB-AF89-8171A61167C0}">
      <text>
        <r>
          <rPr>
            <sz val="9"/>
            <color indexed="81"/>
            <rFont val="Tahoma"/>
            <family val="2"/>
          </rPr>
          <t>Model = Logistic Regression
Variable = ca_1
Coeff = -2.3423
StdErr = 0.52742
z-stat = -4.441
P-value = 0
VIF = 1.281
StdCoeff = -0.53097
ExpCoeff = 10.405</t>
        </r>
      </text>
    </comment>
    <comment ref="B47" authorId="0" shapeId="0" xr:uid="{FB55D72C-A54B-4D65-8148-95D40A78C9A3}">
      <text>
        <r>
          <rPr>
            <sz val="9"/>
            <color indexed="81"/>
            <rFont val="Tahoma"/>
            <family val="2"/>
          </rPr>
          <t>Model = Logistic Regression
Variable = ca_2
Coeff = -3.4832
StdErr = 0.81165
z-stat = -4.291
P-value = 0
VIF = 1.379
StdCoeff = -0.63705
ExpCoeff = 32.563</t>
        </r>
      </text>
    </comment>
  </commentList>
</comments>
</file>

<file path=xl/sharedStrings.xml><?xml version="1.0" encoding="utf-8"?>
<sst xmlns="http://schemas.openxmlformats.org/spreadsheetml/2006/main" count="314" uniqueCount="174">
  <si>
    <t>target</t>
  </si>
  <si>
    <t>sex</t>
  </si>
  <si>
    <t>cp_1</t>
  </si>
  <si>
    <t>cp_2</t>
  </si>
  <si>
    <t>cp_3</t>
  </si>
  <si>
    <t>restecg_1</t>
  </si>
  <si>
    <t>restecg_2</t>
  </si>
  <si>
    <t>slope_1</t>
  </si>
  <si>
    <t>slope_2</t>
  </si>
  <si>
    <t>ca_1</t>
  </si>
  <si>
    <t>ca_2</t>
  </si>
  <si>
    <t>ca_3</t>
  </si>
  <si>
    <t>ca_4</t>
  </si>
  <si>
    <t>thal_fixed defect_1</t>
  </si>
  <si>
    <t>thal_reversable defect_2</t>
  </si>
  <si>
    <t>thal_normal_0</t>
  </si>
  <si>
    <t>fbs</t>
  </si>
  <si>
    <t>exang</t>
  </si>
  <si>
    <t>age_std</t>
  </si>
  <si>
    <t>trestbps_std</t>
  </si>
  <si>
    <t>chol_std</t>
  </si>
  <si>
    <t>thalach_std</t>
  </si>
  <si>
    <t>oldpeak_std</t>
  </si>
  <si>
    <t>Model:</t>
  </si>
  <si>
    <t>Logistic Regression</t>
  </si>
  <si>
    <t>Editable</t>
  </si>
  <si>
    <t>Binary Dependent Variable:</t>
  </si>
  <si>
    <t>0-1 value labels:</t>
  </si>
  <si>
    <t>No</t>
  </si>
  <si>
    <t>Yes</t>
  </si>
  <si>
    <t>Independent Variables:</t>
  </si>
  <si>
    <t>age_std, ca_1, ca_2, ca_3, ca_4, chol_std, cp_1, cp_2, cp_3, exang, fbs, oldpeak_std, restecg_1, restecg_2, sex, slope_1, slope_2, thal_fixed_defect_1, thal_normal_0, thal_reversable_defect_2, thalach_std, trestbps_std</t>
  </si>
  <si>
    <t>Logistic Regression Equation:</t>
  </si>
  <si>
    <t>Predicted probability of "target = Yes" is equal to exp(LogOdds)/(1+exp(LogOdds)) = 1/(1+exp(-LogOdds))</t>
  </si>
  <si>
    <t>where LogOdds = 0.695 + 0.253*age_std - 2.342*ca_1 - 3.483*ca_2 - 2.247*ca_3 + 1.268*ca_4 - 0.222*chol_std + 0.865*cp_1 + 2.003*cp_2 + 2.417*cp_3 - 0.779*exang + 0.446*fbs - 0.461*oldpeak_std + 0.461*restecg_1 - 0.714*restecg_2 - 1.862*sex - 0.775*slope_1 + 0.69*slope_2 + 1.722*thal_fixed_defect_1 - 0.915*thal_normal_0 + 1.453*thal_reversable_defect_2 + 0.459*thalach_std - 0.459*trestbps_std</t>
  </si>
  <si>
    <t>Logistic Regression Statistics:    Logistic Regression for target    (22 variables, n=303)</t>
  </si>
  <si>
    <t>R-squared (McFadden)</t>
  </si>
  <si>
    <t>Adj.R-Sqr.</t>
  </si>
  <si>
    <t>RMSE</t>
  </si>
  <si>
    <t>Mean</t>
  </si>
  <si>
    <t># Fitted</t>
  </si>
  <si>
    <t>ROC area</t>
  </si>
  <si>
    <t>Critical z</t>
  </si>
  <si>
    <t>Conf. level</t>
  </si>
  <si>
    <t>Logistic Regression Coefficient Estimates:    Logistic Regression for target    (22 variables, n=303)</t>
  </si>
  <si>
    <t>Variable</t>
  </si>
  <si>
    <t>Coefficient</t>
  </si>
  <si>
    <t>Std.Err.</t>
  </si>
  <si>
    <t>z-statistic</t>
  </si>
  <si>
    <t>P-value</t>
  </si>
  <si>
    <t>Std. coeff.</t>
  </si>
  <si>
    <t>VIF</t>
  </si>
  <si>
    <t xml:space="preserve"> Constant</t>
  </si>
  <si>
    <t>thal_fixed_defect_1</t>
  </si>
  <si>
    <t>thal_reversable_defect_2</t>
  </si>
  <si>
    <t>Variance/Covariance Matrix</t>
  </si>
  <si>
    <t>Analysis of Deviance:     Logistic Regression for target    (22 variables, n=303)</t>
  </si>
  <si>
    <t>Source</t>
  </si>
  <si>
    <t>Deg.Freedom</t>
  </si>
  <si>
    <t>Deviance</t>
  </si>
  <si>
    <t>AIC</t>
  </si>
  <si>
    <t>R-squared</t>
  </si>
  <si>
    <t>Regression</t>
  </si>
  <si>
    <t>= Chi-square</t>
  </si>
  <si>
    <t>McFadden</t>
  </si>
  <si>
    <t>Residual</t>
  </si>
  <si>
    <t>= -2 * log likelihood</t>
  </si>
  <si>
    <t>Cox-Snell</t>
  </si>
  <si>
    <t>Null</t>
  </si>
  <si>
    <t>= -2 * null model log likelihood</t>
  </si>
  <si>
    <t>Nagelkerke</t>
  </si>
  <si>
    <t>Correlation Matrix of Coefficient Estimates : Logistic Regression for target    (22 variables, n=303)</t>
  </si>
  <si>
    <t xml:space="preserve">       Constant</t>
  </si>
  <si>
    <t xml:space="preserve">       age_std</t>
  </si>
  <si>
    <t xml:space="preserve">          ca_1</t>
  </si>
  <si>
    <t xml:space="preserve">          ca_2</t>
  </si>
  <si>
    <t xml:space="preserve">          ca_3</t>
  </si>
  <si>
    <t xml:space="preserve">          ca_4</t>
  </si>
  <si>
    <t xml:space="preserve">      chol_std</t>
  </si>
  <si>
    <t xml:space="preserve">          cp_1</t>
  </si>
  <si>
    <t xml:space="preserve">          cp_2</t>
  </si>
  <si>
    <t xml:space="preserve">          cp_3</t>
  </si>
  <si>
    <t xml:space="preserve">         exang</t>
  </si>
  <si>
    <t xml:space="preserve">           fbs</t>
  </si>
  <si>
    <t xml:space="preserve">      oldpeak_std</t>
  </si>
  <si>
    <t xml:space="preserve">      restecg_1</t>
  </si>
  <si>
    <t xml:space="preserve">      restecg_2</t>
  </si>
  <si>
    <t xml:space="preserve">           sex</t>
  </si>
  <si>
    <t xml:space="preserve">       slope_1</t>
  </si>
  <si>
    <t xml:space="preserve">       slope_2</t>
  </si>
  <si>
    <t xml:space="preserve">      thal_fixed_defect_1</t>
  </si>
  <si>
    <t xml:space="preserve">      thal_normal_0</t>
  </si>
  <si>
    <t xml:space="preserve">      thal_reversable_defect_2</t>
  </si>
  <si>
    <t xml:space="preserve">      thalach_std</t>
  </si>
  <si>
    <t xml:space="preserve">      trestbps_std</t>
  </si>
  <si>
    <t>Classification Table: Logistic Regression for target    (22 variables, n=303)</t>
  </si>
  <si>
    <t>RMSE =</t>
  </si>
  <si>
    <t>Predicted:</t>
  </si>
  <si>
    <t xml:space="preserve">           Actual:</t>
  </si>
  <si>
    <t>Total</t>
  </si>
  <si>
    <t>Actual:</t>
  </si>
  <si>
    <t>Percent correct =</t>
  </si>
  <si>
    <t>True positive rate =</t>
  </si>
  <si>
    <t>True negative rate =</t>
  </si>
  <si>
    <t>Receiver Operating Characteristic (ROC) Curve</t>
  </si>
  <si>
    <t>Logistic Curve Plot</t>
  </si>
  <si>
    <t>Forecast</t>
  </si>
  <si>
    <t>Log Odds</t>
  </si>
  <si>
    <t>Variable number</t>
  </si>
  <si>
    <t>Variable name</t>
  </si>
  <si>
    <t>Chart titles:</t>
  </si>
  <si>
    <t>Start and step values can be overtyped to customize x-axis scale</t>
  </si>
  <si>
    <t>Default limits are min and max for integer data, mean +/- 3 std. dev. for continuous data</t>
  </si>
  <si>
    <t>Name</t>
  </si>
  <si>
    <t>Min</t>
  </si>
  <si>
    <t>Max</t>
  </si>
  <si>
    <t>START</t>
  </si>
  <si>
    <t>STEP</t>
  </si>
  <si>
    <t>Distribution of Outcomes -vs- Predictions</t>
  </si>
  <si>
    <t>Actual and Predicted -vs- Observation #</t>
  </si>
  <si>
    <t>Sensitivity and Specificity -vs- Cutoff Value</t>
  </si>
  <si>
    <t>Percentage of False Positives and False Negatives -vs- Cutoff Value</t>
  </si>
  <si>
    <t>Data for Classification Table</t>
  </si>
  <si>
    <t>Cutoff</t>
  </si>
  <si>
    <t>Predicted true</t>
  </si>
  <si>
    <t>True positive</t>
  </si>
  <si>
    <t>False positive</t>
  </si>
  <si>
    <t>True negative</t>
  </si>
  <si>
    <t>False negative</t>
  </si>
  <si>
    <t>Data for ROC curve chart:</t>
  </si>
  <si>
    <t>True positive rate</t>
  </si>
  <si>
    <t>False positive rate</t>
  </si>
  <si>
    <t>Area</t>
  </si>
  <si>
    <t>Total area</t>
  </si>
  <si>
    <t>Chart legend:</t>
  </si>
  <si>
    <t>Chart title:</t>
  </si>
  <si>
    <t>Coordinates for plotting:</t>
  </si>
  <si>
    <t>Data for distribution of outcomes chart:</t>
  </si>
  <si>
    <t>Cumulative</t>
  </si>
  <si>
    <t>1's</t>
  </si>
  <si>
    <t>0's</t>
  </si>
  <si>
    <t>Non-cumulative</t>
  </si>
  <si>
    <t>Relative weight on specificity for weighted average:</t>
  </si>
  <si>
    <t>Relative weight on % false negatives for weighted average:</t>
  </si>
  <si>
    <t>Sensitivity</t>
  </si>
  <si>
    <t>Specificity</t>
  </si>
  <si>
    <t xml:space="preserve">Relative weight on % false negatives for weighted average: </t>
  </si>
  <si>
    <t>% False Positive</t>
  </si>
  <si>
    <t>% False Negative</t>
  </si>
  <si>
    <t>Total % False</t>
  </si>
  <si>
    <t>Confidence Index</t>
  </si>
  <si>
    <t>Confidence Level</t>
  </si>
  <si>
    <t>Variable Selector</t>
  </si>
  <si>
    <t>Summary of Regression Model Results</t>
  </si>
  <si>
    <t>Logistic Model For target</t>
  </si>
  <si>
    <t>Run Time</t>
  </si>
  <si>
    <t>Standard Deviation</t>
  </si>
  <si>
    <t># Variables</t>
  </si>
  <si>
    <t>Adjusted R-squared</t>
  </si>
  <si>
    <t>Maximum VIF</t>
  </si>
  <si>
    <t>Area Under ROC Curve</t>
  </si>
  <si>
    <t>Cutoff Level</t>
  </si>
  <si>
    <t>Percent Correct</t>
  </si>
  <si>
    <t>True Positive Rate</t>
  </si>
  <si>
    <t>True Negative Rate</t>
  </si>
  <si>
    <t>Test Variable</t>
  </si>
  <si>
    <t>Coefficients</t>
  </si>
  <si>
    <t>Logistic Regression (#vars=22, n=303, AdjRsq=0.46): target &lt;&lt; age_std, ca_1, ca_2, ca_3, ca_4, chol_std, cp_1, cp_2, cp_3, exang, fbs, oldpeak_std, restecg_1, restecg_2, sex, slope_1, slope_2, thal_fixed_defect_1, thal_normal_0, thal_reversable_defect_2, thalach_std, trestbps_std</t>
  </si>
  <si>
    <t>White</t>
  </si>
  <si>
    <t>No Font</t>
  </si>
  <si>
    <t>R code:</t>
  </si>
  <si>
    <t>Logistic.Regression &lt;- glm(target ~ age_std+ca_1+ca_2+ca_3+ca_4+chol_std+cp_1+cp_2+cp_3+exang+fbs+oldpeak_std+restecg_1+restecg_2+sex+slope_1+slope_2+thal_fixed_defect_1+thal_normal_0+thal_reversable_defect_2+thalach_std+trestbps_std, family = binomial, data = Sheet1)</t>
  </si>
  <si>
    <t>4/22/24 10:57 PM + DESKTOP-Q1HOCRF + Book1 + Data + RegressItLogistic 2022.12.14</t>
  </si>
  <si>
    <t>Exponentiated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</si>
</sst>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0.0%"/>
    <numFmt numFmtId="168" formatCode="[$-409]m/d/yy\ h:mm\ AM/PM;@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i/>
      <sz val="8"/>
      <color theme="1"/>
      <name val="Arial"/>
      <family val="2"/>
    </font>
    <font>
      <b/>
      <u/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rgb="FFB2B2B2"/>
      <name val="Arial"/>
      <family val="2"/>
    </font>
    <font>
      <sz val="8"/>
      <color rgb="FFB4B4B4"/>
      <name val="Arial"/>
      <family val="2"/>
    </font>
    <font>
      <sz val="9"/>
      <color indexed="81"/>
      <name val="Tahoma"/>
      <family val="2"/>
    </font>
    <font>
      <sz val="8"/>
      <color rgb="FF000000"/>
      <name val="Arial"/>
      <family val="2"/>
    </font>
    <font>
      <sz val="8"/>
      <color rgb="FF010101"/>
      <name val="Arial"/>
      <family val="2"/>
    </font>
    <font>
      <sz val="8"/>
      <color rgb="FF020202"/>
      <name val="Arial"/>
      <family val="2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2D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3" fillId="0" borderId="0" xfId="0" applyNumberFormat="1" applyFont="1" applyAlignment="1"/>
    <xf numFmtId="164" fontId="4" fillId="0" borderId="0" xfId="0" applyNumberFormat="1" applyFont="1" applyAlignment="1"/>
    <xf numFmtId="164" fontId="1" fillId="0" borderId="0" xfId="0" quotePrefix="1" applyNumberFormat="1" applyFont="1" applyAlignment="1"/>
    <xf numFmtId="164" fontId="2" fillId="0" borderId="0" xfId="0" quotePrefix="1" applyNumberFormat="1" applyFont="1" applyAlignment="1">
      <alignment horizontal="right"/>
    </xf>
    <xf numFmtId="164" fontId="1" fillId="2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5" fillId="0" borderId="0" xfId="0" applyNumberFormat="1" applyFont="1" applyAlignment="1"/>
    <xf numFmtId="164" fontId="1" fillId="0" borderId="6" xfId="0" applyNumberFormat="1" applyFont="1" applyBorder="1" applyAlignment="1"/>
    <xf numFmtId="164" fontId="6" fillId="0" borderId="6" xfId="0" applyNumberFormat="1" applyFont="1" applyBorder="1" applyAlignment="1">
      <alignment horizontal="right"/>
    </xf>
    <xf numFmtId="165" fontId="1" fillId="0" borderId="0" xfId="0" applyNumberFormat="1" applyFont="1" applyAlignment="1"/>
    <xf numFmtId="164" fontId="6" fillId="0" borderId="6" xfId="0" applyNumberFormat="1" applyFont="1" applyBorder="1" applyAlignment="1">
      <alignment horizontal="center"/>
    </xf>
    <xf numFmtId="1" fontId="1" fillId="0" borderId="0" xfId="0" applyNumberFormat="1" applyFont="1" applyAlignment="1"/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6" fillId="0" borderId="6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6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4" fontId="1" fillId="3" borderId="11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164" fontId="1" fillId="3" borderId="12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right"/>
    </xf>
    <xf numFmtId="2" fontId="1" fillId="0" borderId="4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left"/>
    </xf>
    <xf numFmtId="164" fontId="1" fillId="3" borderId="0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right"/>
    </xf>
    <xf numFmtId="164" fontId="1" fillId="3" borderId="0" xfId="0" applyNumberFormat="1" applyFont="1" applyFill="1" applyBorder="1" applyAlignment="1">
      <alignment horizontal="right"/>
    </xf>
    <xf numFmtId="164" fontId="1" fillId="3" borderId="9" xfId="0" applyNumberFormat="1" applyFont="1" applyFill="1" applyBorder="1" applyAlignment="1">
      <alignment horizontal="right"/>
    </xf>
    <xf numFmtId="166" fontId="1" fillId="0" borderId="4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right"/>
    </xf>
    <xf numFmtId="1" fontId="1" fillId="0" borderId="2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1" fontId="1" fillId="3" borderId="0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9" fontId="1" fillId="0" borderId="2" xfId="0" applyNumberFormat="1" applyFont="1" applyFill="1" applyBorder="1" applyAlignment="1">
      <alignment horizontal="center"/>
    </xf>
    <xf numFmtId="9" fontId="1" fillId="0" borderId="13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9" fontId="1" fillId="0" borderId="3" xfId="0" applyNumberFormat="1" applyFont="1" applyFill="1" applyBorder="1" applyAlignment="1">
      <alignment horizontal="center"/>
    </xf>
    <xf numFmtId="9" fontId="1" fillId="0" borderId="4" xfId="0" applyNumberFormat="1" applyFont="1" applyFill="1" applyBorder="1" applyAlignment="1">
      <alignment horizontal="center"/>
    </xf>
    <xf numFmtId="9" fontId="1" fillId="3" borderId="0" xfId="0" applyNumberFormat="1" applyFont="1" applyFill="1" applyBorder="1" applyAlignment="1">
      <alignment horizontal="center"/>
    </xf>
    <xf numFmtId="9" fontId="2" fillId="0" borderId="4" xfId="0" applyNumberFormat="1" applyFont="1" applyFill="1" applyBorder="1" applyAlignment="1"/>
    <xf numFmtId="164" fontId="8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164" fontId="1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4" fontId="1" fillId="0" borderId="0" xfId="0" applyNumberFormat="1" applyFont="1" applyFill="1" applyAlignment="1">
      <alignment horizontal="right"/>
    </xf>
    <xf numFmtId="164" fontId="10" fillId="0" borderId="0" xfId="0" applyNumberFormat="1" applyFont="1" applyFill="1" applyAlignment="1">
      <alignment horizontal="right"/>
    </xf>
    <xf numFmtId="164" fontId="8" fillId="0" borderId="0" xfId="0" applyNumberFormat="1" applyFont="1" applyAlignment="1">
      <alignment horizontal="right"/>
    </xf>
    <xf numFmtId="164" fontId="11" fillId="0" borderId="0" xfId="0" applyNumberFormat="1" applyFont="1" applyAlignment="1"/>
    <xf numFmtId="164" fontId="12" fillId="0" borderId="0" xfId="0" applyNumberFormat="1" applyFont="1" applyAlignment="1"/>
    <xf numFmtId="164" fontId="13" fillId="0" borderId="0" xfId="0" applyNumberFormat="1" applyFont="1" applyAlignment="1"/>
    <xf numFmtId="165" fontId="10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'Logistic Regression'!$BF$106</c:f>
          <c:strCache>
            <c:ptCount val="1"/>
            <c:pt idx="0">
              <c:v>Logistic Regression Curve -vs- age_std 
Logistic Regression for target    (22 variables, n=303)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'Logistic Regression'!$E$109</c:f>
              <c:strCache>
                <c:ptCount val="1"/>
                <c:pt idx="0">
                  <c:v>Upper 95%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'Logistic Regression'!$B$110:$B$122</c:f>
              <c:numCache>
                <c:formatCode>#,##0.000</c:formatCode>
                <c:ptCount val="13"/>
                <c:pt idx="0">
                  <c:v>-2.7930031456428694</c:v>
                </c:pt>
                <c:pt idx="1">
                  <c:v>-2.352576420100434</c:v>
                </c:pt>
                <c:pt idx="2">
                  <c:v>-1.912149694557999</c:v>
                </c:pt>
                <c:pt idx="3">
                  <c:v>-1.4717229690155635</c:v>
                </c:pt>
                <c:pt idx="4">
                  <c:v>-1.0312962434731283</c:v>
                </c:pt>
                <c:pt idx="5">
                  <c:v>-0.59086951793069309</c:v>
                </c:pt>
                <c:pt idx="6">
                  <c:v>-0.15044279238825764</c:v>
                </c:pt>
                <c:pt idx="7">
                  <c:v>0.28998393315417736</c:v>
                </c:pt>
                <c:pt idx="8">
                  <c:v>0.73041065869661281</c:v>
                </c:pt>
                <c:pt idx="9">
                  <c:v>1.1708373842390483</c:v>
                </c:pt>
                <c:pt idx="10">
                  <c:v>1.6112641097814833</c:v>
                </c:pt>
                <c:pt idx="11">
                  <c:v>2.0516908353239187</c:v>
                </c:pt>
                <c:pt idx="12">
                  <c:v>2.4921175608663542</c:v>
                </c:pt>
              </c:numCache>
            </c:numRef>
          </c:xVal>
          <c:yVal>
            <c:numRef>
              <c:f>'Logistic Regression'!$E$110:$E$122</c:f>
              <c:numCache>
                <c:formatCode>#,##0.000</c:formatCode>
                <c:ptCount val="13"/>
                <c:pt idx="0">
                  <c:v>0.6928445622029098</c:v>
                </c:pt>
                <c:pt idx="1">
                  <c:v>0.67595330915071561</c:v>
                </c:pt>
                <c:pt idx="2">
                  <c:v>0.65945713175206999</c:v>
                </c:pt>
                <c:pt idx="3">
                  <c:v>0.64405350056082622</c:v>
                </c:pt>
                <c:pt idx="4">
                  <c:v>0.63111366899410382</c:v>
                </c:pt>
                <c:pt idx="5">
                  <c:v>0.62357841885321341</c:v>
                </c:pt>
                <c:pt idx="6">
                  <c:v>0.62759535755886309</c:v>
                </c:pt>
                <c:pt idx="7">
                  <c:v>0.65126342640614854</c:v>
                </c:pt>
                <c:pt idx="8">
                  <c:v>0.69367936211651648</c:v>
                </c:pt>
                <c:pt idx="9">
                  <c:v>0.74380047229755664</c:v>
                </c:pt>
                <c:pt idx="10">
                  <c:v>0.79270705690303667</c:v>
                </c:pt>
                <c:pt idx="11">
                  <c:v>0.83619150546589693</c:v>
                </c:pt>
                <c:pt idx="12">
                  <c:v>0.87282460511345095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74-4AEC-87C2-FD87BE332A96}"/>
            </c:ext>
          </c:extLst>
        </c:ser>
        <c:ser>
          <c:idx val="2"/>
          <c:order val="1"/>
          <c:tx>
            <c:v>Forecast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'Logistic Regression'!$B$110:$B$122</c:f>
              <c:numCache>
                <c:formatCode>#,##0.000</c:formatCode>
                <c:ptCount val="13"/>
                <c:pt idx="0">
                  <c:v>-2.7930031456428694</c:v>
                </c:pt>
                <c:pt idx="1">
                  <c:v>-2.352576420100434</c:v>
                </c:pt>
                <c:pt idx="2">
                  <c:v>-1.912149694557999</c:v>
                </c:pt>
                <c:pt idx="3">
                  <c:v>-1.4717229690155635</c:v>
                </c:pt>
                <c:pt idx="4">
                  <c:v>-1.0312962434731283</c:v>
                </c:pt>
                <c:pt idx="5">
                  <c:v>-0.59086951793069309</c:v>
                </c:pt>
                <c:pt idx="6">
                  <c:v>-0.15044279238825764</c:v>
                </c:pt>
                <c:pt idx="7">
                  <c:v>0.28998393315417736</c:v>
                </c:pt>
                <c:pt idx="8">
                  <c:v>0.73041065869661281</c:v>
                </c:pt>
                <c:pt idx="9">
                  <c:v>1.1708373842390483</c:v>
                </c:pt>
                <c:pt idx="10">
                  <c:v>1.6112641097814833</c:v>
                </c:pt>
                <c:pt idx="11">
                  <c:v>2.0516908353239187</c:v>
                </c:pt>
                <c:pt idx="12">
                  <c:v>2.4921175608663542</c:v>
                </c:pt>
              </c:numCache>
            </c:numRef>
          </c:xVal>
          <c:yVal>
            <c:numRef>
              <c:f>'Logistic Regression'!$C$110:$C$122</c:f>
              <c:numCache>
                <c:formatCode>#,##0.000</c:formatCode>
                <c:ptCount val="13"/>
                <c:pt idx="0">
                  <c:v>0.36397934414440092</c:v>
                </c:pt>
                <c:pt idx="1">
                  <c:v>0.39010781808987605</c:v>
                </c:pt>
                <c:pt idx="2">
                  <c:v>0.41688253831877442</c:v>
                </c:pt>
                <c:pt idx="3">
                  <c:v>0.44415663473502975</c:v>
                </c:pt>
                <c:pt idx="4">
                  <c:v>0.47177145742856641</c:v>
                </c:pt>
                <c:pt idx="5">
                  <c:v>0.49956013024011314</c:v>
                </c:pt>
                <c:pt idx="6">
                  <c:v>0.52735152069531654</c:v>
                </c:pt>
                <c:pt idx="7">
                  <c:v>0.55497442946819997</c:v>
                </c:pt>
                <c:pt idx="8">
                  <c:v>0.58226178331466782</c:v>
                </c:pt>
                <c:pt idx="9">
                  <c:v>0.60905461511053605</c:v>
                </c:pt>
                <c:pt idx="10">
                  <c:v>0.63520563327626478</c:v>
                </c:pt>
                <c:pt idx="11">
                  <c:v>0.66058221800928751</c:v>
                </c:pt>
                <c:pt idx="12">
                  <c:v>0.68506872886221937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74-4AEC-87C2-FD87BE332A96}"/>
            </c:ext>
          </c:extLst>
        </c:ser>
        <c:ser>
          <c:idx val="3"/>
          <c:order val="2"/>
          <c:tx>
            <c:strRef>
              <c:f>'Logistic Regression'!$D$109</c:f>
              <c:strCache>
                <c:ptCount val="1"/>
                <c:pt idx="0">
                  <c:v>Lower 95%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'Logistic Regression'!$B$110:$B$122</c:f>
              <c:numCache>
                <c:formatCode>#,##0.000</c:formatCode>
                <c:ptCount val="13"/>
                <c:pt idx="0">
                  <c:v>-2.7930031456428694</c:v>
                </c:pt>
                <c:pt idx="1">
                  <c:v>-2.352576420100434</c:v>
                </c:pt>
                <c:pt idx="2">
                  <c:v>-1.912149694557999</c:v>
                </c:pt>
                <c:pt idx="3">
                  <c:v>-1.4717229690155635</c:v>
                </c:pt>
                <c:pt idx="4">
                  <c:v>-1.0312962434731283</c:v>
                </c:pt>
                <c:pt idx="5">
                  <c:v>-0.59086951793069309</c:v>
                </c:pt>
                <c:pt idx="6">
                  <c:v>-0.15044279238825764</c:v>
                </c:pt>
                <c:pt idx="7">
                  <c:v>0.28998393315417736</c:v>
                </c:pt>
                <c:pt idx="8">
                  <c:v>0.73041065869661281</c:v>
                </c:pt>
                <c:pt idx="9">
                  <c:v>1.1708373842390483</c:v>
                </c:pt>
                <c:pt idx="10">
                  <c:v>1.6112641097814833</c:v>
                </c:pt>
                <c:pt idx="11">
                  <c:v>2.0516908353239187</c:v>
                </c:pt>
                <c:pt idx="12">
                  <c:v>2.4921175608663542</c:v>
                </c:pt>
              </c:numCache>
            </c:numRef>
          </c:xVal>
          <c:yVal>
            <c:numRef>
              <c:f>'Logistic Regression'!$D$110:$D$122</c:f>
              <c:numCache>
                <c:formatCode>#,##0.000</c:formatCode>
                <c:ptCount val="13"/>
                <c:pt idx="0">
                  <c:v>0.12678162069527044</c:v>
                </c:pt>
                <c:pt idx="1">
                  <c:v>0.16397364042001702</c:v>
                </c:pt>
                <c:pt idx="2">
                  <c:v>0.20882142456029512</c:v>
                </c:pt>
                <c:pt idx="3">
                  <c:v>0.26083755918478002</c:v>
                </c:pt>
                <c:pt idx="4">
                  <c:v>0.31798093744424877</c:v>
                </c:pt>
                <c:pt idx="5">
                  <c:v>0.37559594151997278</c:v>
                </c:pt>
                <c:pt idx="6">
                  <c:v>0.42485266749372591</c:v>
                </c:pt>
                <c:pt idx="7">
                  <c:v>0.45437309037669432</c:v>
                </c:pt>
                <c:pt idx="8">
                  <c:v>0.46176303294049187</c:v>
                </c:pt>
                <c:pt idx="9">
                  <c:v>0.45533534536689529</c:v>
                </c:pt>
                <c:pt idx="10">
                  <c:v>0.44223634956089536</c:v>
                </c:pt>
                <c:pt idx="11">
                  <c:v>0.42595357056423422</c:v>
                </c:pt>
                <c:pt idx="12">
                  <c:v>0.40809698257375171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74-4AEC-87C2-FD87BE332A96}"/>
            </c:ext>
          </c:extLst>
        </c:ser>
        <c:ser>
          <c:idx val="0"/>
          <c:order val="3"/>
          <c:tx>
            <c:v>Mean</c:v>
          </c:tx>
          <c:spPr>
            <a:solidFill>
              <a:srgbClr val="9999FF"/>
            </a:solidFill>
            <a:ln w="25400">
              <a:noFill/>
            </a:ln>
          </c:spPr>
          <c:marker>
            <c:symbol val="diamond"/>
            <c:size val="8"/>
            <c:spPr>
              <a:solidFill>
                <a:srgbClr val="9999FF"/>
              </a:solidFill>
              <a:ln w="9525" cap="rnd" cmpd="sng" algn="ctr">
                <a:solidFill>
                  <a:srgbClr val="0000FF"/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Ref>
              <c:f>'Logistic Regression'!$B$107</c:f>
              <c:numCache>
                <c:formatCode>#,##0.000</c:formatCode>
                <c:ptCount val="1"/>
                <c:pt idx="0">
                  <c:v>4.2137177502274917E-17</c:v>
                </c:pt>
              </c:numCache>
            </c:numRef>
          </c:xVal>
          <c:yVal>
            <c:numRef>
              <c:f>'Logistic Regression'!$C$107</c:f>
              <c:numCache>
                <c:formatCode>#,##0.000</c:formatCode>
                <c:ptCount val="1"/>
                <c:pt idx="0">
                  <c:v>0.53681454290870489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4-4AEC-87C2-FD87BE332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81183"/>
        <c:axId val="306269951"/>
      </c:scatterChart>
      <c:valAx>
        <c:axId val="306281183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strRef>
              <c:f>'Logistic Regression'!$BF$107</c:f>
              <c:strCache>
                <c:ptCount val="1"/>
                <c:pt idx="0">
                  <c:v>age_std (min to max) 
Other Variables = Means</c:v>
                </c:pt>
              </c:strCache>
            </c:strRef>
          </c:tx>
          <c:overlay val="0"/>
        </c:title>
        <c:numFmt formatCode="General" sourceLinked="0"/>
        <c:majorTickMark val="out"/>
        <c:minorTickMark val="none"/>
        <c:tickLblPos val="nextTo"/>
        <c:crossAx val="306269951"/>
        <c:crosses val="autoZero"/>
        <c:crossBetween val="midCat"/>
      </c:valAx>
      <c:valAx>
        <c:axId val="30626995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crossAx val="306281183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'Logistic Regression'!$C$85</c:f>
          <c:strCache>
            <c:ptCount val="1"/>
            <c:pt idx="0">
              <c:v>ROC curve:  area under curve = 0.94 
Logistic Regression for target    (22 variables, n=303)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Blue</c:v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'Logistic Regression'!$BF$83:$FB$83</c:f>
              <c:numCache>
                <c:formatCode>#,##0.000</c:formatCode>
                <c:ptCount val="101"/>
                <c:pt idx="0">
                  <c:v>1</c:v>
                </c:pt>
                <c:pt idx="1">
                  <c:v>0.77536231884057971</c:v>
                </c:pt>
                <c:pt idx="2">
                  <c:v>0.6376811594202898</c:v>
                </c:pt>
                <c:pt idx="3">
                  <c:v>0.58695652173913049</c:v>
                </c:pt>
                <c:pt idx="4">
                  <c:v>0.54347826086956519</c:v>
                </c:pt>
                <c:pt idx="5">
                  <c:v>0.51449275362318836</c:v>
                </c:pt>
                <c:pt idx="6">
                  <c:v>0.5</c:v>
                </c:pt>
                <c:pt idx="7">
                  <c:v>0.49275362318840582</c:v>
                </c:pt>
                <c:pt idx="8">
                  <c:v>0.47101449275362317</c:v>
                </c:pt>
                <c:pt idx="9">
                  <c:v>0.44927536231884058</c:v>
                </c:pt>
                <c:pt idx="10">
                  <c:v>0.41304347826086957</c:v>
                </c:pt>
                <c:pt idx="11">
                  <c:v>0.40579710144927539</c:v>
                </c:pt>
                <c:pt idx="12">
                  <c:v>0.39855072463768115</c:v>
                </c:pt>
                <c:pt idx="13">
                  <c:v>0.39130434782608697</c:v>
                </c:pt>
                <c:pt idx="14">
                  <c:v>0.38405797101449274</c:v>
                </c:pt>
                <c:pt idx="15">
                  <c:v>0.36956521739130432</c:v>
                </c:pt>
                <c:pt idx="16">
                  <c:v>0.35507246376811596</c:v>
                </c:pt>
                <c:pt idx="17">
                  <c:v>0.34782608695652173</c:v>
                </c:pt>
                <c:pt idx="18">
                  <c:v>0.34057971014492755</c:v>
                </c:pt>
                <c:pt idx="19">
                  <c:v>0.32608695652173914</c:v>
                </c:pt>
                <c:pt idx="20">
                  <c:v>0.32608695652173914</c:v>
                </c:pt>
                <c:pt idx="21">
                  <c:v>0.31159420289855072</c:v>
                </c:pt>
                <c:pt idx="22">
                  <c:v>0.31159420289855072</c:v>
                </c:pt>
                <c:pt idx="23">
                  <c:v>0.30434782608695654</c:v>
                </c:pt>
                <c:pt idx="24">
                  <c:v>0.30434782608695654</c:v>
                </c:pt>
                <c:pt idx="25">
                  <c:v>0.29710144927536231</c:v>
                </c:pt>
                <c:pt idx="26">
                  <c:v>0.28260869565217389</c:v>
                </c:pt>
                <c:pt idx="27">
                  <c:v>0.27536231884057971</c:v>
                </c:pt>
                <c:pt idx="28">
                  <c:v>0.27536231884057971</c:v>
                </c:pt>
                <c:pt idx="29">
                  <c:v>0.25362318840579712</c:v>
                </c:pt>
                <c:pt idx="30">
                  <c:v>0.2391304347826087</c:v>
                </c:pt>
                <c:pt idx="31">
                  <c:v>0.22463768115942029</c:v>
                </c:pt>
                <c:pt idx="32">
                  <c:v>0.21739130434782608</c:v>
                </c:pt>
                <c:pt idx="33">
                  <c:v>0.21014492753623187</c:v>
                </c:pt>
                <c:pt idx="34">
                  <c:v>0.21014492753623187</c:v>
                </c:pt>
                <c:pt idx="35">
                  <c:v>0.21014492753623187</c:v>
                </c:pt>
                <c:pt idx="36">
                  <c:v>0.21014492753623187</c:v>
                </c:pt>
                <c:pt idx="37">
                  <c:v>0.21014492753623187</c:v>
                </c:pt>
                <c:pt idx="38">
                  <c:v>0.21014492753623187</c:v>
                </c:pt>
                <c:pt idx="39">
                  <c:v>0.21014492753623187</c:v>
                </c:pt>
                <c:pt idx="40">
                  <c:v>0.20289855072463769</c:v>
                </c:pt>
                <c:pt idx="41">
                  <c:v>0.19565217391304349</c:v>
                </c:pt>
                <c:pt idx="42">
                  <c:v>0.19565217391304349</c:v>
                </c:pt>
                <c:pt idx="43">
                  <c:v>0.19565217391304349</c:v>
                </c:pt>
                <c:pt idx="44">
                  <c:v>0.18840579710144928</c:v>
                </c:pt>
                <c:pt idx="45">
                  <c:v>0.18115942028985507</c:v>
                </c:pt>
                <c:pt idx="46">
                  <c:v>0.18115942028985507</c:v>
                </c:pt>
                <c:pt idx="47">
                  <c:v>0.18115942028985507</c:v>
                </c:pt>
                <c:pt idx="48">
                  <c:v>0.18115942028985507</c:v>
                </c:pt>
                <c:pt idx="49">
                  <c:v>0.17391304347826086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0.15942028985507245</c:v>
                </c:pt>
                <c:pt idx="54">
                  <c:v>0.15217391304347827</c:v>
                </c:pt>
                <c:pt idx="55">
                  <c:v>0.14492753623188406</c:v>
                </c:pt>
                <c:pt idx="56">
                  <c:v>0.13768115942028986</c:v>
                </c:pt>
                <c:pt idx="57">
                  <c:v>0.13043478260869565</c:v>
                </c:pt>
                <c:pt idx="58">
                  <c:v>0.13043478260869565</c:v>
                </c:pt>
                <c:pt idx="59">
                  <c:v>0.11594202898550725</c:v>
                </c:pt>
                <c:pt idx="60">
                  <c:v>0.11594202898550725</c:v>
                </c:pt>
                <c:pt idx="61">
                  <c:v>0.11594202898550725</c:v>
                </c:pt>
                <c:pt idx="62">
                  <c:v>0.11594202898550725</c:v>
                </c:pt>
                <c:pt idx="63">
                  <c:v>0.10869565217391304</c:v>
                </c:pt>
                <c:pt idx="64">
                  <c:v>0.10869565217391304</c:v>
                </c:pt>
                <c:pt idx="65">
                  <c:v>0.10144927536231885</c:v>
                </c:pt>
                <c:pt idx="66">
                  <c:v>0.10144927536231885</c:v>
                </c:pt>
                <c:pt idx="67">
                  <c:v>0.10144927536231885</c:v>
                </c:pt>
                <c:pt idx="68">
                  <c:v>8.6956521739130432E-2</c:v>
                </c:pt>
                <c:pt idx="69">
                  <c:v>7.9710144927536225E-2</c:v>
                </c:pt>
                <c:pt idx="70">
                  <c:v>7.9710144927536225E-2</c:v>
                </c:pt>
                <c:pt idx="71">
                  <c:v>7.9710144927536225E-2</c:v>
                </c:pt>
                <c:pt idx="72">
                  <c:v>7.9710144927536225E-2</c:v>
                </c:pt>
                <c:pt idx="73">
                  <c:v>5.7971014492753624E-2</c:v>
                </c:pt>
                <c:pt idx="74">
                  <c:v>4.3478260869565216E-2</c:v>
                </c:pt>
                <c:pt idx="75">
                  <c:v>4.3478260869565216E-2</c:v>
                </c:pt>
                <c:pt idx="76">
                  <c:v>4.3478260869565216E-2</c:v>
                </c:pt>
                <c:pt idx="77">
                  <c:v>3.6231884057971016E-2</c:v>
                </c:pt>
                <c:pt idx="78">
                  <c:v>3.6231884057971016E-2</c:v>
                </c:pt>
                <c:pt idx="79">
                  <c:v>3.6231884057971016E-2</c:v>
                </c:pt>
                <c:pt idx="80">
                  <c:v>3.6231884057971016E-2</c:v>
                </c:pt>
                <c:pt idx="81">
                  <c:v>3.6231884057971016E-2</c:v>
                </c:pt>
                <c:pt idx="82">
                  <c:v>3.6231884057971016E-2</c:v>
                </c:pt>
                <c:pt idx="83">
                  <c:v>3.6231884057971016E-2</c:v>
                </c:pt>
                <c:pt idx="84">
                  <c:v>3.6231884057971016E-2</c:v>
                </c:pt>
                <c:pt idx="85">
                  <c:v>3.6231884057971016E-2</c:v>
                </c:pt>
                <c:pt idx="86">
                  <c:v>3.6231884057971016E-2</c:v>
                </c:pt>
                <c:pt idx="87">
                  <c:v>2.8985507246376812E-2</c:v>
                </c:pt>
                <c:pt idx="88">
                  <c:v>2.8985507246376812E-2</c:v>
                </c:pt>
                <c:pt idx="89">
                  <c:v>2.8985507246376812E-2</c:v>
                </c:pt>
                <c:pt idx="90">
                  <c:v>2.8985507246376812E-2</c:v>
                </c:pt>
                <c:pt idx="91">
                  <c:v>2.8985507246376812E-2</c:v>
                </c:pt>
                <c:pt idx="92">
                  <c:v>2.8985507246376812E-2</c:v>
                </c:pt>
                <c:pt idx="93">
                  <c:v>2.1739130434782608E-2</c:v>
                </c:pt>
                <c:pt idx="94">
                  <c:v>2.1739130434782608E-2</c:v>
                </c:pt>
                <c:pt idx="95">
                  <c:v>2.1739130434782608E-2</c:v>
                </c:pt>
                <c:pt idx="96">
                  <c:v>2.1739130434782608E-2</c:v>
                </c:pt>
                <c:pt idx="97">
                  <c:v>2.1739130434782608E-2</c:v>
                </c:pt>
                <c:pt idx="98">
                  <c:v>7.246376811594203E-3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'Logistic Regression'!$BF$82:$FB$82</c:f>
              <c:numCache>
                <c:formatCode>#,##0.000</c:formatCode>
                <c:ptCount val="101"/>
                <c:pt idx="0">
                  <c:v>1</c:v>
                </c:pt>
                <c:pt idx="1">
                  <c:v>0.9939393939393939</c:v>
                </c:pt>
                <c:pt idx="2">
                  <c:v>0.9939393939393939</c:v>
                </c:pt>
                <c:pt idx="3">
                  <c:v>0.9939393939393939</c:v>
                </c:pt>
                <c:pt idx="4">
                  <c:v>0.9939393939393939</c:v>
                </c:pt>
                <c:pt idx="5">
                  <c:v>0.9939393939393939</c:v>
                </c:pt>
                <c:pt idx="6">
                  <c:v>0.9939393939393939</c:v>
                </c:pt>
                <c:pt idx="7">
                  <c:v>0.9939393939393939</c:v>
                </c:pt>
                <c:pt idx="8">
                  <c:v>0.98787878787878791</c:v>
                </c:pt>
                <c:pt idx="9">
                  <c:v>0.98787878787878791</c:v>
                </c:pt>
                <c:pt idx="10">
                  <c:v>0.98787878787878791</c:v>
                </c:pt>
                <c:pt idx="11">
                  <c:v>0.98787878787878791</c:v>
                </c:pt>
                <c:pt idx="12">
                  <c:v>0.98787878787878791</c:v>
                </c:pt>
                <c:pt idx="13">
                  <c:v>0.98787878787878791</c:v>
                </c:pt>
                <c:pt idx="14">
                  <c:v>0.98181818181818181</c:v>
                </c:pt>
                <c:pt idx="15">
                  <c:v>0.97575757575757571</c:v>
                </c:pt>
                <c:pt idx="16">
                  <c:v>0.97575757575757571</c:v>
                </c:pt>
                <c:pt idx="17">
                  <c:v>0.97575757575757571</c:v>
                </c:pt>
                <c:pt idx="18">
                  <c:v>0.97575757575757571</c:v>
                </c:pt>
                <c:pt idx="19">
                  <c:v>0.96969696969696972</c:v>
                </c:pt>
                <c:pt idx="20">
                  <c:v>0.96969696969696972</c:v>
                </c:pt>
                <c:pt idx="21">
                  <c:v>0.96969696969696972</c:v>
                </c:pt>
                <c:pt idx="22">
                  <c:v>0.96363636363636362</c:v>
                </c:pt>
                <c:pt idx="23">
                  <c:v>0.96363636363636362</c:v>
                </c:pt>
                <c:pt idx="24">
                  <c:v>0.96363636363636362</c:v>
                </c:pt>
                <c:pt idx="25">
                  <c:v>0.96363636363636362</c:v>
                </c:pt>
                <c:pt idx="26">
                  <c:v>0.96363636363636362</c:v>
                </c:pt>
                <c:pt idx="27">
                  <c:v>0.96363636363636362</c:v>
                </c:pt>
                <c:pt idx="28">
                  <c:v>0.95757575757575752</c:v>
                </c:pt>
                <c:pt idx="29">
                  <c:v>0.95757575757575752</c:v>
                </c:pt>
                <c:pt idx="30">
                  <c:v>0.95151515151515154</c:v>
                </c:pt>
                <c:pt idx="31">
                  <c:v>0.95151515151515154</c:v>
                </c:pt>
                <c:pt idx="32">
                  <c:v>0.95151515151515154</c:v>
                </c:pt>
                <c:pt idx="33">
                  <c:v>0.95151515151515154</c:v>
                </c:pt>
                <c:pt idx="34">
                  <c:v>0.95151515151515154</c:v>
                </c:pt>
                <c:pt idx="35">
                  <c:v>0.95151515151515154</c:v>
                </c:pt>
                <c:pt idx="36">
                  <c:v>0.95151515151515154</c:v>
                </c:pt>
                <c:pt idx="37">
                  <c:v>0.95151515151515154</c:v>
                </c:pt>
                <c:pt idx="38">
                  <c:v>0.95151515151515154</c:v>
                </c:pt>
                <c:pt idx="39">
                  <c:v>0.95151515151515154</c:v>
                </c:pt>
                <c:pt idx="40">
                  <c:v>0.95151515151515154</c:v>
                </c:pt>
                <c:pt idx="41">
                  <c:v>0.95151515151515154</c:v>
                </c:pt>
                <c:pt idx="42">
                  <c:v>0.94545454545454544</c:v>
                </c:pt>
                <c:pt idx="43">
                  <c:v>0.94545454545454544</c:v>
                </c:pt>
                <c:pt idx="44">
                  <c:v>0.93939393939393945</c:v>
                </c:pt>
                <c:pt idx="45">
                  <c:v>0.93939393939393945</c:v>
                </c:pt>
                <c:pt idx="46">
                  <c:v>0.93333333333333335</c:v>
                </c:pt>
                <c:pt idx="47">
                  <c:v>0.92727272727272725</c:v>
                </c:pt>
                <c:pt idx="48">
                  <c:v>0.92727272727272725</c:v>
                </c:pt>
                <c:pt idx="49">
                  <c:v>0.92727272727272725</c:v>
                </c:pt>
                <c:pt idx="50">
                  <c:v>0.92727272727272725</c:v>
                </c:pt>
                <c:pt idx="51">
                  <c:v>0.92727272727272725</c:v>
                </c:pt>
                <c:pt idx="52">
                  <c:v>0.92727272727272725</c:v>
                </c:pt>
                <c:pt idx="53">
                  <c:v>0.92121212121212126</c:v>
                </c:pt>
                <c:pt idx="54">
                  <c:v>0.92121212121212126</c:v>
                </c:pt>
                <c:pt idx="55">
                  <c:v>0.90909090909090906</c:v>
                </c:pt>
                <c:pt idx="56">
                  <c:v>0.90303030303030307</c:v>
                </c:pt>
                <c:pt idx="57">
                  <c:v>0.89696969696969697</c:v>
                </c:pt>
                <c:pt idx="58">
                  <c:v>0.88484848484848488</c:v>
                </c:pt>
                <c:pt idx="59">
                  <c:v>0.87878787878787878</c:v>
                </c:pt>
                <c:pt idx="60">
                  <c:v>0.87272727272727268</c:v>
                </c:pt>
                <c:pt idx="61">
                  <c:v>0.8606060606060606</c:v>
                </c:pt>
                <c:pt idx="62">
                  <c:v>0.8606060606060606</c:v>
                </c:pt>
                <c:pt idx="63">
                  <c:v>0.8545454545454545</c:v>
                </c:pt>
                <c:pt idx="64">
                  <c:v>0.84848484848484851</c:v>
                </c:pt>
                <c:pt idx="65">
                  <c:v>0.84242424242424241</c:v>
                </c:pt>
                <c:pt idx="66">
                  <c:v>0.83636363636363631</c:v>
                </c:pt>
                <c:pt idx="67">
                  <c:v>0.83030303030303032</c:v>
                </c:pt>
                <c:pt idx="68">
                  <c:v>0.83030303030303032</c:v>
                </c:pt>
                <c:pt idx="69">
                  <c:v>0.83030303030303032</c:v>
                </c:pt>
                <c:pt idx="70">
                  <c:v>0.82424242424242422</c:v>
                </c:pt>
                <c:pt idx="71">
                  <c:v>0.81212121212121213</c:v>
                </c:pt>
                <c:pt idx="72">
                  <c:v>0.80606060606060603</c:v>
                </c:pt>
                <c:pt idx="73">
                  <c:v>0.79393939393939394</c:v>
                </c:pt>
                <c:pt idx="74">
                  <c:v>0.77575757575757576</c:v>
                </c:pt>
                <c:pt idx="75">
                  <c:v>0.75757575757575757</c:v>
                </c:pt>
                <c:pt idx="76">
                  <c:v>0.75151515151515147</c:v>
                </c:pt>
                <c:pt idx="77">
                  <c:v>0.73333333333333328</c:v>
                </c:pt>
                <c:pt idx="78">
                  <c:v>0.72727272727272729</c:v>
                </c:pt>
                <c:pt idx="79">
                  <c:v>0.70909090909090911</c:v>
                </c:pt>
                <c:pt idx="80">
                  <c:v>0.69090909090909092</c:v>
                </c:pt>
                <c:pt idx="81">
                  <c:v>0.67878787878787883</c:v>
                </c:pt>
                <c:pt idx="82">
                  <c:v>0.67878787878787883</c:v>
                </c:pt>
                <c:pt idx="83">
                  <c:v>0.67272727272727273</c:v>
                </c:pt>
                <c:pt idx="84">
                  <c:v>0.66666666666666663</c:v>
                </c:pt>
                <c:pt idx="85">
                  <c:v>0.64242424242424245</c:v>
                </c:pt>
                <c:pt idx="86">
                  <c:v>0.63636363636363635</c:v>
                </c:pt>
                <c:pt idx="87">
                  <c:v>0.60606060606060608</c:v>
                </c:pt>
                <c:pt idx="88">
                  <c:v>0.5757575757575758</c:v>
                </c:pt>
                <c:pt idx="89">
                  <c:v>0.5636363636363636</c:v>
                </c:pt>
                <c:pt idx="90">
                  <c:v>0.55151515151515151</c:v>
                </c:pt>
                <c:pt idx="91">
                  <c:v>0.52121212121212124</c:v>
                </c:pt>
                <c:pt idx="92">
                  <c:v>0.51515151515151514</c:v>
                </c:pt>
                <c:pt idx="93">
                  <c:v>0.49696969696969695</c:v>
                </c:pt>
                <c:pt idx="94">
                  <c:v>0.47272727272727272</c:v>
                </c:pt>
                <c:pt idx="95">
                  <c:v>0.42424242424242425</c:v>
                </c:pt>
                <c:pt idx="96">
                  <c:v>0.36969696969696969</c:v>
                </c:pt>
                <c:pt idx="97">
                  <c:v>0.32727272727272727</c:v>
                </c:pt>
                <c:pt idx="98">
                  <c:v>0.24242424242424243</c:v>
                </c:pt>
                <c:pt idx="99">
                  <c:v>0.12727272727272726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9-45A9-BEF3-24A41BA09039}"/>
            </c:ext>
          </c:extLst>
        </c:ser>
        <c:ser>
          <c:idx val="1"/>
          <c:order val="1"/>
          <c:tx>
            <c:v>Line</c:v>
          </c:tx>
          <c:spPr>
            <a:ln w="12700" cap="rnd" cmpd="sng" algn="ctr">
              <a:solidFill>
                <a:sysClr val="window" lastClr="FFFFFF">
                  <a:lumMod val="75000"/>
                </a:sysClr>
              </a:solidFill>
              <a:prstDash val="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'Logistic Regression'!$D$86:$E$86</c:f>
              <c:numCache>
                <c:formatCode>#,##0.000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'Logistic Regression'!$D$87:$E$87</c:f>
              <c:numCache>
                <c:formatCode>#,##0.000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69-45A9-BEF3-24A41BA09039}"/>
            </c:ext>
          </c:extLst>
        </c:ser>
        <c:ser>
          <c:idx val="2"/>
          <c:order val="2"/>
          <c:tx>
            <c:strRef>
              <c:f>'Logistic Regression'!$C$84</c:f>
              <c:strCache>
                <c:ptCount val="1"/>
                <c:pt idx="0">
                  <c:v>Cutoff = 0.50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 cmpd="sng" algn="ctr">
                  <a:solidFill>
                    <a:srgbClr val="FF0000"/>
                  </a:solidFill>
                  <a:prstDash val="solid"/>
                  <a:round/>
                </a14:hiddenLine>
              </a:ext>
            </a:extLst>
          </c:spPr>
          <c:marker>
            <c:symbol val="square"/>
            <c:size val="8"/>
            <c:spPr>
              <a:noFill/>
              <a:ln w="25400">
                <a:solidFill>
                  <a:srgbClr val="FF0000"/>
                </a:solidFill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25400" cap="flat" cmpd="sng" algn="ctr">
                    <a:solidFill>
                      <a:srgbClr val="FF0000"/>
                    </a:solidFill>
                    <a:prstDash val="solid"/>
                    <a:round/>
                  </a14:hiddenLine>
                </a:ext>
              </a:extLst>
            </c:spPr>
          </c:marker>
          <c:xVal>
            <c:numRef>
              <c:f>'Logistic Regression'!$D$88</c:f>
              <c:numCache>
                <c:formatCode>#,##0.000</c:formatCode>
                <c:ptCount val="1"/>
                <c:pt idx="0">
                  <c:v>0.16666666666666674</c:v>
                </c:pt>
              </c:numCache>
            </c:numRef>
          </c:xVal>
          <c:yVal>
            <c:numRef>
              <c:f>'Logistic Regression'!$E$88</c:f>
              <c:numCache>
                <c:formatCode>#,##0.000</c:formatCode>
                <c:ptCount val="1"/>
                <c:pt idx="0">
                  <c:v>0.92727272727272725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69-45A9-BEF3-24A41BA09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72863"/>
        <c:axId val="306273279"/>
      </c:scatterChart>
      <c:valAx>
        <c:axId val="306272863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 (1 - Specificity)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306273279"/>
        <c:crosses val="autoZero"/>
        <c:crossBetween val="midCat"/>
      </c:valAx>
      <c:valAx>
        <c:axId val="306273279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True Positive Rate (Sensitivity)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306272863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100"/>
              <a:t>Distribution of Outcomes -vs- Prediction Interval
</a:t>
            </a:r>
            <a:r>
              <a:rPr lang="en-US" sz="1000"/>
              <a:t>Logistic Regression for target    (22 variables, n=303)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'Logistic Regression'!$I$2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9999FF"/>
            </a:solidFill>
            <a:ln w="9525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'Logistic Regression'!$BF$130:$BY$130</c:f>
              <c:numCache>
                <c:formatCode>#,##0.000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</c:numCache>
            </c:numRef>
          </c:cat>
          <c:val>
            <c:numRef>
              <c:f>'Logistic Regression'!$BF$131:$BY$131</c:f>
              <c:numCache>
                <c:formatCode>#,##0.000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11</c:v>
                </c:pt>
                <c:pt idx="15">
                  <c:v>11</c:v>
                </c:pt>
                <c:pt idx="16">
                  <c:v>8</c:v>
                </c:pt>
                <c:pt idx="17">
                  <c:v>15</c:v>
                </c:pt>
                <c:pt idx="18">
                  <c:v>21</c:v>
                </c:pt>
                <c:pt idx="1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2-4FFE-B192-41C6D7A7A819}"/>
            </c:ext>
          </c:extLst>
        </c:ser>
        <c:ser>
          <c:idx val="1"/>
          <c:order val="1"/>
          <c:tx>
            <c:strRef>
              <c:f>'Logistic Regression'!$H$2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D2D2"/>
            </a:solidFill>
            <a:ln w="9525" cap="flat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'Logistic Regression'!$BF$130:$BZ$130</c:f>
              <c:numCache>
                <c:formatCode>#,##0.000</c:formatCode>
                <c:ptCount val="21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</c:numCache>
            </c:numRef>
          </c:cat>
          <c:val>
            <c:numRef>
              <c:f>'Logistic Regression'!$BF$132:$BY$132</c:f>
              <c:numCache>
                <c:formatCode>#,##0.000</c:formatCode>
                <c:ptCount val="20"/>
                <c:pt idx="0">
                  <c:v>-67</c:v>
                </c:pt>
                <c:pt idx="1">
                  <c:v>-14</c:v>
                </c:pt>
                <c:pt idx="2">
                  <c:v>-6</c:v>
                </c:pt>
                <c:pt idx="3">
                  <c:v>-6</c:v>
                </c:pt>
                <c:pt idx="4">
                  <c:v>-4</c:v>
                </c:pt>
                <c:pt idx="5">
                  <c:v>-8</c:v>
                </c:pt>
                <c:pt idx="6">
                  <c:v>-4</c:v>
                </c:pt>
                <c:pt idx="7">
                  <c:v>-1</c:v>
                </c:pt>
                <c:pt idx="8">
                  <c:v>-3</c:v>
                </c:pt>
                <c:pt idx="9">
                  <c:v>-2</c:v>
                </c:pt>
                <c:pt idx="10">
                  <c:v>-3</c:v>
                </c:pt>
                <c:pt idx="11">
                  <c:v>-4</c:v>
                </c:pt>
                <c:pt idx="12">
                  <c:v>-2</c:v>
                </c:pt>
                <c:pt idx="13">
                  <c:v>-3</c:v>
                </c:pt>
                <c:pt idx="14">
                  <c:v>-5</c:v>
                </c:pt>
                <c:pt idx="15">
                  <c:v>-1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2-4FFE-B192-41C6D7A7A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06269951"/>
        <c:axId val="306280351"/>
      </c:barChart>
      <c:catAx>
        <c:axId val="30626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</a:t>
                </a:r>
              </a:p>
            </c:rich>
          </c:tx>
          <c:overlay val="0"/>
        </c:title>
        <c:numFmt formatCode=".00" sourceLinked="0"/>
        <c:majorTickMark val="out"/>
        <c:minorTickMark val="none"/>
        <c:tickLblPos val="low"/>
        <c:crossAx val="306280351"/>
        <c:crosses val="autoZero"/>
        <c:auto val="1"/>
        <c:lblAlgn val="ctr"/>
        <c:lblOffset val="100"/>
        <c:tickLblSkip val="1"/>
        <c:noMultiLvlLbl val="0"/>
      </c:catAx>
      <c:valAx>
        <c:axId val="30628035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;[Red]0" sourceLinked="0"/>
        <c:majorTickMark val="out"/>
        <c:minorTickMark val="none"/>
        <c:tickLblPos val="nextTo"/>
        <c:crossAx val="306269951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100"/>
              <a:t>Sensitivity and Specificity -vs- Cutoff Value
</a:t>
            </a:r>
            <a:r>
              <a:rPr lang="en-US" sz="1000"/>
              <a:t>Logistic Regression for target    (22 variables, n=303)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Sensitivity</c:v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'Logistic Regression'!$BF$170:$FB$170</c:f>
              <c:numCache>
                <c:formatCode>#,##0.000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'Logistic Regression'!$BF$171:$FB$171</c:f>
              <c:numCache>
                <c:formatCode>#,##0.000</c:formatCode>
                <c:ptCount val="101"/>
                <c:pt idx="0">
                  <c:v>1</c:v>
                </c:pt>
                <c:pt idx="1">
                  <c:v>0.9939393939393939</c:v>
                </c:pt>
                <c:pt idx="2">
                  <c:v>0.9939393939393939</c:v>
                </c:pt>
                <c:pt idx="3">
                  <c:v>0.9939393939393939</c:v>
                </c:pt>
                <c:pt idx="4">
                  <c:v>0.9939393939393939</c:v>
                </c:pt>
                <c:pt idx="5">
                  <c:v>0.9939393939393939</c:v>
                </c:pt>
                <c:pt idx="6">
                  <c:v>0.9939393939393939</c:v>
                </c:pt>
                <c:pt idx="7">
                  <c:v>0.99191919191919187</c:v>
                </c:pt>
                <c:pt idx="8">
                  <c:v>0.98989898989898994</c:v>
                </c:pt>
                <c:pt idx="9">
                  <c:v>0.98787878787878791</c:v>
                </c:pt>
                <c:pt idx="10">
                  <c:v>0.98787878787878791</c:v>
                </c:pt>
                <c:pt idx="11">
                  <c:v>0.98787878787878791</c:v>
                </c:pt>
                <c:pt idx="12">
                  <c:v>0.98787878787878791</c:v>
                </c:pt>
                <c:pt idx="13">
                  <c:v>0.98585858585858577</c:v>
                </c:pt>
                <c:pt idx="14">
                  <c:v>0.98181818181818181</c:v>
                </c:pt>
                <c:pt idx="15">
                  <c:v>0.97777777777777786</c:v>
                </c:pt>
                <c:pt idx="16">
                  <c:v>0.97575757575757571</c:v>
                </c:pt>
                <c:pt idx="17">
                  <c:v>0.97575757575757571</c:v>
                </c:pt>
                <c:pt idx="18">
                  <c:v>0.97373737373737368</c:v>
                </c:pt>
                <c:pt idx="19">
                  <c:v>0.97171717171717176</c:v>
                </c:pt>
                <c:pt idx="20">
                  <c:v>0.96969696969696972</c:v>
                </c:pt>
                <c:pt idx="21">
                  <c:v>0.96767676767676758</c:v>
                </c:pt>
                <c:pt idx="22">
                  <c:v>0.96565656565656577</c:v>
                </c:pt>
                <c:pt idx="23">
                  <c:v>0.96363636363636362</c:v>
                </c:pt>
                <c:pt idx="24">
                  <c:v>0.96363636363636362</c:v>
                </c:pt>
                <c:pt idx="25">
                  <c:v>0.96363636363636362</c:v>
                </c:pt>
                <c:pt idx="26">
                  <c:v>0.96363636363636362</c:v>
                </c:pt>
                <c:pt idx="27">
                  <c:v>0.96161616161616159</c:v>
                </c:pt>
                <c:pt idx="28">
                  <c:v>0.95959595959595967</c:v>
                </c:pt>
                <c:pt idx="29">
                  <c:v>0.95555555555555549</c:v>
                </c:pt>
                <c:pt idx="30">
                  <c:v>0.95353535353535357</c:v>
                </c:pt>
                <c:pt idx="31">
                  <c:v>0.95151515151515154</c:v>
                </c:pt>
                <c:pt idx="32">
                  <c:v>0.95151515151515154</c:v>
                </c:pt>
                <c:pt idx="33">
                  <c:v>0.95151515151515154</c:v>
                </c:pt>
                <c:pt idx="34">
                  <c:v>0.95151515151515154</c:v>
                </c:pt>
                <c:pt idx="35">
                  <c:v>0.95151515151515154</c:v>
                </c:pt>
                <c:pt idx="36">
                  <c:v>0.95151515151515154</c:v>
                </c:pt>
                <c:pt idx="37">
                  <c:v>0.95151515151515154</c:v>
                </c:pt>
                <c:pt idx="38">
                  <c:v>0.95151515151515154</c:v>
                </c:pt>
                <c:pt idx="39">
                  <c:v>0.95151515151515154</c:v>
                </c:pt>
                <c:pt idx="40">
                  <c:v>0.95151515151515154</c:v>
                </c:pt>
                <c:pt idx="41">
                  <c:v>0.94949494949494939</c:v>
                </c:pt>
                <c:pt idx="42">
                  <c:v>0.94747474747474758</c:v>
                </c:pt>
                <c:pt idx="43">
                  <c:v>0.9434343434343434</c:v>
                </c:pt>
                <c:pt idx="44">
                  <c:v>0.94141414141414148</c:v>
                </c:pt>
                <c:pt idx="45">
                  <c:v>0.9373737373737373</c:v>
                </c:pt>
                <c:pt idx="46">
                  <c:v>0.93333333333333335</c:v>
                </c:pt>
                <c:pt idx="47">
                  <c:v>0.92929292929292939</c:v>
                </c:pt>
                <c:pt idx="48">
                  <c:v>0.92727272727272725</c:v>
                </c:pt>
                <c:pt idx="49">
                  <c:v>0.92727272727272725</c:v>
                </c:pt>
                <c:pt idx="50">
                  <c:v>0.92727272727272725</c:v>
                </c:pt>
                <c:pt idx="51">
                  <c:v>0.92727272727272725</c:v>
                </c:pt>
                <c:pt idx="52">
                  <c:v>0.92525252525252522</c:v>
                </c:pt>
                <c:pt idx="53">
                  <c:v>0.92323232323232329</c:v>
                </c:pt>
                <c:pt idx="54">
                  <c:v>0.91717171717171719</c:v>
                </c:pt>
                <c:pt idx="55">
                  <c:v>0.9111111111111112</c:v>
                </c:pt>
                <c:pt idx="56">
                  <c:v>0.90303030303030307</c:v>
                </c:pt>
                <c:pt idx="57">
                  <c:v>0.89494949494949494</c:v>
                </c:pt>
                <c:pt idx="58">
                  <c:v>0.88686868686868692</c:v>
                </c:pt>
                <c:pt idx="59">
                  <c:v>0.87878787878787878</c:v>
                </c:pt>
                <c:pt idx="60">
                  <c:v>0.87070707070707065</c:v>
                </c:pt>
                <c:pt idx="61">
                  <c:v>0.86464646464646455</c:v>
                </c:pt>
                <c:pt idx="62">
                  <c:v>0.85858585858585856</c:v>
                </c:pt>
                <c:pt idx="63">
                  <c:v>0.8545454545454545</c:v>
                </c:pt>
                <c:pt idx="64">
                  <c:v>0.84848484848484851</c:v>
                </c:pt>
                <c:pt idx="65">
                  <c:v>0.84242424242424241</c:v>
                </c:pt>
                <c:pt idx="66">
                  <c:v>0.83636363636363631</c:v>
                </c:pt>
                <c:pt idx="67">
                  <c:v>0.83232323232323235</c:v>
                </c:pt>
                <c:pt idx="68">
                  <c:v>0.83030303030303032</c:v>
                </c:pt>
                <c:pt idx="69">
                  <c:v>0.82828282828282818</c:v>
                </c:pt>
                <c:pt idx="70">
                  <c:v>0.82222222222222219</c:v>
                </c:pt>
                <c:pt idx="71">
                  <c:v>0.81414141414141417</c:v>
                </c:pt>
                <c:pt idx="72">
                  <c:v>0.804040404040404</c:v>
                </c:pt>
                <c:pt idx="73">
                  <c:v>0.79191919191919191</c:v>
                </c:pt>
                <c:pt idx="74">
                  <c:v>0.77575757575757576</c:v>
                </c:pt>
                <c:pt idx="75">
                  <c:v>0.76161616161616164</c:v>
                </c:pt>
                <c:pt idx="76">
                  <c:v>0.7474747474747474</c:v>
                </c:pt>
                <c:pt idx="77">
                  <c:v>0.73737373737373735</c:v>
                </c:pt>
                <c:pt idx="78">
                  <c:v>0.72323232323232323</c:v>
                </c:pt>
                <c:pt idx="79">
                  <c:v>0.70909090909090911</c:v>
                </c:pt>
                <c:pt idx="80">
                  <c:v>0.69292929292929295</c:v>
                </c:pt>
                <c:pt idx="81">
                  <c:v>0.6828282828282829</c:v>
                </c:pt>
                <c:pt idx="82">
                  <c:v>0.6767676767676768</c:v>
                </c:pt>
                <c:pt idx="83">
                  <c:v>0.67272727272727273</c:v>
                </c:pt>
                <c:pt idx="84">
                  <c:v>0.66060606060606064</c:v>
                </c:pt>
                <c:pt idx="85">
                  <c:v>0.64848484848484844</c:v>
                </c:pt>
                <c:pt idx="86">
                  <c:v>0.62828282828282833</c:v>
                </c:pt>
                <c:pt idx="87">
                  <c:v>0.60606060606060608</c:v>
                </c:pt>
                <c:pt idx="88">
                  <c:v>0.58181818181818179</c:v>
                </c:pt>
                <c:pt idx="89">
                  <c:v>0.5636363636363636</c:v>
                </c:pt>
                <c:pt idx="90">
                  <c:v>0.54545454545454541</c:v>
                </c:pt>
                <c:pt idx="91">
                  <c:v>0.52929292929292926</c:v>
                </c:pt>
                <c:pt idx="92">
                  <c:v>0.51111111111111107</c:v>
                </c:pt>
                <c:pt idx="93">
                  <c:v>0.49494949494949497</c:v>
                </c:pt>
                <c:pt idx="94">
                  <c:v>0.4646464646464647</c:v>
                </c:pt>
                <c:pt idx="95">
                  <c:v>0.42222222222222228</c:v>
                </c:pt>
                <c:pt idx="96">
                  <c:v>0.3737373737373737</c:v>
                </c:pt>
                <c:pt idx="97">
                  <c:v>0.31313131313131309</c:v>
                </c:pt>
                <c:pt idx="98">
                  <c:v>0.23232323232323235</c:v>
                </c:pt>
                <c:pt idx="99">
                  <c:v>0.12727272727272726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F-4C2C-A77C-AD0DD4825549}"/>
            </c:ext>
          </c:extLst>
        </c:ser>
        <c:ser>
          <c:idx val="1"/>
          <c:order val="1"/>
          <c:tx>
            <c:v>Specificity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'Logistic Regression'!$BF$170:$FB$170</c:f>
              <c:numCache>
                <c:formatCode>#,##0.000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'Logistic Regression'!$BF$172:$FB$172</c:f>
              <c:numCache>
                <c:formatCode>#,##0.000</c:formatCode>
                <c:ptCount val="101"/>
                <c:pt idx="0">
                  <c:v>0</c:v>
                </c:pt>
                <c:pt idx="1">
                  <c:v>0.22463768115942029</c:v>
                </c:pt>
                <c:pt idx="2">
                  <c:v>0.33333333333333331</c:v>
                </c:pt>
                <c:pt idx="3">
                  <c:v>0.41062801932367149</c:v>
                </c:pt>
                <c:pt idx="4">
                  <c:v>0.45169082125603865</c:v>
                </c:pt>
                <c:pt idx="5">
                  <c:v>0.48067632850241543</c:v>
                </c:pt>
                <c:pt idx="6">
                  <c:v>0.49758454106280198</c:v>
                </c:pt>
                <c:pt idx="7">
                  <c:v>0.51207729468599039</c:v>
                </c:pt>
                <c:pt idx="8">
                  <c:v>0.52898550724637683</c:v>
                </c:pt>
                <c:pt idx="9">
                  <c:v>0.55555555555555558</c:v>
                </c:pt>
                <c:pt idx="10">
                  <c:v>0.57729468599033817</c:v>
                </c:pt>
                <c:pt idx="11">
                  <c:v>0.59420289855072461</c:v>
                </c:pt>
                <c:pt idx="12">
                  <c:v>0.60144927536231885</c:v>
                </c:pt>
                <c:pt idx="13">
                  <c:v>0.60869565217391308</c:v>
                </c:pt>
                <c:pt idx="14">
                  <c:v>0.61835748792270528</c:v>
                </c:pt>
                <c:pt idx="15">
                  <c:v>0.63043478260869568</c:v>
                </c:pt>
                <c:pt idx="16">
                  <c:v>0.64251207729468607</c:v>
                </c:pt>
                <c:pt idx="17">
                  <c:v>0.65217391304347827</c:v>
                </c:pt>
                <c:pt idx="18">
                  <c:v>0.66183574879227047</c:v>
                </c:pt>
                <c:pt idx="19">
                  <c:v>0.66908212560386471</c:v>
                </c:pt>
                <c:pt idx="20">
                  <c:v>0.67874396135265702</c:v>
                </c:pt>
                <c:pt idx="21">
                  <c:v>0.68357487922705307</c:v>
                </c:pt>
                <c:pt idx="22">
                  <c:v>0.6908212560386473</c:v>
                </c:pt>
                <c:pt idx="23">
                  <c:v>0.69323671497584549</c:v>
                </c:pt>
                <c:pt idx="24">
                  <c:v>0.69806763285024154</c:v>
                </c:pt>
                <c:pt idx="25">
                  <c:v>0.70531400966183566</c:v>
                </c:pt>
                <c:pt idx="26">
                  <c:v>0.71497584541062809</c:v>
                </c:pt>
                <c:pt idx="27">
                  <c:v>0.72222222222222221</c:v>
                </c:pt>
                <c:pt idx="28">
                  <c:v>0.73188405797101452</c:v>
                </c:pt>
                <c:pt idx="29">
                  <c:v>0.74396135265700492</c:v>
                </c:pt>
                <c:pt idx="30">
                  <c:v>0.76086956521739135</c:v>
                </c:pt>
                <c:pt idx="31">
                  <c:v>0.77294685990338163</c:v>
                </c:pt>
                <c:pt idx="32">
                  <c:v>0.78260869565217395</c:v>
                </c:pt>
                <c:pt idx="33">
                  <c:v>0.7874396135265701</c:v>
                </c:pt>
                <c:pt idx="34">
                  <c:v>0.78985507246376807</c:v>
                </c:pt>
                <c:pt idx="35">
                  <c:v>0.78985507246376807</c:v>
                </c:pt>
                <c:pt idx="36">
                  <c:v>0.78985507246376807</c:v>
                </c:pt>
                <c:pt idx="37">
                  <c:v>0.78985507246376807</c:v>
                </c:pt>
                <c:pt idx="38">
                  <c:v>0.78985507246376807</c:v>
                </c:pt>
                <c:pt idx="39">
                  <c:v>0.79227053140096615</c:v>
                </c:pt>
                <c:pt idx="40">
                  <c:v>0.79710144927536231</c:v>
                </c:pt>
                <c:pt idx="41">
                  <c:v>0.80193236714975846</c:v>
                </c:pt>
                <c:pt idx="42">
                  <c:v>0.80434782608695654</c:v>
                </c:pt>
                <c:pt idx="43">
                  <c:v>0.80676328502415451</c:v>
                </c:pt>
                <c:pt idx="44">
                  <c:v>0.81159420289855078</c:v>
                </c:pt>
                <c:pt idx="45">
                  <c:v>0.81642512077294693</c:v>
                </c:pt>
                <c:pt idx="46">
                  <c:v>0.8188405797101449</c:v>
                </c:pt>
                <c:pt idx="47">
                  <c:v>0.8188405797101449</c:v>
                </c:pt>
                <c:pt idx="48">
                  <c:v>0.82125603864734298</c:v>
                </c:pt>
                <c:pt idx="49">
                  <c:v>0.82608695652173914</c:v>
                </c:pt>
                <c:pt idx="50">
                  <c:v>0.83091787439613529</c:v>
                </c:pt>
                <c:pt idx="51">
                  <c:v>0.83333333333333337</c:v>
                </c:pt>
                <c:pt idx="52">
                  <c:v>0.83574879227053134</c:v>
                </c:pt>
                <c:pt idx="53">
                  <c:v>0.84057971014492749</c:v>
                </c:pt>
                <c:pt idx="54">
                  <c:v>0.84782608695652173</c:v>
                </c:pt>
                <c:pt idx="55">
                  <c:v>0.85507246376811596</c:v>
                </c:pt>
                <c:pt idx="56">
                  <c:v>0.8623188405797102</c:v>
                </c:pt>
                <c:pt idx="57">
                  <c:v>0.86714975845410636</c:v>
                </c:pt>
                <c:pt idx="58">
                  <c:v>0.87439613526570048</c:v>
                </c:pt>
                <c:pt idx="59">
                  <c:v>0.87922705314009664</c:v>
                </c:pt>
                <c:pt idx="60">
                  <c:v>0.88405797101449279</c:v>
                </c:pt>
                <c:pt idx="61">
                  <c:v>0.88405797101449279</c:v>
                </c:pt>
                <c:pt idx="62">
                  <c:v>0.88647342995169076</c:v>
                </c:pt>
                <c:pt idx="63">
                  <c:v>0.88888888888888895</c:v>
                </c:pt>
                <c:pt idx="64">
                  <c:v>0.893719806763285</c:v>
                </c:pt>
                <c:pt idx="65">
                  <c:v>0.89613526570048307</c:v>
                </c:pt>
                <c:pt idx="66">
                  <c:v>0.89855072463768115</c:v>
                </c:pt>
                <c:pt idx="67">
                  <c:v>0.90338164251207731</c:v>
                </c:pt>
                <c:pt idx="68">
                  <c:v>0.91062801932367154</c:v>
                </c:pt>
                <c:pt idx="69">
                  <c:v>0.91787439613526578</c:v>
                </c:pt>
                <c:pt idx="70">
                  <c:v>0.92028985507246375</c:v>
                </c:pt>
                <c:pt idx="71">
                  <c:v>0.92028985507246375</c:v>
                </c:pt>
                <c:pt idx="72">
                  <c:v>0.92753623188405798</c:v>
                </c:pt>
                <c:pt idx="73">
                  <c:v>0.93961352657004826</c:v>
                </c:pt>
                <c:pt idx="74">
                  <c:v>0.95169082125603877</c:v>
                </c:pt>
                <c:pt idx="75">
                  <c:v>0.95652173913043481</c:v>
                </c:pt>
                <c:pt idx="76">
                  <c:v>0.95893719806763289</c:v>
                </c:pt>
                <c:pt idx="77">
                  <c:v>0.96135265700483086</c:v>
                </c:pt>
                <c:pt idx="78">
                  <c:v>0.96376811594202894</c:v>
                </c:pt>
                <c:pt idx="79">
                  <c:v>0.96376811594202894</c:v>
                </c:pt>
                <c:pt idx="80">
                  <c:v>0.96376811594202894</c:v>
                </c:pt>
                <c:pt idx="81">
                  <c:v>0.96376811594202894</c:v>
                </c:pt>
                <c:pt idx="82">
                  <c:v>0.96376811594202894</c:v>
                </c:pt>
                <c:pt idx="83">
                  <c:v>0.96376811594202894</c:v>
                </c:pt>
                <c:pt idx="84">
                  <c:v>0.96376811594202894</c:v>
                </c:pt>
                <c:pt idx="85">
                  <c:v>0.96376811594202894</c:v>
                </c:pt>
                <c:pt idx="86">
                  <c:v>0.96618357487922713</c:v>
                </c:pt>
                <c:pt idx="87">
                  <c:v>0.96859903381642509</c:v>
                </c:pt>
                <c:pt idx="88">
                  <c:v>0.97101449275362317</c:v>
                </c:pt>
                <c:pt idx="89">
                  <c:v>0.97101449275362317</c:v>
                </c:pt>
                <c:pt idx="90">
                  <c:v>0.97101449275362317</c:v>
                </c:pt>
                <c:pt idx="91">
                  <c:v>0.97101449275362317</c:v>
                </c:pt>
                <c:pt idx="92">
                  <c:v>0.97342995169082136</c:v>
                </c:pt>
                <c:pt idx="93">
                  <c:v>0.97584541062801922</c:v>
                </c:pt>
                <c:pt idx="94">
                  <c:v>0.97826086956521741</c:v>
                </c:pt>
                <c:pt idx="95">
                  <c:v>0.97826086956521741</c:v>
                </c:pt>
                <c:pt idx="96">
                  <c:v>0.97826086956521741</c:v>
                </c:pt>
                <c:pt idx="97">
                  <c:v>0.98309178743961345</c:v>
                </c:pt>
                <c:pt idx="98">
                  <c:v>0.99033816425120769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F-4C2C-A77C-AD0DD4825549}"/>
            </c:ext>
          </c:extLst>
        </c:ser>
        <c:ser>
          <c:idx val="2"/>
          <c:order val="2"/>
          <c:tx>
            <c:strRef>
              <c:f>'Logistic Regression'!$BE$173</c:f>
              <c:strCache>
                <c:ptCount val="1"/>
                <c:pt idx="0">
                  <c:v>50% Wtd.Avg.</c:v>
                </c:pt>
              </c:strCache>
            </c:strRef>
          </c:tx>
          <c:spPr>
            <a:ln w="28575" cap="rnd" cmpd="sng" algn="ctr">
              <a:solidFill>
                <a:sysClr val="window" lastClr="FFFFFF">
                  <a:lumMod val="50000"/>
                </a:sysClr>
              </a:solidFill>
              <a:prstDash val="sysDot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'Logistic Regression'!$BF$170:$FB$170</c:f>
              <c:numCache>
                <c:formatCode>#,##0.000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'Logistic Regression'!$BF$173:$FB$173</c:f>
              <c:numCache>
                <c:formatCode>#,##0.000</c:formatCode>
                <c:ptCount val="101"/>
                <c:pt idx="0">
                  <c:v>0.5</c:v>
                </c:pt>
                <c:pt idx="1">
                  <c:v>0.60928853754940704</c:v>
                </c:pt>
                <c:pt idx="2">
                  <c:v>0.66363636363636358</c:v>
                </c:pt>
                <c:pt idx="3">
                  <c:v>0.70228370663153272</c:v>
                </c:pt>
                <c:pt idx="4">
                  <c:v>0.72281510759771628</c:v>
                </c:pt>
                <c:pt idx="5">
                  <c:v>0.73730786122090464</c:v>
                </c:pt>
                <c:pt idx="6">
                  <c:v>0.74576196750109791</c:v>
                </c:pt>
                <c:pt idx="7">
                  <c:v>0.75199824330259113</c:v>
                </c:pt>
                <c:pt idx="8">
                  <c:v>0.75944224857268339</c:v>
                </c:pt>
                <c:pt idx="9">
                  <c:v>0.7717171717171718</c:v>
                </c:pt>
                <c:pt idx="10">
                  <c:v>0.78258673693456304</c:v>
                </c:pt>
                <c:pt idx="11">
                  <c:v>0.79104084321475621</c:v>
                </c:pt>
                <c:pt idx="12">
                  <c:v>0.79466403162055332</c:v>
                </c:pt>
                <c:pt idx="13">
                  <c:v>0.79727711901624942</c:v>
                </c:pt>
                <c:pt idx="14">
                  <c:v>0.80008783487044355</c:v>
                </c:pt>
                <c:pt idx="15">
                  <c:v>0.80410628019323682</c:v>
                </c:pt>
                <c:pt idx="16">
                  <c:v>0.80913482652613089</c:v>
                </c:pt>
                <c:pt idx="17">
                  <c:v>0.81396574440052705</c:v>
                </c:pt>
                <c:pt idx="18">
                  <c:v>0.81778656126482208</c:v>
                </c:pt>
                <c:pt idx="19">
                  <c:v>0.82039964866051829</c:v>
                </c:pt>
                <c:pt idx="20">
                  <c:v>0.82422046552481332</c:v>
                </c:pt>
                <c:pt idx="21">
                  <c:v>0.82562582345191027</c:v>
                </c:pt>
                <c:pt idx="22">
                  <c:v>0.82823891084760648</c:v>
                </c:pt>
                <c:pt idx="23">
                  <c:v>0.82843653930610461</c:v>
                </c:pt>
                <c:pt idx="24">
                  <c:v>0.83085199824330258</c:v>
                </c:pt>
                <c:pt idx="25">
                  <c:v>0.83447518664909959</c:v>
                </c:pt>
                <c:pt idx="26">
                  <c:v>0.83930610452349586</c:v>
                </c:pt>
                <c:pt idx="27">
                  <c:v>0.84191919191919196</c:v>
                </c:pt>
                <c:pt idx="28">
                  <c:v>0.8457400087834871</c:v>
                </c:pt>
                <c:pt idx="29">
                  <c:v>0.84975845410628015</c:v>
                </c:pt>
                <c:pt idx="30">
                  <c:v>0.85720245937637252</c:v>
                </c:pt>
                <c:pt idx="31">
                  <c:v>0.86223100570926658</c:v>
                </c:pt>
                <c:pt idx="32">
                  <c:v>0.86706192358366274</c:v>
                </c:pt>
                <c:pt idx="33">
                  <c:v>0.86947738252086082</c:v>
                </c:pt>
                <c:pt idx="34">
                  <c:v>0.87068511198945986</c:v>
                </c:pt>
                <c:pt idx="35">
                  <c:v>0.87068511198945986</c:v>
                </c:pt>
                <c:pt idx="36">
                  <c:v>0.87068511198945986</c:v>
                </c:pt>
                <c:pt idx="37">
                  <c:v>0.87068511198945986</c:v>
                </c:pt>
                <c:pt idx="38">
                  <c:v>0.87068511198945986</c:v>
                </c:pt>
                <c:pt idx="39">
                  <c:v>0.8718928414580589</c:v>
                </c:pt>
                <c:pt idx="40">
                  <c:v>0.87430830039525698</c:v>
                </c:pt>
                <c:pt idx="41">
                  <c:v>0.87571365832235393</c:v>
                </c:pt>
                <c:pt idx="42">
                  <c:v>0.87591128678085206</c:v>
                </c:pt>
                <c:pt idx="43">
                  <c:v>0.87509881422924896</c:v>
                </c:pt>
                <c:pt idx="44">
                  <c:v>0.87650417215634613</c:v>
                </c:pt>
                <c:pt idx="45">
                  <c:v>0.87689942907334206</c:v>
                </c:pt>
                <c:pt idx="46">
                  <c:v>0.87608695652173907</c:v>
                </c:pt>
                <c:pt idx="47">
                  <c:v>0.87406675450153715</c:v>
                </c:pt>
                <c:pt idx="48">
                  <c:v>0.87426438296003517</c:v>
                </c:pt>
                <c:pt idx="49">
                  <c:v>0.87667984189723325</c:v>
                </c:pt>
                <c:pt idx="50">
                  <c:v>0.87909530083443133</c:v>
                </c:pt>
                <c:pt idx="51">
                  <c:v>0.88030303030303036</c:v>
                </c:pt>
                <c:pt idx="52">
                  <c:v>0.88050065876152828</c:v>
                </c:pt>
                <c:pt idx="53">
                  <c:v>0.88190601668862545</c:v>
                </c:pt>
                <c:pt idx="54">
                  <c:v>0.88249890206411941</c:v>
                </c:pt>
                <c:pt idx="55">
                  <c:v>0.88309178743961358</c:v>
                </c:pt>
                <c:pt idx="56">
                  <c:v>0.88267457180500664</c:v>
                </c:pt>
                <c:pt idx="57">
                  <c:v>0.88104962670180065</c:v>
                </c:pt>
                <c:pt idx="58">
                  <c:v>0.8806324110671937</c:v>
                </c:pt>
                <c:pt idx="59">
                  <c:v>0.87900746596398771</c:v>
                </c:pt>
                <c:pt idx="60">
                  <c:v>0.87738252086078172</c:v>
                </c:pt>
                <c:pt idx="61">
                  <c:v>0.87435221783047867</c:v>
                </c:pt>
                <c:pt idx="62">
                  <c:v>0.87252964426877466</c:v>
                </c:pt>
                <c:pt idx="63">
                  <c:v>0.87171717171717167</c:v>
                </c:pt>
                <c:pt idx="64">
                  <c:v>0.87110232762406681</c:v>
                </c:pt>
                <c:pt idx="65">
                  <c:v>0.86927975406236269</c:v>
                </c:pt>
                <c:pt idx="66">
                  <c:v>0.86745718050065879</c:v>
                </c:pt>
                <c:pt idx="67">
                  <c:v>0.86785243741765483</c:v>
                </c:pt>
                <c:pt idx="68">
                  <c:v>0.87046552481335093</c:v>
                </c:pt>
                <c:pt idx="69">
                  <c:v>0.87307861220904703</c:v>
                </c:pt>
                <c:pt idx="70">
                  <c:v>0.87125603864734291</c:v>
                </c:pt>
                <c:pt idx="71">
                  <c:v>0.86721563460693896</c:v>
                </c:pt>
                <c:pt idx="72">
                  <c:v>0.86578831796223099</c:v>
                </c:pt>
                <c:pt idx="73">
                  <c:v>0.86576635924462009</c:v>
                </c:pt>
                <c:pt idx="74">
                  <c:v>0.86372419850680726</c:v>
                </c:pt>
                <c:pt idx="75">
                  <c:v>0.85906895037329822</c:v>
                </c:pt>
                <c:pt idx="76">
                  <c:v>0.85320597277119015</c:v>
                </c:pt>
                <c:pt idx="77">
                  <c:v>0.8493631971892841</c:v>
                </c:pt>
                <c:pt idx="78">
                  <c:v>0.84350021958717614</c:v>
                </c:pt>
                <c:pt idx="79">
                  <c:v>0.83642951251646902</c:v>
                </c:pt>
                <c:pt idx="80">
                  <c:v>0.828348704435661</c:v>
                </c:pt>
                <c:pt idx="81">
                  <c:v>0.82329819938515592</c:v>
                </c:pt>
                <c:pt idx="82">
                  <c:v>0.82026789635485287</c:v>
                </c:pt>
                <c:pt idx="83">
                  <c:v>0.81824769433465083</c:v>
                </c:pt>
                <c:pt idx="84">
                  <c:v>0.81218708827404473</c:v>
                </c:pt>
                <c:pt idx="85">
                  <c:v>0.80612648221343863</c:v>
                </c:pt>
                <c:pt idx="86">
                  <c:v>0.79723320158102773</c:v>
                </c:pt>
                <c:pt idx="87">
                  <c:v>0.78732981993851558</c:v>
                </c:pt>
                <c:pt idx="88">
                  <c:v>0.77641633728590254</c:v>
                </c:pt>
                <c:pt idx="89">
                  <c:v>0.76732542819499339</c:v>
                </c:pt>
                <c:pt idx="90">
                  <c:v>0.75823451910408424</c:v>
                </c:pt>
                <c:pt idx="91">
                  <c:v>0.75015371102327622</c:v>
                </c:pt>
                <c:pt idx="92">
                  <c:v>0.74227053140096622</c:v>
                </c:pt>
                <c:pt idx="93">
                  <c:v>0.73539745278875712</c:v>
                </c:pt>
                <c:pt idx="94">
                  <c:v>0.72145366710584102</c:v>
                </c:pt>
                <c:pt idx="95">
                  <c:v>0.7002415458937199</c:v>
                </c:pt>
                <c:pt idx="96">
                  <c:v>0.6759991216512955</c:v>
                </c:pt>
                <c:pt idx="97">
                  <c:v>0.6481115502854633</c:v>
                </c:pt>
                <c:pt idx="98">
                  <c:v>0.61133069828721998</c:v>
                </c:pt>
                <c:pt idx="99">
                  <c:v>0.5636363636363636</c:v>
                </c:pt>
                <c:pt idx="10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F-4C2C-A77C-AD0DD4825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81183"/>
        <c:axId val="306272863"/>
      </c:scatterChart>
      <c:valAx>
        <c:axId val="306281183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Cutoff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306272863"/>
        <c:crosses val="autoZero"/>
        <c:crossBetween val="midCat"/>
      </c:valAx>
      <c:valAx>
        <c:axId val="306272863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crossAx val="306281183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100"/>
              <a:t>Error Rates- vs- Cutoff Value
</a:t>
            </a:r>
            <a:r>
              <a:rPr lang="en-US" sz="1000"/>
              <a:t>Logistic Regression for target    (22 variables, n=303)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False Positive</c:v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'Logistic Regression'!$BF$193:$FB$193</c:f>
              <c:numCache>
                <c:formatCode>#,##0.000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'Logistic Regression'!$BF$194:$FB$194</c:f>
              <c:numCache>
                <c:formatCode>#,##0.000</c:formatCode>
                <c:ptCount val="101"/>
                <c:pt idx="0">
                  <c:v>0.45544554455445546</c:v>
                </c:pt>
                <c:pt idx="1">
                  <c:v>0.35313531353135313</c:v>
                </c:pt>
                <c:pt idx="2">
                  <c:v>0.30363036303630364</c:v>
                </c:pt>
                <c:pt idx="3">
                  <c:v>0.26842684268426842</c:v>
                </c:pt>
                <c:pt idx="4">
                  <c:v>0.24972497249724973</c:v>
                </c:pt>
                <c:pt idx="5">
                  <c:v>0.23652365236523654</c:v>
                </c:pt>
                <c:pt idx="6">
                  <c:v>0.22882288228822881</c:v>
                </c:pt>
                <c:pt idx="7">
                  <c:v>0.22222222222222221</c:v>
                </c:pt>
                <c:pt idx="8">
                  <c:v>0.21452145214521451</c:v>
                </c:pt>
                <c:pt idx="9">
                  <c:v>0.20242024202420242</c:v>
                </c:pt>
                <c:pt idx="10">
                  <c:v>0.19251925192519254</c:v>
                </c:pt>
                <c:pt idx="11">
                  <c:v>0.18481848184818481</c:v>
                </c:pt>
                <c:pt idx="12">
                  <c:v>0.18151815181518152</c:v>
                </c:pt>
                <c:pt idx="13">
                  <c:v>0.17821782178217821</c:v>
                </c:pt>
                <c:pt idx="14">
                  <c:v>0.17381738173817382</c:v>
                </c:pt>
                <c:pt idx="15">
                  <c:v>0.16831683168316833</c:v>
                </c:pt>
                <c:pt idx="16">
                  <c:v>0.16281628162816283</c:v>
                </c:pt>
                <c:pt idx="17">
                  <c:v>0.15841584158415842</c:v>
                </c:pt>
                <c:pt idx="18">
                  <c:v>0.154015401540154</c:v>
                </c:pt>
                <c:pt idx="19">
                  <c:v>0.15071507150715072</c:v>
                </c:pt>
                <c:pt idx="20">
                  <c:v>0.14631463146314633</c:v>
                </c:pt>
                <c:pt idx="21">
                  <c:v>0.14411441144114412</c:v>
                </c:pt>
                <c:pt idx="22">
                  <c:v>0.14081408140814081</c:v>
                </c:pt>
                <c:pt idx="23">
                  <c:v>0.13971397139713973</c:v>
                </c:pt>
                <c:pt idx="24">
                  <c:v>0.13751375137513749</c:v>
                </c:pt>
                <c:pt idx="25">
                  <c:v>0.13421342134213421</c:v>
                </c:pt>
                <c:pt idx="26">
                  <c:v>0.12981298129812982</c:v>
                </c:pt>
                <c:pt idx="27">
                  <c:v>0.12651265126512651</c:v>
                </c:pt>
                <c:pt idx="28">
                  <c:v>0.12211221122112212</c:v>
                </c:pt>
                <c:pt idx="29">
                  <c:v>0.11661166116611663</c:v>
                </c:pt>
                <c:pt idx="30">
                  <c:v>0.10891089108910891</c:v>
                </c:pt>
                <c:pt idx="31">
                  <c:v>0.1034103410341034</c:v>
                </c:pt>
                <c:pt idx="32">
                  <c:v>9.9009900990099015E-2</c:v>
                </c:pt>
                <c:pt idx="33">
                  <c:v>9.6809680968096806E-2</c:v>
                </c:pt>
                <c:pt idx="34">
                  <c:v>9.5709570957095716E-2</c:v>
                </c:pt>
                <c:pt idx="35">
                  <c:v>9.5709570957095716E-2</c:v>
                </c:pt>
                <c:pt idx="36">
                  <c:v>9.5709570957095716E-2</c:v>
                </c:pt>
                <c:pt idx="37">
                  <c:v>9.5709570957095716E-2</c:v>
                </c:pt>
                <c:pt idx="38">
                  <c:v>9.5709570957095716E-2</c:v>
                </c:pt>
                <c:pt idx="39">
                  <c:v>9.4609460946094612E-2</c:v>
                </c:pt>
                <c:pt idx="40">
                  <c:v>9.2409240924092403E-2</c:v>
                </c:pt>
                <c:pt idx="41">
                  <c:v>9.0209020902090209E-2</c:v>
                </c:pt>
                <c:pt idx="42">
                  <c:v>8.9108910891089105E-2</c:v>
                </c:pt>
                <c:pt idx="43">
                  <c:v>8.8008800880088014E-2</c:v>
                </c:pt>
                <c:pt idx="44">
                  <c:v>8.5808580858085806E-2</c:v>
                </c:pt>
                <c:pt idx="45">
                  <c:v>8.3608360836083598E-2</c:v>
                </c:pt>
                <c:pt idx="46">
                  <c:v>8.2508250825082508E-2</c:v>
                </c:pt>
                <c:pt idx="47">
                  <c:v>8.2508250825082508E-2</c:v>
                </c:pt>
                <c:pt idx="48">
                  <c:v>8.1408140814081417E-2</c:v>
                </c:pt>
                <c:pt idx="49">
                  <c:v>7.9207920792079209E-2</c:v>
                </c:pt>
                <c:pt idx="50">
                  <c:v>7.7007700770077001E-2</c:v>
                </c:pt>
                <c:pt idx="51">
                  <c:v>7.590759075907591E-2</c:v>
                </c:pt>
                <c:pt idx="52">
                  <c:v>7.4807480748074806E-2</c:v>
                </c:pt>
                <c:pt idx="53">
                  <c:v>7.2607260726072612E-2</c:v>
                </c:pt>
                <c:pt idx="54">
                  <c:v>6.9306930693069313E-2</c:v>
                </c:pt>
                <c:pt idx="55">
                  <c:v>6.6006600660066E-2</c:v>
                </c:pt>
                <c:pt idx="56">
                  <c:v>6.2706270627062702E-2</c:v>
                </c:pt>
                <c:pt idx="57">
                  <c:v>6.05060506050605E-2</c:v>
                </c:pt>
                <c:pt idx="58">
                  <c:v>5.7205720572057202E-2</c:v>
                </c:pt>
                <c:pt idx="59">
                  <c:v>5.5005500550055007E-2</c:v>
                </c:pt>
                <c:pt idx="60">
                  <c:v>5.2805280528052806E-2</c:v>
                </c:pt>
                <c:pt idx="61">
                  <c:v>5.2805280528052806E-2</c:v>
                </c:pt>
                <c:pt idx="62">
                  <c:v>5.1705170517051702E-2</c:v>
                </c:pt>
                <c:pt idx="63">
                  <c:v>5.0605060506050605E-2</c:v>
                </c:pt>
                <c:pt idx="64">
                  <c:v>4.8404840484048403E-2</c:v>
                </c:pt>
                <c:pt idx="65">
                  <c:v>4.7304730473047306E-2</c:v>
                </c:pt>
                <c:pt idx="66">
                  <c:v>4.6204620462046202E-2</c:v>
                </c:pt>
                <c:pt idx="67">
                  <c:v>4.4004400440044007E-2</c:v>
                </c:pt>
                <c:pt idx="68">
                  <c:v>4.0704070407040709E-2</c:v>
                </c:pt>
                <c:pt idx="69">
                  <c:v>3.7403740374037403E-2</c:v>
                </c:pt>
                <c:pt idx="70">
                  <c:v>3.6303630363036306E-2</c:v>
                </c:pt>
                <c:pt idx="71">
                  <c:v>3.6303630363036306E-2</c:v>
                </c:pt>
                <c:pt idx="72">
                  <c:v>3.3003300330033E-2</c:v>
                </c:pt>
                <c:pt idx="73">
                  <c:v>2.7502750275027504E-2</c:v>
                </c:pt>
                <c:pt idx="74">
                  <c:v>2.2002200220022004E-2</c:v>
                </c:pt>
                <c:pt idx="75">
                  <c:v>1.9801980198019802E-2</c:v>
                </c:pt>
                <c:pt idx="76">
                  <c:v>1.8701870187018702E-2</c:v>
                </c:pt>
                <c:pt idx="77">
                  <c:v>1.7601760176017601E-2</c:v>
                </c:pt>
                <c:pt idx="78">
                  <c:v>1.65016501650165E-2</c:v>
                </c:pt>
                <c:pt idx="79">
                  <c:v>1.65016501650165E-2</c:v>
                </c:pt>
                <c:pt idx="80">
                  <c:v>1.65016501650165E-2</c:v>
                </c:pt>
                <c:pt idx="81">
                  <c:v>1.65016501650165E-2</c:v>
                </c:pt>
                <c:pt idx="82">
                  <c:v>1.65016501650165E-2</c:v>
                </c:pt>
                <c:pt idx="83">
                  <c:v>1.65016501650165E-2</c:v>
                </c:pt>
                <c:pt idx="84">
                  <c:v>1.65016501650165E-2</c:v>
                </c:pt>
                <c:pt idx="85">
                  <c:v>1.65016501650165E-2</c:v>
                </c:pt>
                <c:pt idx="86">
                  <c:v>1.5401540154015403E-2</c:v>
                </c:pt>
                <c:pt idx="87">
                  <c:v>1.43014301430143E-2</c:v>
                </c:pt>
                <c:pt idx="88">
                  <c:v>1.3201320132013201E-2</c:v>
                </c:pt>
                <c:pt idx="89">
                  <c:v>1.3201320132013201E-2</c:v>
                </c:pt>
                <c:pt idx="90">
                  <c:v>1.3201320132013201E-2</c:v>
                </c:pt>
                <c:pt idx="91">
                  <c:v>1.3201320132013201E-2</c:v>
                </c:pt>
                <c:pt idx="92">
                  <c:v>1.2101210121012101E-2</c:v>
                </c:pt>
                <c:pt idx="93">
                  <c:v>1.1001100110011002E-2</c:v>
                </c:pt>
                <c:pt idx="94">
                  <c:v>9.9009900990099011E-3</c:v>
                </c:pt>
                <c:pt idx="95">
                  <c:v>9.9009900990099011E-3</c:v>
                </c:pt>
                <c:pt idx="96">
                  <c:v>9.9009900990099011E-3</c:v>
                </c:pt>
                <c:pt idx="97">
                  <c:v>7.7007700770077014E-3</c:v>
                </c:pt>
                <c:pt idx="98">
                  <c:v>4.4004400440044002E-3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A-416F-8A63-B2B86E88B172}"/>
            </c:ext>
          </c:extLst>
        </c:ser>
        <c:ser>
          <c:idx val="1"/>
          <c:order val="1"/>
          <c:tx>
            <c:v>% False Negative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'Logistic Regression'!$BF$193:$FB$193</c:f>
              <c:numCache>
                <c:formatCode>#,##0.000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'Logistic Regression'!$BF$195:$FB$195</c:f>
              <c:numCache>
                <c:formatCode>#,##0.000</c:formatCode>
                <c:ptCount val="101"/>
                <c:pt idx="0">
                  <c:v>0</c:v>
                </c:pt>
                <c:pt idx="1">
                  <c:v>3.3003300330033004E-3</c:v>
                </c:pt>
                <c:pt idx="2">
                  <c:v>3.3003300330033004E-3</c:v>
                </c:pt>
                <c:pt idx="3">
                  <c:v>3.3003300330033004E-3</c:v>
                </c:pt>
                <c:pt idx="4">
                  <c:v>3.3003300330033004E-3</c:v>
                </c:pt>
                <c:pt idx="5">
                  <c:v>3.3003300330033004E-3</c:v>
                </c:pt>
                <c:pt idx="6">
                  <c:v>3.3003300330033004E-3</c:v>
                </c:pt>
                <c:pt idx="7">
                  <c:v>4.4004400440044002E-3</c:v>
                </c:pt>
                <c:pt idx="8">
                  <c:v>5.5005500550055009E-3</c:v>
                </c:pt>
                <c:pt idx="9">
                  <c:v>6.6006600660066007E-3</c:v>
                </c:pt>
                <c:pt idx="10">
                  <c:v>6.6006600660066007E-3</c:v>
                </c:pt>
                <c:pt idx="11">
                  <c:v>6.6006600660066007E-3</c:v>
                </c:pt>
                <c:pt idx="12">
                  <c:v>6.6006600660066007E-3</c:v>
                </c:pt>
                <c:pt idx="13">
                  <c:v>7.7007700770077014E-3</c:v>
                </c:pt>
                <c:pt idx="14">
                  <c:v>9.9009900990099011E-3</c:v>
                </c:pt>
                <c:pt idx="15">
                  <c:v>1.2101210121012101E-2</c:v>
                </c:pt>
                <c:pt idx="16">
                  <c:v>1.3201320132013201E-2</c:v>
                </c:pt>
                <c:pt idx="17">
                  <c:v>1.3201320132013201E-2</c:v>
                </c:pt>
                <c:pt idx="18">
                  <c:v>1.43014301430143E-2</c:v>
                </c:pt>
                <c:pt idx="19">
                  <c:v>1.5401540154015403E-2</c:v>
                </c:pt>
                <c:pt idx="20">
                  <c:v>1.65016501650165E-2</c:v>
                </c:pt>
                <c:pt idx="21">
                  <c:v>1.7601760176017601E-2</c:v>
                </c:pt>
                <c:pt idx="22">
                  <c:v>1.8701870187018702E-2</c:v>
                </c:pt>
                <c:pt idx="23">
                  <c:v>1.9801980198019802E-2</c:v>
                </c:pt>
                <c:pt idx="24">
                  <c:v>1.9801980198019802E-2</c:v>
                </c:pt>
                <c:pt idx="25">
                  <c:v>1.9801980198019802E-2</c:v>
                </c:pt>
                <c:pt idx="26">
                  <c:v>1.9801980198019802E-2</c:v>
                </c:pt>
                <c:pt idx="27">
                  <c:v>2.0902090209020899E-2</c:v>
                </c:pt>
                <c:pt idx="28">
                  <c:v>2.2002200220022004E-2</c:v>
                </c:pt>
                <c:pt idx="29">
                  <c:v>2.4202420242024202E-2</c:v>
                </c:pt>
                <c:pt idx="30">
                  <c:v>2.5302530253025302E-2</c:v>
                </c:pt>
                <c:pt idx="31">
                  <c:v>2.6402640264026403E-2</c:v>
                </c:pt>
                <c:pt idx="32">
                  <c:v>2.6402640264026403E-2</c:v>
                </c:pt>
                <c:pt idx="33">
                  <c:v>2.6402640264026403E-2</c:v>
                </c:pt>
                <c:pt idx="34">
                  <c:v>2.6402640264026403E-2</c:v>
                </c:pt>
                <c:pt idx="35">
                  <c:v>2.6402640264026403E-2</c:v>
                </c:pt>
                <c:pt idx="36">
                  <c:v>2.6402640264026403E-2</c:v>
                </c:pt>
                <c:pt idx="37">
                  <c:v>2.6402640264026403E-2</c:v>
                </c:pt>
                <c:pt idx="38">
                  <c:v>2.6402640264026403E-2</c:v>
                </c:pt>
                <c:pt idx="39">
                  <c:v>2.6402640264026403E-2</c:v>
                </c:pt>
                <c:pt idx="40">
                  <c:v>2.6402640264026403E-2</c:v>
                </c:pt>
                <c:pt idx="41">
                  <c:v>2.7502750275027504E-2</c:v>
                </c:pt>
                <c:pt idx="42">
                  <c:v>2.8602860286028601E-2</c:v>
                </c:pt>
                <c:pt idx="43">
                  <c:v>3.0803080308030806E-2</c:v>
                </c:pt>
                <c:pt idx="44">
                  <c:v>3.1903190319031903E-2</c:v>
                </c:pt>
                <c:pt idx="45">
                  <c:v>3.4103410341034104E-2</c:v>
                </c:pt>
                <c:pt idx="46">
                  <c:v>3.6303630363036306E-2</c:v>
                </c:pt>
                <c:pt idx="47">
                  <c:v>3.85038503850385E-2</c:v>
                </c:pt>
                <c:pt idx="48">
                  <c:v>3.9603960396039604E-2</c:v>
                </c:pt>
                <c:pt idx="49">
                  <c:v>3.9603960396039604E-2</c:v>
                </c:pt>
                <c:pt idx="50">
                  <c:v>3.9603960396039604E-2</c:v>
                </c:pt>
                <c:pt idx="51">
                  <c:v>3.9603960396039604E-2</c:v>
                </c:pt>
                <c:pt idx="52">
                  <c:v>4.0704070407040709E-2</c:v>
                </c:pt>
                <c:pt idx="53">
                  <c:v>4.1804180418041799E-2</c:v>
                </c:pt>
                <c:pt idx="54">
                  <c:v>4.5104510451045104E-2</c:v>
                </c:pt>
                <c:pt idx="55">
                  <c:v>4.8404840484048403E-2</c:v>
                </c:pt>
                <c:pt idx="56">
                  <c:v>5.2805280528052806E-2</c:v>
                </c:pt>
                <c:pt idx="57">
                  <c:v>5.7205720572057202E-2</c:v>
                </c:pt>
                <c:pt idx="58">
                  <c:v>6.1606160616061612E-2</c:v>
                </c:pt>
                <c:pt idx="59">
                  <c:v>6.6006600660066E-2</c:v>
                </c:pt>
                <c:pt idx="60">
                  <c:v>7.0407040704070403E-2</c:v>
                </c:pt>
                <c:pt idx="61">
                  <c:v>7.3707370737073702E-2</c:v>
                </c:pt>
                <c:pt idx="62">
                  <c:v>7.7007700770077001E-2</c:v>
                </c:pt>
                <c:pt idx="63">
                  <c:v>7.9207920792079209E-2</c:v>
                </c:pt>
                <c:pt idx="64">
                  <c:v>8.2508250825082508E-2</c:v>
                </c:pt>
                <c:pt idx="65">
                  <c:v>8.5808580858085806E-2</c:v>
                </c:pt>
                <c:pt idx="66">
                  <c:v>8.9108910891089105E-2</c:v>
                </c:pt>
                <c:pt idx="67">
                  <c:v>9.1309130913091313E-2</c:v>
                </c:pt>
                <c:pt idx="68">
                  <c:v>9.2409240924092403E-2</c:v>
                </c:pt>
                <c:pt idx="69">
                  <c:v>9.3509350935093508E-2</c:v>
                </c:pt>
                <c:pt idx="70">
                  <c:v>9.6809680968096806E-2</c:v>
                </c:pt>
                <c:pt idx="71">
                  <c:v>0.10121012101210121</c:v>
                </c:pt>
                <c:pt idx="72">
                  <c:v>0.10671067106710672</c:v>
                </c:pt>
                <c:pt idx="73">
                  <c:v>0.11331133113311331</c:v>
                </c:pt>
                <c:pt idx="74">
                  <c:v>0.12211221122112212</c:v>
                </c:pt>
                <c:pt idx="75">
                  <c:v>0.12981298129812982</c:v>
                </c:pt>
                <c:pt idx="76">
                  <c:v>0.13751375137513749</c:v>
                </c:pt>
                <c:pt idx="77">
                  <c:v>0.14301430143014301</c:v>
                </c:pt>
                <c:pt idx="78">
                  <c:v>0.15071507150715072</c:v>
                </c:pt>
                <c:pt idx="79">
                  <c:v>0.15841584158415842</c:v>
                </c:pt>
                <c:pt idx="80">
                  <c:v>0.1672167216721672</c:v>
                </c:pt>
                <c:pt idx="81">
                  <c:v>0.17271727172717272</c:v>
                </c:pt>
                <c:pt idx="82">
                  <c:v>0.17601760176017603</c:v>
                </c:pt>
                <c:pt idx="83">
                  <c:v>0.17821782178217821</c:v>
                </c:pt>
                <c:pt idx="84">
                  <c:v>0.18481848184818481</c:v>
                </c:pt>
                <c:pt idx="85">
                  <c:v>0.19141914191419143</c:v>
                </c:pt>
                <c:pt idx="86">
                  <c:v>0.20242024202420242</c:v>
                </c:pt>
                <c:pt idx="87">
                  <c:v>0.21452145214521451</c:v>
                </c:pt>
                <c:pt idx="88">
                  <c:v>0.22772277227722773</c:v>
                </c:pt>
                <c:pt idx="89">
                  <c:v>0.23762376237623761</c:v>
                </c:pt>
                <c:pt idx="90">
                  <c:v>0.24752475247524752</c:v>
                </c:pt>
                <c:pt idx="91">
                  <c:v>0.25632563256325636</c:v>
                </c:pt>
                <c:pt idx="92">
                  <c:v>0.26622662266226627</c:v>
                </c:pt>
                <c:pt idx="93">
                  <c:v>0.27502750275027499</c:v>
                </c:pt>
                <c:pt idx="94">
                  <c:v>0.29152915291529152</c:v>
                </c:pt>
                <c:pt idx="95">
                  <c:v>0.31463146314631463</c:v>
                </c:pt>
                <c:pt idx="96">
                  <c:v>0.34103410341034102</c:v>
                </c:pt>
                <c:pt idx="97">
                  <c:v>0.37403740374037403</c:v>
                </c:pt>
                <c:pt idx="98">
                  <c:v>0.41804180418041803</c:v>
                </c:pt>
                <c:pt idx="99">
                  <c:v>0.47524752475247523</c:v>
                </c:pt>
                <c:pt idx="100">
                  <c:v>0.54455445544554459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A-416F-8A63-B2B86E88B172}"/>
            </c:ext>
          </c:extLst>
        </c:ser>
        <c:ser>
          <c:idx val="2"/>
          <c:order val="2"/>
          <c:tx>
            <c:v>Total % False</c:v>
          </c:tx>
          <c:spPr>
            <a:ln w="28575" cap="rnd" cmpd="sng" algn="ctr">
              <a:solidFill>
                <a:sysClr val="window" lastClr="FFFFFF">
                  <a:lumMod val="65000"/>
                </a:sys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'Logistic Regression'!$BF$193:$FB$193</c:f>
              <c:numCache>
                <c:formatCode>#,##0.000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'Logistic Regression'!$BF$196:$FB$196</c:f>
              <c:numCache>
                <c:formatCode>#,##0.000</c:formatCode>
                <c:ptCount val="101"/>
                <c:pt idx="0">
                  <c:v>0.45544554455445546</c:v>
                </c:pt>
                <c:pt idx="1">
                  <c:v>0.35643564356435642</c:v>
                </c:pt>
                <c:pt idx="2">
                  <c:v>0.30693069306930693</c:v>
                </c:pt>
                <c:pt idx="3">
                  <c:v>0.2717271727172717</c:v>
                </c:pt>
                <c:pt idx="4">
                  <c:v>0.25302530253025302</c:v>
                </c:pt>
                <c:pt idx="5">
                  <c:v>0.23982398239823985</c:v>
                </c:pt>
                <c:pt idx="6">
                  <c:v>0.23212321232123212</c:v>
                </c:pt>
                <c:pt idx="7">
                  <c:v>0.2266226622662266</c:v>
                </c:pt>
                <c:pt idx="8">
                  <c:v>0.22002200220022</c:v>
                </c:pt>
                <c:pt idx="9">
                  <c:v>0.20902090209020902</c:v>
                </c:pt>
                <c:pt idx="10">
                  <c:v>0.19911991199119913</c:v>
                </c:pt>
                <c:pt idx="11">
                  <c:v>0.1914191419141914</c:v>
                </c:pt>
                <c:pt idx="12">
                  <c:v>0.18811881188118812</c:v>
                </c:pt>
                <c:pt idx="13">
                  <c:v>0.18591859185918591</c:v>
                </c:pt>
                <c:pt idx="14">
                  <c:v>0.18371837183718373</c:v>
                </c:pt>
                <c:pt idx="15">
                  <c:v>0.18041804180418042</c:v>
                </c:pt>
                <c:pt idx="16">
                  <c:v>0.17601760176017603</c:v>
                </c:pt>
                <c:pt idx="17">
                  <c:v>0.17161716171617161</c:v>
                </c:pt>
                <c:pt idx="18">
                  <c:v>0.1683168316831683</c:v>
                </c:pt>
                <c:pt idx="19">
                  <c:v>0.16611661166116612</c:v>
                </c:pt>
                <c:pt idx="20">
                  <c:v>0.16281628162816283</c:v>
                </c:pt>
                <c:pt idx="21">
                  <c:v>0.16171617161716173</c:v>
                </c:pt>
                <c:pt idx="22">
                  <c:v>0.15951595159515952</c:v>
                </c:pt>
                <c:pt idx="23">
                  <c:v>0.15951595159515952</c:v>
                </c:pt>
                <c:pt idx="24">
                  <c:v>0.15731573157315729</c:v>
                </c:pt>
                <c:pt idx="25">
                  <c:v>0.154015401540154</c:v>
                </c:pt>
                <c:pt idx="26">
                  <c:v>0.14961496149614961</c:v>
                </c:pt>
                <c:pt idx="27">
                  <c:v>0.1474147414741474</c:v>
                </c:pt>
                <c:pt idx="28">
                  <c:v>0.14411441144114412</c:v>
                </c:pt>
                <c:pt idx="29">
                  <c:v>0.14081408140814083</c:v>
                </c:pt>
                <c:pt idx="30">
                  <c:v>0.13421342134213421</c:v>
                </c:pt>
                <c:pt idx="31">
                  <c:v>0.12981298129812979</c:v>
                </c:pt>
                <c:pt idx="32">
                  <c:v>0.12541254125412543</c:v>
                </c:pt>
                <c:pt idx="33">
                  <c:v>0.12321232123212321</c:v>
                </c:pt>
                <c:pt idx="34">
                  <c:v>0.12211221122112212</c:v>
                </c:pt>
                <c:pt idx="35">
                  <c:v>0.12211221122112212</c:v>
                </c:pt>
                <c:pt idx="36">
                  <c:v>0.12211221122112212</c:v>
                </c:pt>
                <c:pt idx="37">
                  <c:v>0.12211221122112212</c:v>
                </c:pt>
                <c:pt idx="38">
                  <c:v>0.12211221122112212</c:v>
                </c:pt>
                <c:pt idx="39">
                  <c:v>0.12101210121012101</c:v>
                </c:pt>
                <c:pt idx="40">
                  <c:v>0.11881188118811881</c:v>
                </c:pt>
                <c:pt idx="41">
                  <c:v>0.11771177117711772</c:v>
                </c:pt>
                <c:pt idx="42">
                  <c:v>0.1177117711771177</c:v>
                </c:pt>
                <c:pt idx="43">
                  <c:v>0.11881188118811882</c:v>
                </c:pt>
                <c:pt idx="44">
                  <c:v>0.1177117711771177</c:v>
                </c:pt>
                <c:pt idx="45">
                  <c:v>0.1177117711771177</c:v>
                </c:pt>
                <c:pt idx="46">
                  <c:v>0.11881188118811881</c:v>
                </c:pt>
                <c:pt idx="47">
                  <c:v>0.12101210121012101</c:v>
                </c:pt>
                <c:pt idx="48">
                  <c:v>0.12101210121012101</c:v>
                </c:pt>
                <c:pt idx="49">
                  <c:v>0.11881188118811881</c:v>
                </c:pt>
                <c:pt idx="50">
                  <c:v>0.1166116611661166</c:v>
                </c:pt>
                <c:pt idx="51">
                  <c:v>0.11551155115511552</c:v>
                </c:pt>
                <c:pt idx="52">
                  <c:v>0.11551155115511552</c:v>
                </c:pt>
                <c:pt idx="53">
                  <c:v>0.11441144114411442</c:v>
                </c:pt>
                <c:pt idx="54">
                  <c:v>0.11441144114411442</c:v>
                </c:pt>
                <c:pt idx="55">
                  <c:v>0.1144114411441144</c:v>
                </c:pt>
                <c:pt idx="56">
                  <c:v>0.11551155115511551</c:v>
                </c:pt>
                <c:pt idx="57">
                  <c:v>0.1177117711771177</c:v>
                </c:pt>
                <c:pt idx="58">
                  <c:v>0.11881188118811881</c:v>
                </c:pt>
                <c:pt idx="59">
                  <c:v>0.12101210121012101</c:v>
                </c:pt>
                <c:pt idx="60">
                  <c:v>0.12321232123212321</c:v>
                </c:pt>
                <c:pt idx="61">
                  <c:v>0.12651265126512651</c:v>
                </c:pt>
                <c:pt idx="62">
                  <c:v>0.12871287128712872</c:v>
                </c:pt>
                <c:pt idx="63">
                  <c:v>0.12981298129812982</c:v>
                </c:pt>
                <c:pt idx="64">
                  <c:v>0.13091309130913092</c:v>
                </c:pt>
                <c:pt idx="65">
                  <c:v>0.13311331133113311</c:v>
                </c:pt>
                <c:pt idx="66">
                  <c:v>0.13531353135313531</c:v>
                </c:pt>
                <c:pt idx="67">
                  <c:v>0.13531353135313531</c:v>
                </c:pt>
                <c:pt idx="68">
                  <c:v>0.13311331133113311</c:v>
                </c:pt>
                <c:pt idx="69">
                  <c:v>0.13091309130913092</c:v>
                </c:pt>
                <c:pt idx="70">
                  <c:v>0.13311331133113311</c:v>
                </c:pt>
                <c:pt idx="71">
                  <c:v>0.13751375137513752</c:v>
                </c:pt>
                <c:pt idx="72">
                  <c:v>0.1397139713971397</c:v>
                </c:pt>
                <c:pt idx="73">
                  <c:v>0.14081408140814081</c:v>
                </c:pt>
                <c:pt idx="74">
                  <c:v>0.14411441144114412</c:v>
                </c:pt>
                <c:pt idx="75">
                  <c:v>0.14961496149614961</c:v>
                </c:pt>
                <c:pt idx="76">
                  <c:v>0.15621562156215618</c:v>
                </c:pt>
                <c:pt idx="77">
                  <c:v>0.16061606160616063</c:v>
                </c:pt>
                <c:pt idx="78">
                  <c:v>0.16721672167216722</c:v>
                </c:pt>
                <c:pt idx="79">
                  <c:v>0.17491749174917492</c:v>
                </c:pt>
                <c:pt idx="80">
                  <c:v>0.1837183718371837</c:v>
                </c:pt>
                <c:pt idx="81">
                  <c:v>0.18921892189218922</c:v>
                </c:pt>
                <c:pt idx="82">
                  <c:v>0.19251925192519254</c:v>
                </c:pt>
                <c:pt idx="83">
                  <c:v>0.19471947194719472</c:v>
                </c:pt>
                <c:pt idx="84">
                  <c:v>0.20132013201320131</c:v>
                </c:pt>
                <c:pt idx="85">
                  <c:v>0.20792079207920794</c:v>
                </c:pt>
                <c:pt idx="86">
                  <c:v>0.21782178217821782</c:v>
                </c:pt>
                <c:pt idx="87">
                  <c:v>0.22882288228822881</c:v>
                </c:pt>
                <c:pt idx="88">
                  <c:v>0.24092409240924093</c:v>
                </c:pt>
                <c:pt idx="89">
                  <c:v>0.25082508250825081</c:v>
                </c:pt>
                <c:pt idx="90">
                  <c:v>0.26072607260726072</c:v>
                </c:pt>
                <c:pt idx="91">
                  <c:v>0.26952695269526955</c:v>
                </c:pt>
                <c:pt idx="92">
                  <c:v>0.27832783278327838</c:v>
                </c:pt>
                <c:pt idx="93">
                  <c:v>0.28602860286028597</c:v>
                </c:pt>
                <c:pt idx="94">
                  <c:v>0.30143014301430143</c:v>
                </c:pt>
                <c:pt idx="95">
                  <c:v>0.32453245324532454</c:v>
                </c:pt>
                <c:pt idx="96">
                  <c:v>0.35093509350935093</c:v>
                </c:pt>
                <c:pt idx="97">
                  <c:v>0.38173817381738173</c:v>
                </c:pt>
                <c:pt idx="98">
                  <c:v>0.42244224422442245</c:v>
                </c:pt>
                <c:pt idx="99">
                  <c:v>0.47524752475247523</c:v>
                </c:pt>
                <c:pt idx="100">
                  <c:v>0.54455445544554459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A-416F-8A63-B2B86E88B172}"/>
            </c:ext>
          </c:extLst>
        </c:ser>
        <c:ser>
          <c:idx val="3"/>
          <c:order val="3"/>
          <c:tx>
            <c:strRef>
              <c:f>'Logistic Regression'!$BE$197</c:f>
              <c:strCache>
                <c:ptCount val="1"/>
                <c:pt idx="0">
                  <c:v>50% Wtd.Avg.</c:v>
                </c:pt>
              </c:strCache>
            </c:strRef>
          </c:tx>
          <c:spPr>
            <a:ln w="28575" cap="rnd" cmpd="sng" algn="ctr">
              <a:solidFill>
                <a:sysClr val="window" lastClr="FFFFFF">
                  <a:lumMod val="50000"/>
                </a:sysClr>
              </a:solidFill>
              <a:prstDash val="sysDot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'Logistic Regression'!$BF$193:$FB$193</c:f>
              <c:numCache>
                <c:formatCode>#,##0.000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'Logistic Regression'!$BF$197:$FB$197</c:f>
              <c:numCache>
                <c:formatCode>#,##0.000</c:formatCode>
                <c:ptCount val="101"/>
                <c:pt idx="0">
                  <c:v>0.22772277227722773</c:v>
                </c:pt>
                <c:pt idx="1">
                  <c:v>0.17821782178217821</c:v>
                </c:pt>
                <c:pt idx="2">
                  <c:v>0.15346534653465346</c:v>
                </c:pt>
                <c:pt idx="3">
                  <c:v>0.13586358635863585</c:v>
                </c:pt>
                <c:pt idx="4">
                  <c:v>0.12651265126512651</c:v>
                </c:pt>
                <c:pt idx="5">
                  <c:v>0.11991199119911992</c:v>
                </c:pt>
                <c:pt idx="6">
                  <c:v>0.11606160616061606</c:v>
                </c:pt>
                <c:pt idx="7">
                  <c:v>0.1133113311331133</c:v>
                </c:pt>
                <c:pt idx="8">
                  <c:v>0.11001100110011</c:v>
                </c:pt>
                <c:pt idx="9">
                  <c:v>0.10451045104510451</c:v>
                </c:pt>
                <c:pt idx="10">
                  <c:v>9.9559955995599567E-2</c:v>
                </c:pt>
                <c:pt idx="11">
                  <c:v>9.5709570957095702E-2</c:v>
                </c:pt>
                <c:pt idx="12">
                  <c:v>9.405940594059406E-2</c:v>
                </c:pt>
                <c:pt idx="13">
                  <c:v>9.2959295929592956E-2</c:v>
                </c:pt>
                <c:pt idx="14">
                  <c:v>9.1859185918591865E-2</c:v>
                </c:pt>
                <c:pt idx="15">
                  <c:v>9.0209020902090209E-2</c:v>
                </c:pt>
                <c:pt idx="16">
                  <c:v>8.8008800880088014E-2</c:v>
                </c:pt>
                <c:pt idx="17">
                  <c:v>8.5808580858085806E-2</c:v>
                </c:pt>
                <c:pt idx="18">
                  <c:v>8.415841584158415E-2</c:v>
                </c:pt>
                <c:pt idx="19">
                  <c:v>8.305830583058306E-2</c:v>
                </c:pt>
                <c:pt idx="20">
                  <c:v>8.1408140814081417E-2</c:v>
                </c:pt>
                <c:pt idx="21">
                  <c:v>8.0858085808580865E-2</c:v>
                </c:pt>
                <c:pt idx="22">
                  <c:v>7.9757975797579761E-2</c:v>
                </c:pt>
                <c:pt idx="23">
                  <c:v>7.9757975797579761E-2</c:v>
                </c:pt>
                <c:pt idx="24">
                  <c:v>7.8657865786578643E-2</c:v>
                </c:pt>
                <c:pt idx="25">
                  <c:v>7.7007700770077001E-2</c:v>
                </c:pt>
                <c:pt idx="26">
                  <c:v>7.4807480748074806E-2</c:v>
                </c:pt>
                <c:pt idx="27">
                  <c:v>7.3707370737073702E-2</c:v>
                </c:pt>
                <c:pt idx="28">
                  <c:v>7.205720572057206E-2</c:v>
                </c:pt>
                <c:pt idx="29">
                  <c:v>7.0407040704070417E-2</c:v>
                </c:pt>
                <c:pt idx="30">
                  <c:v>6.7106710671067105E-2</c:v>
                </c:pt>
                <c:pt idx="31">
                  <c:v>6.4906490649064896E-2</c:v>
                </c:pt>
                <c:pt idx="32">
                  <c:v>6.2706270627062716E-2</c:v>
                </c:pt>
                <c:pt idx="33">
                  <c:v>6.1606160616061605E-2</c:v>
                </c:pt>
                <c:pt idx="34">
                  <c:v>6.1056105610561059E-2</c:v>
                </c:pt>
                <c:pt idx="35">
                  <c:v>6.1056105610561059E-2</c:v>
                </c:pt>
                <c:pt idx="36">
                  <c:v>6.1056105610561059E-2</c:v>
                </c:pt>
                <c:pt idx="37">
                  <c:v>6.1056105610561059E-2</c:v>
                </c:pt>
                <c:pt idx="38">
                  <c:v>6.1056105610561059E-2</c:v>
                </c:pt>
                <c:pt idx="39">
                  <c:v>6.0506050605060507E-2</c:v>
                </c:pt>
                <c:pt idx="40">
                  <c:v>5.9405940594059403E-2</c:v>
                </c:pt>
                <c:pt idx="41">
                  <c:v>5.8855885588558858E-2</c:v>
                </c:pt>
                <c:pt idx="42">
                  <c:v>5.8855885588558851E-2</c:v>
                </c:pt>
                <c:pt idx="43">
                  <c:v>5.940594059405941E-2</c:v>
                </c:pt>
                <c:pt idx="44">
                  <c:v>5.8855885588558851E-2</c:v>
                </c:pt>
                <c:pt idx="45">
                  <c:v>5.8855885588558851E-2</c:v>
                </c:pt>
                <c:pt idx="46">
                  <c:v>5.9405940594059403E-2</c:v>
                </c:pt>
                <c:pt idx="47">
                  <c:v>6.0506050605060507E-2</c:v>
                </c:pt>
                <c:pt idx="48">
                  <c:v>6.0506050605060507E-2</c:v>
                </c:pt>
                <c:pt idx="49">
                  <c:v>5.9405940594059403E-2</c:v>
                </c:pt>
                <c:pt idx="50">
                  <c:v>5.8305830583058299E-2</c:v>
                </c:pt>
                <c:pt idx="51">
                  <c:v>5.7755775577557761E-2</c:v>
                </c:pt>
                <c:pt idx="52">
                  <c:v>5.7755775577557761E-2</c:v>
                </c:pt>
                <c:pt idx="53">
                  <c:v>5.7205720572057209E-2</c:v>
                </c:pt>
                <c:pt idx="54">
                  <c:v>5.7205720572057209E-2</c:v>
                </c:pt>
                <c:pt idx="55">
                  <c:v>5.7205720572057202E-2</c:v>
                </c:pt>
                <c:pt idx="56">
                  <c:v>5.7755775577557754E-2</c:v>
                </c:pt>
                <c:pt idx="57">
                  <c:v>5.8855885588558851E-2</c:v>
                </c:pt>
                <c:pt idx="58">
                  <c:v>5.9405940594059403E-2</c:v>
                </c:pt>
                <c:pt idx="59">
                  <c:v>6.0506050605060507E-2</c:v>
                </c:pt>
                <c:pt idx="60">
                  <c:v>6.1606160616061605E-2</c:v>
                </c:pt>
                <c:pt idx="61">
                  <c:v>6.3256325632563254E-2</c:v>
                </c:pt>
                <c:pt idx="62">
                  <c:v>6.4356435643564358E-2</c:v>
                </c:pt>
                <c:pt idx="63">
                  <c:v>6.490649064906491E-2</c:v>
                </c:pt>
                <c:pt idx="64">
                  <c:v>6.5456545654565462E-2</c:v>
                </c:pt>
                <c:pt idx="65">
                  <c:v>6.6556655665566553E-2</c:v>
                </c:pt>
                <c:pt idx="66">
                  <c:v>6.7656765676567657E-2</c:v>
                </c:pt>
                <c:pt idx="67">
                  <c:v>6.7656765676567657E-2</c:v>
                </c:pt>
                <c:pt idx="68">
                  <c:v>6.6556655665566553E-2</c:v>
                </c:pt>
                <c:pt idx="69">
                  <c:v>6.5456545654565462E-2</c:v>
                </c:pt>
                <c:pt idx="70">
                  <c:v>6.6556655665566553E-2</c:v>
                </c:pt>
                <c:pt idx="71">
                  <c:v>6.8756875687568761E-2</c:v>
                </c:pt>
                <c:pt idx="72">
                  <c:v>6.9856985698569851E-2</c:v>
                </c:pt>
                <c:pt idx="73">
                  <c:v>7.0407040704070403E-2</c:v>
                </c:pt>
                <c:pt idx="74">
                  <c:v>7.205720572057206E-2</c:v>
                </c:pt>
                <c:pt idx="75">
                  <c:v>7.4807480748074806E-2</c:v>
                </c:pt>
                <c:pt idx="76">
                  <c:v>7.8107810781078091E-2</c:v>
                </c:pt>
                <c:pt idx="77">
                  <c:v>8.0308030803080313E-2</c:v>
                </c:pt>
                <c:pt idx="78">
                  <c:v>8.3608360836083612E-2</c:v>
                </c:pt>
                <c:pt idx="79">
                  <c:v>8.7458745874587462E-2</c:v>
                </c:pt>
                <c:pt idx="80">
                  <c:v>9.1859185918591851E-2</c:v>
                </c:pt>
                <c:pt idx="81">
                  <c:v>9.4609460946094612E-2</c:v>
                </c:pt>
                <c:pt idx="82">
                  <c:v>9.6259625962596268E-2</c:v>
                </c:pt>
                <c:pt idx="83">
                  <c:v>9.7359735973597358E-2</c:v>
                </c:pt>
                <c:pt idx="84">
                  <c:v>0.10066006600660066</c:v>
                </c:pt>
                <c:pt idx="85">
                  <c:v>0.10396039603960397</c:v>
                </c:pt>
                <c:pt idx="86">
                  <c:v>0.10891089108910891</c:v>
                </c:pt>
                <c:pt idx="87">
                  <c:v>0.1144114411441144</c:v>
                </c:pt>
                <c:pt idx="88">
                  <c:v>0.12046204620462046</c:v>
                </c:pt>
                <c:pt idx="89">
                  <c:v>0.1254125412541254</c:v>
                </c:pt>
                <c:pt idx="90">
                  <c:v>0.13036303630363036</c:v>
                </c:pt>
                <c:pt idx="91">
                  <c:v>0.13476347634763478</c:v>
                </c:pt>
                <c:pt idx="92">
                  <c:v>0.13916391639163919</c:v>
                </c:pt>
                <c:pt idx="93">
                  <c:v>0.14301430143014299</c:v>
                </c:pt>
                <c:pt idx="94">
                  <c:v>0.15071507150715072</c:v>
                </c:pt>
                <c:pt idx="95">
                  <c:v>0.16226622662266227</c:v>
                </c:pt>
                <c:pt idx="96">
                  <c:v>0.17546754675467546</c:v>
                </c:pt>
                <c:pt idx="97">
                  <c:v>0.19086908690869087</c:v>
                </c:pt>
                <c:pt idx="98">
                  <c:v>0.21122112211221122</c:v>
                </c:pt>
                <c:pt idx="99">
                  <c:v>0.23762376237623761</c:v>
                </c:pt>
                <c:pt idx="100">
                  <c:v>0.2722772277227723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1A-416F-8A63-B2B86E88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73695"/>
        <c:axId val="306281183"/>
      </c:scatterChart>
      <c:valAx>
        <c:axId val="306273695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Cutoff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306281183"/>
        <c:crosses val="autoZero"/>
        <c:crossBetween val="midCat"/>
      </c:valAx>
      <c:valAx>
        <c:axId val="306281183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crossAx val="306273695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pin" dx="22" fmlaLink="$BE$10" max="11" min="1" page="10" val="7"/>
</file>

<file path=xl/ctrlProps/ctrlProp2.xml><?xml version="1.0" encoding="utf-8"?>
<formControlPr xmlns="http://schemas.microsoft.com/office/spreadsheetml/2009/9/main" objectType="Spin" dx="22" fmlaLink="$BF$103" max="22" min="1" page="10"/>
</file>

<file path=xl/ctrlProps/ctrlProp3.xml><?xml version="1.0" encoding="utf-8"?>
<formControlPr xmlns="http://schemas.microsoft.com/office/spreadsheetml/2009/9/main" objectType="Spin" dx="22" fmlaLink="$BH$71" max="20" page="10" val="10"/>
</file>

<file path=xl/ctrlProps/ctrlProp4.xml><?xml version="1.0" encoding="utf-8"?>
<formControlPr xmlns="http://schemas.microsoft.com/office/spreadsheetml/2009/9/main" objectType="Spin" dx="22" fmlaLink="$BH$71" max="20" page="10" val="10"/>
</file>

<file path=xl/ctrlProps/ctrlProp5.xml><?xml version="1.0" encoding="utf-8"?>
<formControlPr xmlns="http://schemas.microsoft.com/office/spreadsheetml/2009/9/main" objectType="Spin" dx="22" fmlaLink="$BH$169" max="20" page="10" val="10"/>
</file>

<file path=xl/ctrlProps/ctrlProp6.xml><?xml version="1.0" encoding="utf-8"?>
<formControlPr xmlns="http://schemas.microsoft.com/office/spreadsheetml/2009/9/main" objectType="Spin" dx="22" fmlaLink="$BH$192" max="20" page="10" val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102</xdr:row>
      <xdr:rowOff>127001</xdr:rowOff>
    </xdr:from>
    <xdr:to>
      <xdr:col>8</xdr:col>
      <xdr:colOff>584200</xdr:colOff>
      <xdr:row>121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C2BF1-8B3C-4F89-A171-69E516EAC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80</xdr:row>
      <xdr:rowOff>127001</xdr:rowOff>
    </xdr:from>
    <xdr:to>
      <xdr:col>8</xdr:col>
      <xdr:colOff>584200</xdr:colOff>
      <xdr:row>99</xdr:row>
      <xdr:rowOff>127001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0140B11-9B69-4467-9B63-963EB05C6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125</xdr:row>
      <xdr:rowOff>127001</xdr:rowOff>
    </xdr:from>
    <xdr:to>
      <xdr:col>8</xdr:col>
      <xdr:colOff>584200</xdr:colOff>
      <xdr:row>144</xdr:row>
      <xdr:rowOff>127001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02A38EF-1AB8-4F1F-B41A-71B633AA7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147</xdr:row>
      <xdr:rowOff>127002</xdr:rowOff>
    </xdr:from>
    <xdr:to>
      <xdr:col>8</xdr:col>
      <xdr:colOff>593725</xdr:colOff>
      <xdr:row>166</xdr:row>
      <xdr:rowOff>136527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C581EC5D-F893-4F4D-BEC6-4B273C1C9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1377277"/>
          <a:ext cx="5343525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170</xdr:row>
      <xdr:rowOff>47626</xdr:rowOff>
    </xdr:from>
    <xdr:to>
      <xdr:col>8</xdr:col>
      <xdr:colOff>584200</xdr:colOff>
      <xdr:row>189</xdr:row>
      <xdr:rowOff>47626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ED66C3B-0C74-41E1-A1F7-BC6893A2F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193</xdr:row>
      <xdr:rowOff>47626</xdr:rowOff>
    </xdr:from>
    <xdr:to>
      <xdr:col>8</xdr:col>
      <xdr:colOff>584200</xdr:colOff>
      <xdr:row>212</xdr:row>
      <xdr:rowOff>47626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F8B68DC-2B78-4F33-A44E-9E045045F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11</xdr:row>
          <xdr:rowOff>85725</xdr:rowOff>
        </xdr:to>
        <xdr:sp macro="" textlink="">
          <xdr:nvSpPr>
            <xdr:cNvPr id="11266" name="Spinner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C46CB50F-BC87-425A-8F5F-88FA3C2AC0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107</xdr:row>
          <xdr:rowOff>95250</xdr:rowOff>
        </xdr:to>
        <xdr:sp macro="" textlink="">
          <xdr:nvSpPr>
            <xdr:cNvPr id="11267" name="Spinner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AA967380-C300-4132-88B6-8B43493C02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63500</xdr:colOff>
          <xdr:row>72</xdr:row>
          <xdr:rowOff>0</xdr:rowOff>
        </xdr:from>
        <xdr:to>
          <xdr:col>10</xdr:col>
          <xdr:colOff>63500</xdr:colOff>
          <xdr:row>74</xdr:row>
          <xdr:rowOff>95250</xdr:rowOff>
        </xdr:to>
        <xdr:sp macro="" textlink="">
          <xdr:nvSpPr>
            <xdr:cNvPr id="11268" name="Spinner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B5C5BA03-11F4-4545-A601-2D5A8115D7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63500</xdr:colOff>
          <xdr:row>90</xdr:row>
          <xdr:rowOff>0</xdr:rowOff>
        </xdr:from>
        <xdr:to>
          <xdr:col>10</xdr:col>
          <xdr:colOff>63500</xdr:colOff>
          <xdr:row>92</xdr:row>
          <xdr:rowOff>95250</xdr:rowOff>
        </xdr:to>
        <xdr:sp macro="" textlink="">
          <xdr:nvSpPr>
            <xdr:cNvPr id="11269" name="Spinner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33FA9799-4294-4EAF-8BAA-92EECD7CC8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181</xdr:row>
          <xdr:rowOff>95250</xdr:rowOff>
        </xdr:to>
        <xdr:sp macro="" textlink="">
          <xdr:nvSpPr>
            <xdr:cNvPr id="11270" name="Spinner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13C89163-48DD-4168-955D-7096407584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202</xdr:row>
          <xdr:rowOff>0</xdr:rowOff>
        </xdr:from>
        <xdr:to>
          <xdr:col>10</xdr:col>
          <xdr:colOff>0</xdr:colOff>
          <xdr:row>204</xdr:row>
          <xdr:rowOff>95250</xdr:rowOff>
        </xdr:to>
        <xdr:sp macro="" textlink="">
          <xdr:nvSpPr>
            <xdr:cNvPr id="11271" name="Spinner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520E472B-68F3-40E4-86C5-C60D9ADCD0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804A-A3C3-45A1-87AA-E578DF8D300B}">
  <dimension ref="A1:W304"/>
  <sheetViews>
    <sheetView workbookViewId="0">
      <selection activeCell="A2" sqref="A2:A304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0.95062402146783076</v>
      </c>
      <c r="T2">
        <v>0.76269407576342363</v>
      </c>
      <c r="U2">
        <v>-0.25591036498253888</v>
      </c>
      <c r="V2">
        <v>1.541728136116035E-2</v>
      </c>
      <c r="W2">
        <v>1.0855422911073995</v>
      </c>
    </row>
    <row r="3" spans="1:23" x14ac:dyDescent="0.25">
      <c r="A3">
        <v>1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-1.9121496945579988</v>
      </c>
      <c r="T3">
        <v>-9.2584625037159529E-2</v>
      </c>
      <c r="U3">
        <v>7.2080252092618452E-2</v>
      </c>
      <c r="V3">
        <v>1.6307737424824251</v>
      </c>
      <c r="W3">
        <v>2.1190672375505799</v>
      </c>
    </row>
    <row r="4" spans="1:23" x14ac:dyDescent="0.25">
      <c r="A4">
        <v>1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-1.4717229690155635</v>
      </c>
      <c r="T4">
        <v>-9.2584625037159529E-2</v>
      </c>
      <c r="U4">
        <v>-0.81542377058133675</v>
      </c>
      <c r="V4">
        <v>0.97589950148731774</v>
      </c>
      <c r="W4">
        <v>0.31039858127501441</v>
      </c>
    </row>
    <row r="5" spans="1:23" x14ac:dyDescent="0.25">
      <c r="A5">
        <v>1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0.17987725176856895</v>
      </c>
      <c r="T5">
        <v>-0.66277042557088162</v>
      </c>
      <c r="U5">
        <v>-0.19802966785162879</v>
      </c>
      <c r="V5">
        <v>1.2378491978853607</v>
      </c>
      <c r="W5">
        <v>-0.20636389194657556</v>
      </c>
    </row>
    <row r="6" spans="1:23" x14ac:dyDescent="0.25">
      <c r="A6">
        <v>1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0.28998393315417775</v>
      </c>
      <c r="T6">
        <v>-0.66277042557088162</v>
      </c>
      <c r="U6">
        <v>2.0786110859641695</v>
      </c>
      <c r="V6">
        <v>0.58297495689025336</v>
      </c>
      <c r="W6">
        <v>-0.37861804968710566</v>
      </c>
    </row>
    <row r="7" spans="1:23" x14ac:dyDescent="0.25">
      <c r="A7">
        <v>1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0.28998393315417775</v>
      </c>
      <c r="T7">
        <v>0.47760117549656261</v>
      </c>
      <c r="U7">
        <v>-1.0469465591049774</v>
      </c>
      <c r="V7">
        <v>-7.1899284104853967E-2</v>
      </c>
      <c r="W7">
        <v>-0.55087220742763565</v>
      </c>
    </row>
    <row r="8" spans="1:23" x14ac:dyDescent="0.25">
      <c r="A8">
        <v>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0.17987725176856895</v>
      </c>
      <c r="T8">
        <v>0.47760117549656261</v>
      </c>
      <c r="U8">
        <v>0.92099714334596694</v>
      </c>
      <c r="V8">
        <v>0.14639212956018183</v>
      </c>
      <c r="W8">
        <v>0.2242715024047495</v>
      </c>
    </row>
    <row r="9" spans="1:23" x14ac:dyDescent="0.25">
      <c r="A9">
        <v>1</v>
      </c>
      <c r="B9">
        <v>1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-1.141402924858737</v>
      </c>
      <c r="T9">
        <v>-0.66277042557088162</v>
      </c>
      <c r="U9">
        <v>0.32289660632656231</v>
      </c>
      <c r="V9">
        <v>1.0195577842203249</v>
      </c>
      <c r="W9">
        <v>-0.89538052290869574</v>
      </c>
    </row>
    <row r="10" spans="1:23" x14ac:dyDescent="0.25">
      <c r="A10">
        <v>1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-0.26054947377386639</v>
      </c>
      <c r="T10">
        <v>2.3021957372044732</v>
      </c>
      <c r="U10">
        <v>-0.91189159913285367</v>
      </c>
      <c r="V10">
        <v>0.53931667415724627</v>
      </c>
      <c r="W10">
        <v>-0.46474512855737066</v>
      </c>
    </row>
    <row r="11" spans="1:23" x14ac:dyDescent="0.25">
      <c r="A11">
        <v>1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0.28998393315417775</v>
      </c>
      <c r="T11">
        <v>1.0477869760302847</v>
      </c>
      <c r="U11">
        <v>-1.5099921361522581</v>
      </c>
      <c r="V11">
        <v>1.0632160669533322</v>
      </c>
      <c r="W11">
        <v>0.48265273901554456</v>
      </c>
    </row>
    <row r="12" spans="1:23" x14ac:dyDescent="0.25">
      <c r="A12">
        <v>1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-4.0336111002648715E-2</v>
      </c>
      <c r="T12">
        <v>0.47760117549656261</v>
      </c>
      <c r="U12">
        <v>-0.14014897072071866</v>
      </c>
      <c r="V12">
        <v>0.45200010869123192</v>
      </c>
      <c r="W12">
        <v>0.13814442353448442</v>
      </c>
    </row>
    <row r="13" spans="1:23" x14ac:dyDescent="0.25">
      <c r="A13">
        <v>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-0.70097619931630162</v>
      </c>
      <c r="T13">
        <v>-9.2584625037159529E-2</v>
      </c>
      <c r="U13">
        <v>0.55441939485020275</v>
      </c>
      <c r="V13">
        <v>-0.46482382870191835</v>
      </c>
      <c r="W13">
        <v>-0.72312636516816575</v>
      </c>
    </row>
    <row r="14" spans="1:23" x14ac:dyDescent="0.25">
      <c r="A14">
        <v>1</v>
      </c>
      <c r="B14">
        <v>1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-0.59086951793069287</v>
      </c>
      <c r="T14">
        <v>-9.2584625037159529E-2</v>
      </c>
      <c r="U14">
        <v>0.38077730345747246</v>
      </c>
      <c r="V14">
        <v>0.93224121875431065</v>
      </c>
      <c r="W14">
        <v>-0.37861804968710566</v>
      </c>
    </row>
    <row r="15" spans="1:23" x14ac:dyDescent="0.25">
      <c r="A15">
        <v>1</v>
      </c>
      <c r="B15">
        <v>1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1.0607307028534396</v>
      </c>
      <c r="T15">
        <v>-1.2329562261046036</v>
      </c>
      <c r="U15">
        <v>-0.68036881060921317</v>
      </c>
      <c r="V15">
        <v>-0.24653241503688259</v>
      </c>
      <c r="W15">
        <v>0.65490689675607461</v>
      </c>
    </row>
    <row r="16" spans="1:23" x14ac:dyDescent="0.25">
      <c r="A16">
        <v>1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0.40009061453978656</v>
      </c>
      <c r="T16">
        <v>1.0477869760302847</v>
      </c>
      <c r="U16">
        <v>0.70876792053262982</v>
      </c>
      <c r="V16">
        <v>0.53931667415724627</v>
      </c>
      <c r="W16">
        <v>-3.4109734206045579E-2</v>
      </c>
    </row>
    <row r="17" spans="1:23" x14ac:dyDescent="0.25">
      <c r="A17">
        <v>1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-0.480762836545084</v>
      </c>
      <c r="T17">
        <v>-0.66277042557088162</v>
      </c>
      <c r="U17">
        <v>-0.5260202849267861</v>
      </c>
      <c r="V17">
        <v>0.36468354322521762</v>
      </c>
      <c r="W17">
        <v>0.48265273901554456</v>
      </c>
    </row>
    <row r="18" spans="1:23" x14ac:dyDescent="0.25">
      <c r="A18">
        <v>1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0.40009061453978656</v>
      </c>
      <c r="T18">
        <v>-0.66277042557088162</v>
      </c>
      <c r="U18">
        <v>1.8085011660199222</v>
      </c>
      <c r="V18">
        <v>0.97589950148731774</v>
      </c>
      <c r="W18">
        <v>-0.89538052290869574</v>
      </c>
    </row>
    <row r="19" spans="1:23" x14ac:dyDescent="0.25">
      <c r="A19">
        <v>1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1.2809440656246571</v>
      </c>
      <c r="T19">
        <v>1.0477869760302847</v>
      </c>
      <c r="U19">
        <v>-0.39096532495466252</v>
      </c>
      <c r="V19">
        <v>-1.5562808970270974</v>
      </c>
      <c r="W19">
        <v>1.3439235277181947</v>
      </c>
    </row>
    <row r="20" spans="1:23" x14ac:dyDescent="0.25">
      <c r="A20">
        <v>1</v>
      </c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-1.2515096062443458</v>
      </c>
      <c r="T20">
        <v>1.0477869760302847</v>
      </c>
      <c r="U20">
        <v>1.4199554961708327E-2</v>
      </c>
      <c r="V20">
        <v>0.93224121875431065</v>
      </c>
      <c r="W20">
        <v>0.39652566014527951</v>
      </c>
    </row>
    <row r="21" spans="1:23" x14ac:dyDescent="0.25">
      <c r="A21">
        <v>1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1.6112641097814837</v>
      </c>
      <c r="T21">
        <v>0.47760117549656261</v>
      </c>
      <c r="U21">
        <v>-0.14014897072071866</v>
      </c>
      <c r="V21">
        <v>5.9075564094167504E-2</v>
      </c>
      <c r="W21">
        <v>0.65490689675607461</v>
      </c>
    </row>
    <row r="22" spans="1:23" x14ac:dyDescent="0.25">
      <c r="A22">
        <v>1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0.51019729592539542</v>
      </c>
      <c r="T22">
        <v>0.19250827522970154</v>
      </c>
      <c r="U22">
        <v>-0.23661679927223553</v>
      </c>
      <c r="V22">
        <v>0.49565839142423906</v>
      </c>
      <c r="W22">
        <v>-0.46474512855737066</v>
      </c>
    </row>
    <row r="23" spans="1:23" x14ac:dyDescent="0.25">
      <c r="A23">
        <v>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>
        <v>-1.141402924858737</v>
      </c>
      <c r="T23">
        <v>-9.2584625037159529E-2</v>
      </c>
      <c r="U23">
        <v>-0.25591036498253888</v>
      </c>
      <c r="V23">
        <v>1.2815074806183679</v>
      </c>
      <c r="W23">
        <v>-0.55087220742763565</v>
      </c>
    </row>
    <row r="24" spans="1:23" x14ac:dyDescent="0.25">
      <c r="A24">
        <v>1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-1.3616162876299547</v>
      </c>
      <c r="T24">
        <v>0.47760117549656261</v>
      </c>
      <c r="U24">
        <v>-0.39096532495466252</v>
      </c>
      <c r="V24">
        <v>1.2378491978853607</v>
      </c>
      <c r="W24">
        <v>-0.89538052290869574</v>
      </c>
    </row>
    <row r="25" spans="1:23" x14ac:dyDescent="0.25">
      <c r="A25">
        <v>1</v>
      </c>
      <c r="B25">
        <v>1</v>
      </c>
      <c r="C25">
        <v>0</v>
      </c>
      <c r="D25">
        <v>1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1</v>
      </c>
      <c r="S25">
        <v>0.73041065869661304</v>
      </c>
      <c r="T25">
        <v>1.0477869760302847</v>
      </c>
      <c r="U25">
        <v>-6.2974707879505168E-2</v>
      </c>
      <c r="V25">
        <v>-0.5521403941679327</v>
      </c>
      <c r="W25">
        <v>-3.4109734206045579E-2</v>
      </c>
    </row>
    <row r="26" spans="1:23" x14ac:dyDescent="0.25">
      <c r="A26">
        <v>1</v>
      </c>
      <c r="B26">
        <v>1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-1.5818296504011722</v>
      </c>
      <c r="T26">
        <v>0.47760117549656261</v>
      </c>
      <c r="U26">
        <v>-0.91189159913285367</v>
      </c>
      <c r="V26">
        <v>1.2378491978853607</v>
      </c>
      <c r="W26">
        <v>0.31039858127501441</v>
      </c>
    </row>
    <row r="27" spans="1:23" x14ac:dyDescent="0.25">
      <c r="A27">
        <v>1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1.8314774725527012</v>
      </c>
      <c r="T27">
        <v>1.6179727765640068</v>
      </c>
      <c r="U27">
        <v>1.075345669028394</v>
      </c>
      <c r="V27">
        <v>0.53931667415724627</v>
      </c>
      <c r="W27">
        <v>-0.55087220742763565</v>
      </c>
    </row>
    <row r="28" spans="1:23" x14ac:dyDescent="0.25">
      <c r="A28">
        <v>1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1</v>
      </c>
      <c r="R28">
        <v>0</v>
      </c>
      <c r="S28">
        <v>0.51019729592539542</v>
      </c>
      <c r="T28">
        <v>1.0477869760302847</v>
      </c>
      <c r="U28">
        <v>-0.66107524489890979</v>
      </c>
      <c r="V28">
        <v>0.32102526049221042</v>
      </c>
      <c r="W28">
        <v>0.48265273901554456</v>
      </c>
    </row>
    <row r="29" spans="1:23" x14ac:dyDescent="0.25">
      <c r="A29">
        <v>1</v>
      </c>
      <c r="B29">
        <v>1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-0.3706561551594752</v>
      </c>
      <c r="T29">
        <v>-1.2329562261046036</v>
      </c>
      <c r="U29">
        <v>-1.3749371761801346</v>
      </c>
      <c r="V29">
        <v>-1.1633563524300328</v>
      </c>
      <c r="W29">
        <v>-0.37861804968710566</v>
      </c>
    </row>
    <row r="30" spans="1:23" x14ac:dyDescent="0.25">
      <c r="A30">
        <v>1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1</v>
      </c>
      <c r="R30">
        <v>0</v>
      </c>
      <c r="S30">
        <v>1.1708373842390483</v>
      </c>
      <c r="T30">
        <v>0.47760117549656261</v>
      </c>
      <c r="U30">
        <v>3.294105725713282</v>
      </c>
      <c r="V30">
        <v>0.32102526049221042</v>
      </c>
      <c r="W30">
        <v>-0.20636389194657556</v>
      </c>
    </row>
    <row r="31" spans="1:23" x14ac:dyDescent="0.25">
      <c r="A31">
        <v>1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-0.15044279238825753</v>
      </c>
      <c r="T31">
        <v>-9.2584625037159529E-2</v>
      </c>
      <c r="U31">
        <v>-0.95047873055346044</v>
      </c>
      <c r="V31">
        <v>0.10273384682717467</v>
      </c>
      <c r="W31">
        <v>0.13814442353448442</v>
      </c>
    </row>
    <row r="32" spans="1:23" x14ac:dyDescent="0.25">
      <c r="A32">
        <v>1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-1.4717229690155635</v>
      </c>
      <c r="T32">
        <v>-1.5180491263714648</v>
      </c>
      <c r="U32">
        <v>-0.93118516484315705</v>
      </c>
      <c r="V32">
        <v>0.80126637055528915</v>
      </c>
      <c r="W32">
        <v>-0.89538052290869574</v>
      </c>
    </row>
    <row r="33" spans="1:23" x14ac:dyDescent="0.25">
      <c r="A33">
        <v>1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1.1708373842390483</v>
      </c>
      <c r="T33">
        <v>-0.66277042557088162</v>
      </c>
      <c r="U33">
        <v>-1.3363500447595278</v>
      </c>
      <c r="V33">
        <v>-0.4211655459689112</v>
      </c>
      <c r="W33">
        <v>-0.55087220742763565</v>
      </c>
    </row>
    <row r="34" spans="1:23" x14ac:dyDescent="0.25">
      <c r="A34">
        <v>1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-1.141402924858737</v>
      </c>
      <c r="T34">
        <v>-9.2584625037159529E-2</v>
      </c>
      <c r="U34">
        <v>-0.5260202849267861</v>
      </c>
      <c r="V34">
        <v>1.6744320252154323</v>
      </c>
      <c r="W34">
        <v>-0.89538052290869574</v>
      </c>
    </row>
    <row r="35" spans="1:23" x14ac:dyDescent="0.25">
      <c r="A35">
        <v>1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-4.0336111002648715E-2</v>
      </c>
      <c r="T35">
        <v>-0.3776775253040206</v>
      </c>
      <c r="U35">
        <v>0.51583226342959609</v>
      </c>
      <c r="V35">
        <v>0.10273384682717467</v>
      </c>
      <c r="W35">
        <v>-0.46474512855737066</v>
      </c>
    </row>
    <row r="36" spans="1:23" x14ac:dyDescent="0.25">
      <c r="A36">
        <v>1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1</v>
      </c>
      <c r="S36">
        <v>-0.3706561551594752</v>
      </c>
      <c r="T36">
        <v>-0.3776775253040206</v>
      </c>
      <c r="U36">
        <v>-0.6417816791886064</v>
      </c>
      <c r="V36">
        <v>-1.0760397869640186</v>
      </c>
      <c r="W36">
        <v>0.31039858127501441</v>
      </c>
    </row>
    <row r="37" spans="1:23" x14ac:dyDescent="0.25">
      <c r="A37">
        <v>1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1</v>
      </c>
      <c r="S37">
        <v>-0.92118956208751934</v>
      </c>
      <c r="T37">
        <v>0.59163833560330703</v>
      </c>
      <c r="U37">
        <v>-1.3363500447595278</v>
      </c>
      <c r="V37">
        <v>0.45200010869123192</v>
      </c>
      <c r="W37">
        <v>0.31039858127501441</v>
      </c>
    </row>
    <row r="38" spans="1:23" x14ac:dyDescent="0.25">
      <c r="A38">
        <v>1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v>0</v>
      </c>
      <c r="S38">
        <v>-4.0336111002648715E-2</v>
      </c>
      <c r="T38">
        <v>0.19250827522970154</v>
      </c>
      <c r="U38">
        <v>1.1139328004490006</v>
      </c>
      <c r="V38">
        <v>0.88858293602130345</v>
      </c>
      <c r="W38">
        <v>-0.89538052290869574</v>
      </c>
    </row>
    <row r="39" spans="1:23" x14ac:dyDescent="0.25">
      <c r="A39">
        <v>1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-4.0336111002648715E-2</v>
      </c>
      <c r="T39">
        <v>1.0477869760302847</v>
      </c>
      <c r="U39">
        <v>-0.27520393069284227</v>
      </c>
      <c r="V39">
        <v>0.67029152235626765</v>
      </c>
      <c r="W39">
        <v>0.48265273901554456</v>
      </c>
    </row>
    <row r="40" spans="1:23" x14ac:dyDescent="0.25">
      <c r="A40">
        <v>1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1.1708373842390483</v>
      </c>
      <c r="T40">
        <v>1.3328798762971457</v>
      </c>
      <c r="U40">
        <v>0.43865800058838256</v>
      </c>
      <c r="V40">
        <v>-7.1899284104853967E-2</v>
      </c>
      <c r="W40">
        <v>-0.20636389194657556</v>
      </c>
    </row>
    <row r="41" spans="1:23" x14ac:dyDescent="0.25">
      <c r="A41">
        <v>1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1.1708373842390483</v>
      </c>
      <c r="T41">
        <v>1.6179727765640068</v>
      </c>
      <c r="U41">
        <v>2.1943724802259896</v>
      </c>
      <c r="V41">
        <v>5.9075564094167504E-2</v>
      </c>
      <c r="W41">
        <v>-0.20636389194657556</v>
      </c>
    </row>
    <row r="42" spans="1:23" x14ac:dyDescent="0.25">
      <c r="A42">
        <v>1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-0.3706561551594752</v>
      </c>
      <c r="T42">
        <v>0.47760117549656261</v>
      </c>
      <c r="U42">
        <v>1.1911070632902141</v>
      </c>
      <c r="V42">
        <v>-0.33384898050289691</v>
      </c>
      <c r="W42">
        <v>0.39652566014527951</v>
      </c>
    </row>
    <row r="43" spans="1:23" x14ac:dyDescent="0.25">
      <c r="A43">
        <v>1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-0.70097619931630162</v>
      </c>
      <c r="T43">
        <v>-9.2584625037159529E-2</v>
      </c>
      <c r="U43">
        <v>-2.438757645889842E-2</v>
      </c>
      <c r="V43">
        <v>1.3251657633513751</v>
      </c>
      <c r="W43">
        <v>-0.72312636516816575</v>
      </c>
    </row>
    <row r="44" spans="1:23" x14ac:dyDescent="0.25">
      <c r="A44">
        <v>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-1.0312962434731281</v>
      </c>
      <c r="T44">
        <v>-1.5750677064248371</v>
      </c>
      <c r="U44">
        <v>-0.73824950774012321</v>
      </c>
      <c r="V44">
        <v>-7.1899284104853967E-2</v>
      </c>
      <c r="W44">
        <v>1.6884318431992547</v>
      </c>
    </row>
    <row r="45" spans="1:23" x14ac:dyDescent="0.2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-0.15044279238825753</v>
      </c>
      <c r="T45">
        <v>-9.2584625037159529E-2</v>
      </c>
      <c r="U45">
        <v>0.34219017203686569</v>
      </c>
      <c r="V45">
        <v>-0.29019069776988976</v>
      </c>
      <c r="W45">
        <v>-0.55087220742763565</v>
      </c>
    </row>
    <row r="46" spans="1:23" x14ac:dyDescent="0.25">
      <c r="A46">
        <v>1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-1.691936331786781</v>
      </c>
      <c r="T46">
        <v>0.47760117549656261</v>
      </c>
      <c r="U46">
        <v>1.441923417524158</v>
      </c>
      <c r="V46">
        <v>1.4124823288173893</v>
      </c>
      <c r="W46">
        <v>-0.89538052290869574</v>
      </c>
    </row>
    <row r="47" spans="1:23" x14ac:dyDescent="0.25">
      <c r="A47">
        <v>1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-0.26054947377386639</v>
      </c>
      <c r="T47">
        <v>-0.66277042557088162</v>
      </c>
      <c r="U47">
        <v>1.5190976803653715</v>
      </c>
      <c r="V47">
        <v>0.97589950148731774</v>
      </c>
      <c r="W47">
        <v>-0.72312636516816575</v>
      </c>
    </row>
    <row r="48" spans="1:23" x14ac:dyDescent="0.25">
      <c r="A48">
        <v>1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-1.141402924858737</v>
      </c>
      <c r="T48">
        <v>0.47760117549656261</v>
      </c>
      <c r="U48">
        <v>-0.21732323356193217</v>
      </c>
      <c r="V48">
        <v>1.3251657633513751</v>
      </c>
      <c r="W48">
        <v>-0.89538052290869574</v>
      </c>
    </row>
    <row r="49" spans="1:23" x14ac:dyDescent="0.25">
      <c r="A49">
        <v>1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-0.81108288070191048</v>
      </c>
      <c r="T49">
        <v>0.36356401538981814</v>
      </c>
      <c r="U49">
        <v>0.20713521206474206</v>
      </c>
      <c r="V49">
        <v>0.27736697775920327</v>
      </c>
      <c r="W49">
        <v>-0.89538052290869574</v>
      </c>
    </row>
    <row r="50" spans="1:23" x14ac:dyDescent="0.25">
      <c r="A50">
        <v>1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-0.15044279238825753</v>
      </c>
      <c r="T50">
        <v>-0.20662178514390395</v>
      </c>
      <c r="U50">
        <v>-0.58390098205769625</v>
      </c>
      <c r="V50">
        <v>-1.5126226142940902</v>
      </c>
      <c r="W50">
        <v>-0.89538052290869574</v>
      </c>
    </row>
    <row r="51" spans="1:23" x14ac:dyDescent="0.2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-0.15044279238825753</v>
      </c>
      <c r="T51">
        <v>0.36356401538981814</v>
      </c>
      <c r="U51">
        <v>-0.23661679927223553</v>
      </c>
      <c r="V51">
        <v>0.45200010869123192</v>
      </c>
      <c r="W51">
        <v>-0.89538052290869574</v>
      </c>
    </row>
    <row r="52" spans="1:23" x14ac:dyDescent="0.25">
      <c r="A52">
        <v>1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-0.3706561551594752</v>
      </c>
      <c r="T52">
        <v>-9.2584625037159529E-2</v>
      </c>
      <c r="U52">
        <v>0.1878416463544387</v>
      </c>
      <c r="V52">
        <v>-2.8241001371846809E-2</v>
      </c>
      <c r="W52">
        <v>-0.46474512855737066</v>
      </c>
    </row>
    <row r="53" spans="1:23" x14ac:dyDescent="0.25">
      <c r="A53">
        <v>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1.2809440656246571</v>
      </c>
      <c r="T53">
        <v>-0.66277042557088162</v>
      </c>
      <c r="U53">
        <v>1.075345669028394</v>
      </c>
      <c r="V53">
        <v>5.9075564094167504E-2</v>
      </c>
      <c r="W53">
        <v>-0.55087220742763565</v>
      </c>
    </row>
    <row r="54" spans="1:23" x14ac:dyDescent="0.25">
      <c r="A54">
        <v>1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0.8405173400822219</v>
      </c>
      <c r="T54">
        <v>-9.2584625037159529E-2</v>
      </c>
      <c r="U54">
        <v>-0.29449749640314565</v>
      </c>
      <c r="V54">
        <v>-0.15921584957086829</v>
      </c>
      <c r="W54">
        <v>0.65490689675607461</v>
      </c>
    </row>
    <row r="55" spans="1:23" x14ac:dyDescent="0.25">
      <c r="A55">
        <v>1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-1.141402924858737</v>
      </c>
      <c r="T55">
        <v>-1.3469933862113481</v>
      </c>
      <c r="U55">
        <v>-2.0309184103304494</v>
      </c>
      <c r="V55">
        <v>1.1068743496863394</v>
      </c>
      <c r="W55">
        <v>-0.37861804968710566</v>
      </c>
    </row>
    <row r="56" spans="1:23" x14ac:dyDescent="0.25">
      <c r="A56">
        <v>1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0.95062402146783076</v>
      </c>
      <c r="T56">
        <v>0.19250827522970154</v>
      </c>
      <c r="U56">
        <v>0.11066738351322519</v>
      </c>
      <c r="V56">
        <v>0.97589950148731774</v>
      </c>
      <c r="W56">
        <v>-0.89538052290869574</v>
      </c>
    </row>
    <row r="57" spans="1:23" x14ac:dyDescent="0.25">
      <c r="A57">
        <v>1</v>
      </c>
      <c r="B57">
        <v>1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-0.26054947377386639</v>
      </c>
      <c r="T57">
        <v>0.13548969517632931</v>
      </c>
      <c r="U57">
        <v>-0.8733044677122469</v>
      </c>
      <c r="V57">
        <v>0.36468354322521762</v>
      </c>
      <c r="W57">
        <v>-0.20636389194657556</v>
      </c>
    </row>
    <row r="58" spans="1:23" x14ac:dyDescent="0.25">
      <c r="A58">
        <v>1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-0.70097619931630162</v>
      </c>
      <c r="T58">
        <v>-0.54873326546413725</v>
      </c>
      <c r="U58">
        <v>-0.46813958779587606</v>
      </c>
      <c r="V58">
        <v>1.5871154597494179</v>
      </c>
      <c r="W58">
        <v>-0.89538052290869574</v>
      </c>
    </row>
    <row r="59" spans="1:23" x14ac:dyDescent="0.25">
      <c r="A59">
        <v>1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-1.0312962434731281</v>
      </c>
      <c r="T59">
        <v>-0.94786332583774269</v>
      </c>
      <c r="U59">
        <v>0.26501590919565221</v>
      </c>
      <c r="V59">
        <v>1.5434571770164107</v>
      </c>
      <c r="W59">
        <v>-0.89538052290869574</v>
      </c>
    </row>
    <row r="60" spans="1:23" x14ac:dyDescent="0.25">
      <c r="A60">
        <v>1</v>
      </c>
      <c r="B60">
        <v>1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-2.2424697387148251</v>
      </c>
      <c r="T60">
        <v>-0.77680758567762609</v>
      </c>
      <c r="U60">
        <v>-1.239882216208011</v>
      </c>
      <c r="V60">
        <v>1.0632160669533322</v>
      </c>
      <c r="W60">
        <v>-0.89538052290869574</v>
      </c>
    </row>
    <row r="61" spans="1:23" x14ac:dyDescent="0.2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0.28998393315417775</v>
      </c>
      <c r="T61">
        <v>-0.20662178514390395</v>
      </c>
      <c r="U61">
        <v>1.0946392347386973</v>
      </c>
      <c r="V61">
        <v>0.40834182595822477</v>
      </c>
      <c r="W61">
        <v>-0.89538052290869574</v>
      </c>
    </row>
    <row r="62" spans="1:23" x14ac:dyDescent="0.25">
      <c r="A62">
        <v>1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0</v>
      </c>
      <c r="S62">
        <v>1.8314774725527012</v>
      </c>
      <c r="T62">
        <v>-1.2329562261046036</v>
      </c>
      <c r="U62">
        <v>0.36148373774716908</v>
      </c>
      <c r="V62">
        <v>-0.85774837329898279</v>
      </c>
      <c r="W62">
        <v>-0.89538052290869574</v>
      </c>
    </row>
    <row r="63" spans="1:23" x14ac:dyDescent="0.25">
      <c r="A63">
        <v>1</v>
      </c>
      <c r="B63">
        <v>1</v>
      </c>
      <c r="C63">
        <v>1</v>
      </c>
      <c r="D63">
        <v>0</v>
      </c>
      <c r="E63">
        <v>0</v>
      </c>
      <c r="F63">
        <v>1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-4.0336111002648715E-2</v>
      </c>
      <c r="T63">
        <v>-1.3469933862113481</v>
      </c>
      <c r="U63">
        <v>1.2104006290005176</v>
      </c>
      <c r="V63">
        <v>0.27736697775920327</v>
      </c>
      <c r="W63">
        <v>-0.89538052290869574</v>
      </c>
    </row>
    <row r="64" spans="1:23" x14ac:dyDescent="0.25">
      <c r="A64">
        <v>1</v>
      </c>
      <c r="B64">
        <v>1</v>
      </c>
      <c r="C64">
        <v>0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-0.26054947377386639</v>
      </c>
      <c r="T64">
        <v>-0.77680758567762609</v>
      </c>
      <c r="U64">
        <v>-1.1627079533667974</v>
      </c>
      <c r="V64">
        <v>1.7617485906814465</v>
      </c>
      <c r="W64">
        <v>-0.89538052290869574</v>
      </c>
    </row>
    <row r="65" spans="1:23" x14ac:dyDescent="0.25">
      <c r="A65">
        <v>1</v>
      </c>
      <c r="B65">
        <v>1</v>
      </c>
      <c r="C65">
        <v>1</v>
      </c>
      <c r="D65">
        <v>0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-1.4717229690155635</v>
      </c>
      <c r="T65">
        <v>0.19250827522970154</v>
      </c>
      <c r="U65">
        <v>-0.83471733629164013</v>
      </c>
      <c r="V65">
        <v>-0.7704318078329685</v>
      </c>
      <c r="W65">
        <v>-0.89538052290869574</v>
      </c>
    </row>
    <row r="66" spans="1:23" x14ac:dyDescent="0.25">
      <c r="A66">
        <v>1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0.40009061453978656</v>
      </c>
      <c r="T66">
        <v>0.47760117549656261</v>
      </c>
      <c r="U66">
        <v>-0.68036881060921317</v>
      </c>
      <c r="V66">
        <v>0.67029152235626765</v>
      </c>
      <c r="W66">
        <v>-0.89538052290869574</v>
      </c>
    </row>
    <row r="67" spans="1:23" x14ac:dyDescent="0.25">
      <c r="A67">
        <v>1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-2.1323630573292163</v>
      </c>
      <c r="T67">
        <v>0.36356401538981814</v>
      </c>
      <c r="U67">
        <v>-1.2205886504977077</v>
      </c>
      <c r="V67">
        <v>1.4124823288173893</v>
      </c>
      <c r="W67">
        <v>0.31039858127501441</v>
      </c>
    </row>
    <row r="68" spans="1:23" x14ac:dyDescent="0.25">
      <c r="A68">
        <v>1</v>
      </c>
      <c r="B68">
        <v>1</v>
      </c>
      <c r="C68">
        <v>0</v>
      </c>
      <c r="D68">
        <v>1</v>
      </c>
      <c r="E68">
        <v>0</v>
      </c>
      <c r="F68">
        <v>1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1</v>
      </c>
      <c r="S68">
        <v>-0.3706561551594752</v>
      </c>
      <c r="T68">
        <v>-1.8031420266383258</v>
      </c>
      <c r="U68">
        <v>-0.46813958779587606</v>
      </c>
      <c r="V68">
        <v>-0.29019069776988976</v>
      </c>
      <c r="W68">
        <v>0.13814442353448442</v>
      </c>
    </row>
    <row r="69" spans="1:23" x14ac:dyDescent="0.25">
      <c r="A69">
        <v>1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-1.0312962434731281</v>
      </c>
      <c r="T69">
        <v>-9.2584625037159529E-2</v>
      </c>
      <c r="U69">
        <v>-0.23661679927223553</v>
      </c>
      <c r="V69">
        <v>1.1068743496863394</v>
      </c>
      <c r="W69">
        <v>-0.37861804968710566</v>
      </c>
    </row>
    <row r="70" spans="1:23" x14ac:dyDescent="0.25">
      <c r="A70">
        <v>1</v>
      </c>
      <c r="B70">
        <v>1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-1.141402924858737</v>
      </c>
      <c r="T70">
        <v>-0.66277042557088162</v>
      </c>
      <c r="U70">
        <v>-0.50672671921648282</v>
      </c>
      <c r="V70">
        <v>0.88858293602130345</v>
      </c>
      <c r="W70">
        <v>-0.89538052290869574</v>
      </c>
    </row>
    <row r="71" spans="1:23" x14ac:dyDescent="0.25">
      <c r="A71">
        <v>1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0.8405173400822219</v>
      </c>
      <c r="T71">
        <v>-0.43469610535739278</v>
      </c>
      <c r="U71">
        <v>-0.71895594202981994</v>
      </c>
      <c r="V71">
        <v>0.58297495689025336</v>
      </c>
      <c r="W71">
        <v>-0.89538052290869574</v>
      </c>
    </row>
    <row r="72" spans="1:23" x14ac:dyDescent="0.25">
      <c r="A72">
        <v>1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-4.0336111002648715E-2</v>
      </c>
      <c r="T72">
        <v>-0.66277042557088162</v>
      </c>
      <c r="U72">
        <v>0.22642877777504544</v>
      </c>
      <c r="V72">
        <v>-0.11555756683786111</v>
      </c>
      <c r="W72">
        <v>-0.55087220742763565</v>
      </c>
    </row>
    <row r="73" spans="1:23" x14ac:dyDescent="0.25">
      <c r="A73">
        <v>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-0.3706561551594752</v>
      </c>
      <c r="T73">
        <v>-2.145253506958559</v>
      </c>
      <c r="U73">
        <v>-0.37167175924435913</v>
      </c>
      <c r="V73">
        <v>0.19005041229318897</v>
      </c>
      <c r="W73">
        <v>-0.89538052290869574</v>
      </c>
    </row>
    <row r="74" spans="1:23" x14ac:dyDescent="0.25">
      <c r="A74">
        <v>1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-2.7930031456428694</v>
      </c>
      <c r="T74">
        <v>-9.2584625037159529E-2</v>
      </c>
      <c r="U74">
        <v>-0.81542377058133675</v>
      </c>
      <c r="V74">
        <v>2.2856479834775323</v>
      </c>
      <c r="W74">
        <v>-0.89538052290869574</v>
      </c>
    </row>
    <row r="75" spans="1:23" x14ac:dyDescent="0.25">
      <c r="A75">
        <v>1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1</v>
      </c>
      <c r="S75">
        <v>-0.3706561551594752</v>
      </c>
      <c r="T75">
        <v>0.47760117549656261</v>
      </c>
      <c r="U75">
        <v>0.28430947490595559</v>
      </c>
      <c r="V75">
        <v>1.5871154597494179</v>
      </c>
      <c r="W75">
        <v>-0.89538052290869574</v>
      </c>
    </row>
    <row r="76" spans="1:23" x14ac:dyDescent="0.25">
      <c r="A76">
        <v>1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-1.2515096062443458</v>
      </c>
      <c r="T76">
        <v>-0.54873326546413725</v>
      </c>
      <c r="U76">
        <v>-0.6417816791886064</v>
      </c>
      <c r="V76">
        <v>0.67029152235626765</v>
      </c>
      <c r="W76">
        <v>-0.72312636516816575</v>
      </c>
    </row>
    <row r="77" spans="1:23" x14ac:dyDescent="0.25">
      <c r="A77">
        <v>1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6.9770570382960112E-2</v>
      </c>
      <c r="T77">
        <v>0.19250827522970154</v>
      </c>
      <c r="U77">
        <v>7.2080252092618452E-2</v>
      </c>
      <c r="V77">
        <v>0.49565839142423906</v>
      </c>
      <c r="W77">
        <v>0.31039858127501441</v>
      </c>
    </row>
    <row r="78" spans="1:23" x14ac:dyDescent="0.25">
      <c r="A78">
        <v>1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1</v>
      </c>
      <c r="R78">
        <v>0</v>
      </c>
      <c r="S78">
        <v>-0.3706561551594752</v>
      </c>
      <c r="T78">
        <v>-0.3776775253040206</v>
      </c>
      <c r="U78">
        <v>-2.438757645889842E-2</v>
      </c>
      <c r="V78">
        <v>0.71394980508927486</v>
      </c>
      <c r="W78">
        <v>1.1716693699776646</v>
      </c>
    </row>
    <row r="79" spans="1:23" x14ac:dyDescent="0.25">
      <c r="A79">
        <v>1</v>
      </c>
      <c r="B79">
        <v>1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0.51019729592539542</v>
      </c>
      <c r="T79">
        <v>0.47760117549656261</v>
      </c>
      <c r="U79">
        <v>-0.48743315350617938</v>
      </c>
      <c r="V79">
        <v>0.62663323962326056</v>
      </c>
      <c r="W79">
        <v>-0.89538052290869574</v>
      </c>
    </row>
    <row r="80" spans="1:23" x14ac:dyDescent="0.25">
      <c r="A80">
        <v>1</v>
      </c>
      <c r="B80">
        <v>1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0</v>
      </c>
      <c r="S80">
        <v>-0.26054947377386639</v>
      </c>
      <c r="T80">
        <v>-0.20662178514390395</v>
      </c>
      <c r="U80">
        <v>-0.79613020487103336</v>
      </c>
      <c r="V80">
        <v>1.4997988942834037</v>
      </c>
      <c r="W80">
        <v>-0.89538052290869574</v>
      </c>
    </row>
    <row r="81" spans="1:23" x14ac:dyDescent="0.25">
      <c r="A81">
        <v>1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0.40009061453978656</v>
      </c>
      <c r="T81">
        <v>-1.5180491263714648</v>
      </c>
      <c r="U81">
        <v>-0.12085540501041529</v>
      </c>
      <c r="V81">
        <v>0.19005041229318897</v>
      </c>
      <c r="W81">
        <v>-0.37861804968710566</v>
      </c>
    </row>
    <row r="82" spans="1:23" x14ac:dyDescent="0.25">
      <c r="A82">
        <v>1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-1.4717229690155635</v>
      </c>
      <c r="T82">
        <v>-1.1189190659978594</v>
      </c>
      <c r="U82">
        <v>7.2080252092618452E-2</v>
      </c>
      <c r="V82">
        <v>1.2815074806183679</v>
      </c>
      <c r="W82">
        <v>-0.89538052290869574</v>
      </c>
    </row>
    <row r="83" spans="1:23" x14ac:dyDescent="0.25">
      <c r="A83">
        <v>1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-1.0312962434731281</v>
      </c>
      <c r="T83">
        <v>-0.20662178514390395</v>
      </c>
      <c r="U83">
        <v>1.1911070632902141</v>
      </c>
      <c r="V83">
        <v>0.88858293602130345</v>
      </c>
      <c r="W83">
        <v>-0.89538052290869574</v>
      </c>
    </row>
    <row r="84" spans="1:23" x14ac:dyDescent="0.25">
      <c r="A84">
        <v>1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0.62030397731100428</v>
      </c>
      <c r="T84">
        <v>-1.6891048665315815</v>
      </c>
      <c r="U84">
        <v>1.3840427203932479</v>
      </c>
      <c r="V84">
        <v>0.45200010869123192</v>
      </c>
      <c r="W84">
        <v>-0.89538052290869574</v>
      </c>
    </row>
    <row r="85" spans="1:23" x14ac:dyDescent="0.25">
      <c r="A85">
        <v>1</v>
      </c>
      <c r="B85">
        <v>1</v>
      </c>
      <c r="C85">
        <v>0</v>
      </c>
      <c r="D85">
        <v>0</v>
      </c>
      <c r="E85">
        <v>1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-0.26054947377386639</v>
      </c>
      <c r="T85">
        <v>1.1618241361370292</v>
      </c>
      <c r="U85">
        <v>0.99817140618718037</v>
      </c>
      <c r="V85">
        <v>1.2378491978853607</v>
      </c>
      <c r="W85">
        <v>0.13814442353448442</v>
      </c>
    </row>
    <row r="86" spans="1:23" x14ac:dyDescent="0.25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-1.3616162876299547</v>
      </c>
      <c r="T86">
        <v>-1.6891048665315815</v>
      </c>
      <c r="U86">
        <v>0.36148373774716908</v>
      </c>
      <c r="V86">
        <v>-1.20701463516304</v>
      </c>
      <c r="W86">
        <v>-0.37861804968710566</v>
      </c>
    </row>
    <row r="87" spans="1:23" x14ac:dyDescent="0.25">
      <c r="A87">
        <v>1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1.391050747010266</v>
      </c>
      <c r="T87">
        <v>-0.94786332583774269</v>
      </c>
      <c r="U87">
        <v>6.1302598851278773</v>
      </c>
      <c r="V87">
        <v>0.45200010869123192</v>
      </c>
      <c r="W87">
        <v>0.48265273901554456</v>
      </c>
    </row>
    <row r="88" spans="1:23" x14ac:dyDescent="0.25">
      <c r="A88">
        <v>1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1.5011574283958748</v>
      </c>
      <c r="T88">
        <v>-0.77680758567762609</v>
      </c>
      <c r="U88">
        <v>0.59300652627080952</v>
      </c>
      <c r="V88">
        <v>5.9075564094167504E-2</v>
      </c>
      <c r="W88">
        <v>-3.4109734206045579E-2</v>
      </c>
    </row>
    <row r="89" spans="1:23" x14ac:dyDescent="0.25">
      <c r="A89">
        <v>1</v>
      </c>
      <c r="B89">
        <v>1</v>
      </c>
      <c r="C89">
        <v>1</v>
      </c>
      <c r="D89">
        <v>0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-0.92118956208751934</v>
      </c>
      <c r="T89">
        <v>-1.7461234465849536</v>
      </c>
      <c r="U89">
        <v>-0.95047873055346044</v>
      </c>
      <c r="V89">
        <v>0.27736697775920327</v>
      </c>
      <c r="W89">
        <v>-0.89538052290869574</v>
      </c>
    </row>
    <row r="90" spans="1:23" x14ac:dyDescent="0.25">
      <c r="A90">
        <v>1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-4.0336111002648715E-2</v>
      </c>
      <c r="T90">
        <v>-1.2329562261046036</v>
      </c>
      <c r="U90">
        <v>-0.62248811347830302</v>
      </c>
      <c r="V90">
        <v>0.36468354322521762</v>
      </c>
      <c r="W90">
        <v>0.48265273901554456</v>
      </c>
    </row>
    <row r="91" spans="1:23" x14ac:dyDescent="0.25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0.40009061453978656</v>
      </c>
      <c r="T91">
        <v>-1.8031420266383258</v>
      </c>
      <c r="U91">
        <v>3.3493120672011704E-2</v>
      </c>
      <c r="V91">
        <v>-1.20701463516304</v>
      </c>
      <c r="W91">
        <v>-3.4109734206045579E-2</v>
      </c>
    </row>
    <row r="92" spans="1:23" x14ac:dyDescent="0.25">
      <c r="A92">
        <v>1</v>
      </c>
      <c r="B92">
        <v>1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1</v>
      </c>
      <c r="L92">
        <v>0</v>
      </c>
      <c r="M92">
        <v>0</v>
      </c>
      <c r="N92">
        <v>0</v>
      </c>
      <c r="O92">
        <v>1</v>
      </c>
      <c r="P92">
        <v>0</v>
      </c>
      <c r="Q92">
        <v>1</v>
      </c>
      <c r="R92">
        <v>0</v>
      </c>
      <c r="S92">
        <v>-0.70097619931630162</v>
      </c>
      <c r="T92">
        <v>-0.43469610535739278</v>
      </c>
      <c r="U92">
        <v>0.16854808064413532</v>
      </c>
      <c r="V92">
        <v>1.1068743496863394</v>
      </c>
      <c r="W92">
        <v>-0.89538052290869574</v>
      </c>
    </row>
    <row r="93" spans="1:23" x14ac:dyDescent="0.25">
      <c r="A93">
        <v>1</v>
      </c>
      <c r="B93">
        <v>1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0.28998393315417775</v>
      </c>
      <c r="T93">
        <v>2.1452535069584895E-2</v>
      </c>
      <c r="U93">
        <v>-0.7575430734504266</v>
      </c>
      <c r="V93">
        <v>0.80126637055528915</v>
      </c>
      <c r="W93">
        <v>-0.89538052290869574</v>
      </c>
    </row>
    <row r="94" spans="1:23" x14ac:dyDescent="0.25">
      <c r="A94">
        <v>1</v>
      </c>
      <c r="B94">
        <v>1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  <c r="S94">
        <v>-0.26054947377386639</v>
      </c>
      <c r="T94">
        <v>0.36356401538981814</v>
      </c>
      <c r="U94">
        <v>-0.44884602208557267</v>
      </c>
      <c r="V94">
        <v>0.84492465328829636</v>
      </c>
      <c r="W94">
        <v>-0.89538052290869574</v>
      </c>
    </row>
    <row r="95" spans="1:23" x14ac:dyDescent="0.25">
      <c r="A95">
        <v>1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1</v>
      </c>
      <c r="R95">
        <v>1</v>
      </c>
      <c r="S95">
        <v>-4.0336111002648715E-2</v>
      </c>
      <c r="T95">
        <v>2.1452535069584895E-2</v>
      </c>
      <c r="U95">
        <v>0.80523574908414663</v>
      </c>
      <c r="V95">
        <v>0.40834182595822477</v>
      </c>
      <c r="W95">
        <v>-0.89538052290869574</v>
      </c>
    </row>
    <row r="96" spans="1:23" x14ac:dyDescent="0.25">
      <c r="A96">
        <v>1</v>
      </c>
      <c r="B96">
        <v>0</v>
      </c>
      <c r="C96">
        <v>1</v>
      </c>
      <c r="D96">
        <v>0</v>
      </c>
      <c r="E96">
        <v>0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-1.0312962434731281</v>
      </c>
      <c r="T96">
        <v>-1.1189190659978594</v>
      </c>
      <c r="U96">
        <v>-1.6643406618346852</v>
      </c>
      <c r="V96">
        <v>-0.5084821114349255</v>
      </c>
      <c r="W96">
        <v>-0.89538052290869574</v>
      </c>
    </row>
    <row r="97" spans="1:23" x14ac:dyDescent="0.25">
      <c r="A97">
        <v>1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-0.15044279238825753</v>
      </c>
      <c r="T97">
        <v>0.59163833560330703</v>
      </c>
      <c r="U97">
        <v>-0.39096532495466252</v>
      </c>
      <c r="V97">
        <v>-1.6872557452261188</v>
      </c>
      <c r="W97">
        <v>-0.89538052290869574</v>
      </c>
    </row>
    <row r="98" spans="1:23" x14ac:dyDescent="0.25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0.8405173400822219</v>
      </c>
      <c r="T98">
        <v>0.47760117549656261</v>
      </c>
      <c r="U98">
        <v>2.8503537143763045</v>
      </c>
      <c r="V98">
        <v>0.32102526049221042</v>
      </c>
      <c r="W98">
        <v>0.13814442353448442</v>
      </c>
    </row>
    <row r="99" spans="1:23" x14ac:dyDescent="0.25">
      <c r="A99">
        <v>1</v>
      </c>
      <c r="B99">
        <v>1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-0.26054947377386639</v>
      </c>
      <c r="T99">
        <v>-1.3469933862113481</v>
      </c>
      <c r="U99">
        <v>-0.25591036498253888</v>
      </c>
      <c r="V99">
        <v>-0.11555756683786111</v>
      </c>
      <c r="W99">
        <v>-0.80925344403843069</v>
      </c>
    </row>
    <row r="100" spans="1:23" x14ac:dyDescent="0.25">
      <c r="A100">
        <v>1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-1.2515096062443458</v>
      </c>
      <c r="T100">
        <v>-9.2584625037159529E-2</v>
      </c>
      <c r="U100">
        <v>1.3261620232623377</v>
      </c>
      <c r="V100">
        <v>0.53931667415724627</v>
      </c>
      <c r="W100">
        <v>0.74103397562633944</v>
      </c>
    </row>
    <row r="101" spans="1:23" x14ac:dyDescent="0.25">
      <c r="A101">
        <v>1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-0.15044279238825753</v>
      </c>
      <c r="T101">
        <v>-9.2584625037159529E-2</v>
      </c>
      <c r="U101">
        <v>-5.0940107485950466E-3</v>
      </c>
      <c r="V101">
        <v>1.0195577842203249</v>
      </c>
      <c r="W101">
        <v>-0.89538052290869574</v>
      </c>
    </row>
    <row r="102" spans="1:23" x14ac:dyDescent="0.25">
      <c r="A102">
        <v>1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-1.3616162876299547</v>
      </c>
      <c r="T102">
        <v>0.93374981592354023</v>
      </c>
      <c r="U102">
        <v>-4.3681142169201798E-2</v>
      </c>
      <c r="V102">
        <v>1.2378491978853607</v>
      </c>
      <c r="W102">
        <v>-0.20636389194657556</v>
      </c>
    </row>
    <row r="103" spans="1:23" x14ac:dyDescent="0.25">
      <c r="A103">
        <v>1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0.51019729592539542</v>
      </c>
      <c r="T103">
        <v>2.6443072175247067</v>
      </c>
      <c r="U103">
        <v>0.45795156629868594</v>
      </c>
      <c r="V103">
        <v>-0.20287413230387544</v>
      </c>
      <c r="W103">
        <v>2.721956789642435</v>
      </c>
    </row>
    <row r="104" spans="1:23" x14ac:dyDescent="0.25">
      <c r="A104">
        <v>1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0.95062402146783076</v>
      </c>
      <c r="T104">
        <v>0.47760117549656261</v>
      </c>
      <c r="U104">
        <v>-0.9890658619740671</v>
      </c>
      <c r="V104">
        <v>1.2815074806183679</v>
      </c>
      <c r="W104">
        <v>-0.89538052290869574</v>
      </c>
    </row>
    <row r="105" spans="1:23" x14ac:dyDescent="0.25">
      <c r="A105">
        <v>1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-1.3616162876299547</v>
      </c>
      <c r="T105">
        <v>-0.66277042557088162</v>
      </c>
      <c r="U105">
        <v>-0.12085540501041529</v>
      </c>
      <c r="V105">
        <v>1.9363817216134753</v>
      </c>
      <c r="W105">
        <v>-0.20636389194657556</v>
      </c>
    </row>
    <row r="106" spans="1:23" x14ac:dyDescent="0.25">
      <c r="A106">
        <v>1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-0.480762836545084</v>
      </c>
      <c r="T106">
        <v>-0.14960320509053174</v>
      </c>
      <c r="U106">
        <v>-0.96977229626376371</v>
      </c>
      <c r="V106">
        <v>0.58297495689025336</v>
      </c>
      <c r="W106">
        <v>-0.89538052290869574</v>
      </c>
    </row>
    <row r="107" spans="1:23" x14ac:dyDescent="0.25">
      <c r="A107">
        <v>1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1.5011574283958748</v>
      </c>
      <c r="T107">
        <v>-0.66277042557088162</v>
      </c>
      <c r="U107">
        <v>-0.68036881060921317</v>
      </c>
      <c r="V107">
        <v>-1.5126226142940902</v>
      </c>
      <c r="W107">
        <v>0.39652566014527951</v>
      </c>
    </row>
    <row r="108" spans="1:23" x14ac:dyDescent="0.25">
      <c r="A108">
        <v>1</v>
      </c>
      <c r="B108">
        <v>1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1</v>
      </c>
      <c r="R108">
        <v>0</v>
      </c>
      <c r="S108">
        <v>1.6112641097814837</v>
      </c>
      <c r="T108">
        <v>1.6179727765640068</v>
      </c>
      <c r="U108">
        <v>-0.23661679927223553</v>
      </c>
      <c r="V108">
        <v>-0.81409009056597559</v>
      </c>
      <c r="W108">
        <v>-0.80925344403843069</v>
      </c>
    </row>
    <row r="109" spans="1:23" x14ac:dyDescent="0.25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1</v>
      </c>
      <c r="S109">
        <v>-1.0312962434731281</v>
      </c>
      <c r="T109">
        <v>0.36356401538981814</v>
      </c>
      <c r="U109">
        <v>-0.19802966785162879</v>
      </c>
      <c r="V109">
        <v>0.10273384682717467</v>
      </c>
      <c r="W109">
        <v>-0.72312636516816575</v>
      </c>
    </row>
    <row r="110" spans="1:23" x14ac:dyDescent="0.25">
      <c r="A110">
        <v>1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-0.480762836545084</v>
      </c>
      <c r="T110">
        <v>-0.66277042557088162</v>
      </c>
      <c r="U110">
        <v>-4.3681142169201798E-2</v>
      </c>
      <c r="V110">
        <v>0.53931667415724627</v>
      </c>
      <c r="W110">
        <v>5.2017344664219513E-2</v>
      </c>
    </row>
    <row r="111" spans="1:23" x14ac:dyDescent="0.25">
      <c r="A111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-0.480762836545084</v>
      </c>
      <c r="T111">
        <v>-1.2329562261046036</v>
      </c>
      <c r="U111">
        <v>0.14925451493383196</v>
      </c>
      <c r="V111">
        <v>0.40834182595822477</v>
      </c>
      <c r="W111">
        <v>-0.89538052290869574</v>
      </c>
    </row>
    <row r="112" spans="1:23" x14ac:dyDescent="0.25">
      <c r="A112">
        <v>1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1.0607307028534396</v>
      </c>
      <c r="T112">
        <v>2.7583443776314511</v>
      </c>
      <c r="U112">
        <v>1.5190976803653715</v>
      </c>
      <c r="V112">
        <v>0.19005041229318897</v>
      </c>
      <c r="W112">
        <v>-0.89538052290869574</v>
      </c>
    </row>
    <row r="113" spans="1:23" x14ac:dyDescent="0.25">
      <c r="A113">
        <v>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0.28998393315417775</v>
      </c>
      <c r="T113">
        <v>1.0477869760302847</v>
      </c>
      <c r="U113">
        <v>-2.3203218959849998</v>
      </c>
      <c r="V113">
        <v>1.0195577842203249</v>
      </c>
      <c r="W113">
        <v>-0.72312636516816575</v>
      </c>
    </row>
    <row r="114" spans="1:23" x14ac:dyDescent="0.25">
      <c r="A114">
        <v>1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1.0607307028534396</v>
      </c>
      <c r="T114">
        <v>0.47760117549656261</v>
      </c>
      <c r="U114">
        <v>1.2875748918417311</v>
      </c>
      <c r="V114">
        <v>-0.72677352509996129</v>
      </c>
      <c r="W114">
        <v>-0.72312636516816575</v>
      </c>
    </row>
    <row r="115" spans="1:23" x14ac:dyDescent="0.25">
      <c r="A115">
        <v>1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-1.2515096062443458</v>
      </c>
      <c r="T115">
        <v>-1.2329562261046036</v>
      </c>
      <c r="U115">
        <v>-0.68036881060921317</v>
      </c>
      <c r="V115">
        <v>0.49565839142423906</v>
      </c>
      <c r="W115">
        <v>-0.89538052290869574</v>
      </c>
    </row>
    <row r="116" spans="1:23" x14ac:dyDescent="0.25">
      <c r="A116">
        <v>1</v>
      </c>
      <c r="B116">
        <v>1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6.9770570382960112E-2</v>
      </c>
      <c r="T116">
        <v>-9.2584625037159529E-2</v>
      </c>
      <c r="U116">
        <v>0.30360304061625892</v>
      </c>
      <c r="V116">
        <v>0.23370869502619612</v>
      </c>
      <c r="W116">
        <v>-0.89538052290869574</v>
      </c>
    </row>
    <row r="117" spans="1:23" x14ac:dyDescent="0.25">
      <c r="A117">
        <v>1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-1.9121496945579988</v>
      </c>
      <c r="T117">
        <v>-0.66277042557088162</v>
      </c>
      <c r="U117">
        <v>-0.60319454776799963</v>
      </c>
      <c r="V117">
        <v>0.88858293602130345</v>
      </c>
      <c r="W117">
        <v>-0.89538052290869574</v>
      </c>
    </row>
    <row r="118" spans="1:23" x14ac:dyDescent="0.25">
      <c r="A118">
        <v>1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-1.4717229690155635</v>
      </c>
      <c r="T118">
        <v>-9.2584625037159529E-2</v>
      </c>
      <c r="U118">
        <v>-0.62248811347830302</v>
      </c>
      <c r="V118">
        <v>0.80126637055528915</v>
      </c>
      <c r="W118">
        <v>0.8271610544966046</v>
      </c>
    </row>
    <row r="119" spans="1:23" x14ac:dyDescent="0.25">
      <c r="A119">
        <v>1</v>
      </c>
      <c r="B119">
        <v>1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0.17987725176856895</v>
      </c>
      <c r="T119">
        <v>-0.66277042557088162</v>
      </c>
      <c r="U119">
        <v>-1.0276529933946739</v>
      </c>
      <c r="V119">
        <v>0.53931667415724627</v>
      </c>
      <c r="W119">
        <v>0.74103397562633944</v>
      </c>
    </row>
    <row r="120" spans="1:23" x14ac:dyDescent="0.25">
      <c r="A120">
        <v>1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-0.92118956208751934</v>
      </c>
      <c r="T120">
        <v>-1.5180491263714648</v>
      </c>
      <c r="U120">
        <v>-0.81542377058133675</v>
      </c>
      <c r="V120">
        <v>0.97589950148731774</v>
      </c>
      <c r="W120">
        <v>-0.89538052290869574</v>
      </c>
    </row>
    <row r="121" spans="1:23" x14ac:dyDescent="0.25">
      <c r="A121">
        <v>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1</v>
      </c>
      <c r="S121">
        <v>-0.92118956208751934</v>
      </c>
      <c r="T121">
        <v>0.36356401538981814</v>
      </c>
      <c r="U121">
        <v>-6.2974707879505168E-2</v>
      </c>
      <c r="V121">
        <v>0.10273384682717467</v>
      </c>
      <c r="W121">
        <v>-0.89538052290869574</v>
      </c>
    </row>
    <row r="122" spans="1:23" x14ac:dyDescent="0.25">
      <c r="A122">
        <v>1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1.0607307028534396</v>
      </c>
      <c r="T122">
        <v>-9.2584625037159529E-2</v>
      </c>
      <c r="U122">
        <v>1.0946392347386973</v>
      </c>
      <c r="V122">
        <v>-1.20701463516304</v>
      </c>
      <c r="W122">
        <v>0.8271610544966046</v>
      </c>
    </row>
    <row r="123" spans="1:23" x14ac:dyDescent="0.25">
      <c r="A123">
        <v>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0.51019729592539542</v>
      </c>
      <c r="T123">
        <v>0.36356401538981814</v>
      </c>
      <c r="U123">
        <v>0.47724513200898933</v>
      </c>
      <c r="V123">
        <v>1.4124823288173893</v>
      </c>
      <c r="W123">
        <v>-0.89538052290869574</v>
      </c>
    </row>
    <row r="124" spans="1:23" x14ac:dyDescent="0.25">
      <c r="A124">
        <v>1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1</v>
      </c>
      <c r="S124">
        <v>-1.4717229690155635</v>
      </c>
      <c r="T124">
        <v>-1.1189190659978594</v>
      </c>
      <c r="U124">
        <v>0.41936443487807917</v>
      </c>
      <c r="V124">
        <v>0.97589950148731774</v>
      </c>
      <c r="W124">
        <v>-0.89538052290869574</v>
      </c>
    </row>
    <row r="125" spans="1:23" x14ac:dyDescent="0.25">
      <c r="A125">
        <v>1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-4.0336111002648715E-2</v>
      </c>
      <c r="T125">
        <v>-1.3469933862113481</v>
      </c>
      <c r="U125">
        <v>0.40007086916777579</v>
      </c>
      <c r="V125">
        <v>0.75760808782228206</v>
      </c>
      <c r="W125">
        <v>-0.89538052290869574</v>
      </c>
    </row>
    <row r="126" spans="1:23" x14ac:dyDescent="0.25">
      <c r="A126">
        <v>1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-1.691936331786781</v>
      </c>
      <c r="T126">
        <v>-2.145253506958559</v>
      </c>
      <c r="U126">
        <v>-0.91189159913285367</v>
      </c>
      <c r="V126">
        <v>1.2815074806183679</v>
      </c>
      <c r="W126">
        <v>-0.89538052290869574</v>
      </c>
    </row>
    <row r="127" spans="1:23" x14ac:dyDescent="0.25">
      <c r="A127">
        <v>1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-2.2424697387148251</v>
      </c>
      <c r="T127">
        <v>-0.77680758567762609</v>
      </c>
      <c r="U127">
        <v>-0.69966237631951655</v>
      </c>
      <c r="V127">
        <v>1.8490651561474609</v>
      </c>
      <c r="W127">
        <v>-0.29249097081684067</v>
      </c>
    </row>
    <row r="128" spans="1:23" x14ac:dyDescent="0.25">
      <c r="A128">
        <v>1</v>
      </c>
      <c r="B128">
        <v>1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-0.81108288070191048</v>
      </c>
      <c r="T128">
        <v>-1.1189190659978594</v>
      </c>
      <c r="U128">
        <v>-0.81542377058133675</v>
      </c>
      <c r="V128">
        <v>-0.29019069776988976</v>
      </c>
      <c r="W128">
        <v>-0.80925344403843069</v>
      </c>
    </row>
    <row r="129" spans="1:23" x14ac:dyDescent="0.25">
      <c r="A129">
        <v>1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1.391050747010266</v>
      </c>
      <c r="T129">
        <v>1.1618241361370292</v>
      </c>
      <c r="U129">
        <v>0.59300652627080952</v>
      </c>
      <c r="V129">
        <v>0.97589950148731774</v>
      </c>
      <c r="W129">
        <v>-0.89538052290869574</v>
      </c>
    </row>
    <row r="130" spans="1:23" x14ac:dyDescent="0.25">
      <c r="A130">
        <v>1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-0.26054947377386639</v>
      </c>
      <c r="T130">
        <v>0.24952685528307375</v>
      </c>
      <c r="U130">
        <v>-0.96977229626376371</v>
      </c>
      <c r="V130">
        <v>0.84492465328829636</v>
      </c>
      <c r="W130">
        <v>-0.80925344403843069</v>
      </c>
    </row>
    <row r="131" spans="1:23" x14ac:dyDescent="0.25">
      <c r="A131">
        <v>1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2.1617975167095276</v>
      </c>
      <c r="T131">
        <v>-0.66277042557088162</v>
      </c>
      <c r="U131">
        <v>0.43865800058838256</v>
      </c>
      <c r="V131">
        <v>-1.2506729178960472</v>
      </c>
      <c r="W131">
        <v>-0.72312636516816575</v>
      </c>
    </row>
    <row r="132" spans="1:23" x14ac:dyDescent="0.25">
      <c r="A132">
        <v>1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-4.0336111002648715E-2</v>
      </c>
      <c r="T132">
        <v>1.6179727765640068</v>
      </c>
      <c r="U132">
        <v>-0.8733044677122469</v>
      </c>
      <c r="V132">
        <v>0.58297495689025336</v>
      </c>
      <c r="W132">
        <v>-0.89538052290869574</v>
      </c>
    </row>
    <row r="133" spans="1:23" x14ac:dyDescent="0.25">
      <c r="A133">
        <v>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-0.59086951793069287</v>
      </c>
      <c r="T133">
        <v>0.13548969517632931</v>
      </c>
      <c r="U133">
        <v>0.47724513200898933</v>
      </c>
      <c r="V133">
        <v>0.53931667415724627</v>
      </c>
      <c r="W133">
        <v>-0.89538052290869574</v>
      </c>
    </row>
    <row r="134" spans="1:23" x14ac:dyDescent="0.25">
      <c r="A134">
        <v>1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-1.3616162876299547</v>
      </c>
      <c r="T134">
        <v>-0.66277042557088162</v>
      </c>
      <c r="U134">
        <v>0.94029070905627032</v>
      </c>
      <c r="V134">
        <v>0.53931667415724627</v>
      </c>
      <c r="W134">
        <v>-0.89538052290869574</v>
      </c>
    </row>
    <row r="135" spans="1:23" x14ac:dyDescent="0.25">
      <c r="A135">
        <v>1</v>
      </c>
      <c r="B135">
        <v>1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-1.4717229690155635</v>
      </c>
      <c r="T135">
        <v>-1.2329562261046036</v>
      </c>
      <c r="U135">
        <v>-0.21732323356193217</v>
      </c>
      <c r="V135">
        <v>0.14639212956018183</v>
      </c>
      <c r="W135">
        <v>-0.89538052290869574</v>
      </c>
    </row>
    <row r="136" spans="1:23" x14ac:dyDescent="0.25">
      <c r="A136">
        <v>1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-1.4717229690155635</v>
      </c>
      <c r="T136">
        <v>-0.32065894525064836</v>
      </c>
      <c r="U136">
        <v>1.1525199318696073</v>
      </c>
      <c r="V136">
        <v>0.58297495689025336</v>
      </c>
      <c r="W136">
        <v>-0.89538052290869574</v>
      </c>
    </row>
    <row r="137" spans="1:23" x14ac:dyDescent="0.25">
      <c r="A137">
        <v>1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-0.59086951793069287</v>
      </c>
      <c r="T137">
        <v>-9.2584625037159529E-2</v>
      </c>
      <c r="U137">
        <v>0.43865800058838256</v>
      </c>
      <c r="V137">
        <v>0.58297495689025336</v>
      </c>
      <c r="W137">
        <v>-0.89538052290869574</v>
      </c>
    </row>
    <row r="138" spans="1:23" x14ac:dyDescent="0.25">
      <c r="A138">
        <v>1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1</v>
      </c>
      <c r="R138">
        <v>0</v>
      </c>
      <c r="S138">
        <v>0.62030397731100428</v>
      </c>
      <c r="T138">
        <v>-0.66277042557088162</v>
      </c>
      <c r="U138">
        <v>-1.3170564790492245</v>
      </c>
      <c r="V138">
        <v>-2.3421299862212259</v>
      </c>
      <c r="W138">
        <v>-0.89538052290869574</v>
      </c>
    </row>
    <row r="139" spans="1:23" x14ac:dyDescent="0.25">
      <c r="A139">
        <v>1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1</v>
      </c>
      <c r="R139">
        <v>0</v>
      </c>
      <c r="S139">
        <v>0.8405173400822219</v>
      </c>
      <c r="T139">
        <v>-0.20662178514390395</v>
      </c>
      <c r="U139">
        <v>-0.73824950774012321</v>
      </c>
      <c r="V139">
        <v>-0.4211655459689112</v>
      </c>
      <c r="W139">
        <v>-0.89538052290869574</v>
      </c>
    </row>
    <row r="140" spans="1:23" x14ac:dyDescent="0.25">
      <c r="A140">
        <v>1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1</v>
      </c>
      <c r="S140">
        <v>0.28998393315417775</v>
      </c>
      <c r="T140">
        <v>-1.2329562261046036</v>
      </c>
      <c r="U140">
        <v>-0.8733044677122469</v>
      </c>
      <c r="V140">
        <v>-1.0323815042310114</v>
      </c>
      <c r="W140">
        <v>0.39652566014527951</v>
      </c>
    </row>
    <row r="141" spans="1:23" x14ac:dyDescent="0.25">
      <c r="A141">
        <v>1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1.0607307028534396</v>
      </c>
      <c r="T141">
        <v>-0.20662178514390395</v>
      </c>
      <c r="U141">
        <v>0.32289660632656231</v>
      </c>
      <c r="V141">
        <v>-1.9492054416241618</v>
      </c>
      <c r="W141">
        <v>-0.72312636516816575</v>
      </c>
    </row>
    <row r="142" spans="1:23" x14ac:dyDescent="0.25">
      <c r="A142">
        <v>1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-0.3706561551594752</v>
      </c>
      <c r="T142">
        <v>-0.66277042557088162</v>
      </c>
      <c r="U142">
        <v>0.94029070905627032</v>
      </c>
      <c r="V142">
        <v>0.32102526049221042</v>
      </c>
      <c r="W142">
        <v>-0.37861804968710566</v>
      </c>
    </row>
    <row r="143" spans="1:23" x14ac:dyDescent="0.25">
      <c r="A143">
        <v>1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-1.2515096062443458</v>
      </c>
      <c r="T143">
        <v>-0.94786332583774269</v>
      </c>
      <c r="U143">
        <v>1.0946392347386973</v>
      </c>
      <c r="V143">
        <v>1.3688240460843821</v>
      </c>
      <c r="W143">
        <v>0.13814442353448442</v>
      </c>
    </row>
    <row r="144" spans="1:23" x14ac:dyDescent="0.25">
      <c r="A144">
        <v>1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-1.3616162876299547</v>
      </c>
      <c r="T144">
        <v>-0.66277042557088162</v>
      </c>
      <c r="U144">
        <v>-0.71895594202981994</v>
      </c>
      <c r="V144">
        <v>1.0195577842203249</v>
      </c>
      <c r="W144">
        <v>-0.89538052290869574</v>
      </c>
    </row>
    <row r="145" spans="1:23" x14ac:dyDescent="0.25">
      <c r="A145">
        <v>1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1.391050747010266</v>
      </c>
      <c r="T145">
        <v>-1.4610305463180926</v>
      </c>
      <c r="U145">
        <v>-0.44884602208557267</v>
      </c>
      <c r="V145">
        <v>-0.33384898050289691</v>
      </c>
      <c r="W145">
        <v>-0.63699928629790059</v>
      </c>
    </row>
    <row r="146" spans="1:23" x14ac:dyDescent="0.25">
      <c r="A146">
        <v>1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2.3820108794807453</v>
      </c>
      <c r="T146">
        <v>0.47760117549656261</v>
      </c>
      <c r="U146">
        <v>-0.95047873055346044</v>
      </c>
      <c r="V146">
        <v>-1.468964331561083</v>
      </c>
      <c r="W146">
        <v>5.2017344664219513E-2</v>
      </c>
    </row>
    <row r="147" spans="1:23" x14ac:dyDescent="0.25">
      <c r="A147">
        <v>1</v>
      </c>
      <c r="B147">
        <v>1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1.7213707911670926</v>
      </c>
      <c r="T147">
        <v>1.3898984563505179</v>
      </c>
      <c r="U147">
        <v>-2.438757645889842E-2</v>
      </c>
      <c r="V147">
        <v>-0.29019069776988976</v>
      </c>
      <c r="W147">
        <v>-0.89538052290869574</v>
      </c>
    </row>
    <row r="148" spans="1:23" x14ac:dyDescent="0.25">
      <c r="A148">
        <v>1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-1.141402924858737</v>
      </c>
      <c r="T148">
        <v>-0.77680758567762609</v>
      </c>
      <c r="U148">
        <v>-8.2268273589808538E-2</v>
      </c>
      <c r="V148">
        <v>-2.8241001371846809E-2</v>
      </c>
      <c r="W148">
        <v>-0.63699928629790059</v>
      </c>
    </row>
    <row r="149" spans="1:23" x14ac:dyDescent="0.25">
      <c r="A149">
        <v>1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0.62030397731100428</v>
      </c>
      <c r="T149">
        <v>1.0477869760302847</v>
      </c>
      <c r="U149">
        <v>-0.12085540501041529</v>
      </c>
      <c r="V149">
        <v>0.93224121875431065</v>
      </c>
      <c r="W149">
        <v>-0.12023681307631058</v>
      </c>
    </row>
    <row r="150" spans="1:23" x14ac:dyDescent="0.25">
      <c r="A150">
        <v>1</v>
      </c>
      <c r="B150">
        <v>1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-1.141402924858737</v>
      </c>
      <c r="T150">
        <v>-0.66277042557088162</v>
      </c>
      <c r="U150">
        <v>-0.39096532495466252</v>
      </c>
      <c r="V150">
        <v>0.84492465328829636</v>
      </c>
      <c r="W150">
        <v>-0.89538052290869574</v>
      </c>
    </row>
    <row r="151" spans="1:23" x14ac:dyDescent="0.25">
      <c r="A151">
        <v>1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-1.3616162876299547</v>
      </c>
      <c r="T151">
        <v>-9.2584625037159529E-2</v>
      </c>
      <c r="U151">
        <v>-1.2784693476286177</v>
      </c>
      <c r="V151">
        <v>1.541728136116035E-2</v>
      </c>
      <c r="W151">
        <v>-0.89538052290869574</v>
      </c>
    </row>
    <row r="152" spans="1:23" x14ac:dyDescent="0.25">
      <c r="A152">
        <v>1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1.2809440656246571</v>
      </c>
      <c r="T152">
        <v>1.6179727765640068</v>
      </c>
      <c r="U152">
        <v>-0.35237819353405581</v>
      </c>
      <c r="V152">
        <v>-0.5084821114349255</v>
      </c>
      <c r="W152">
        <v>1.0855422911073995</v>
      </c>
    </row>
    <row r="153" spans="1:23" x14ac:dyDescent="0.25">
      <c r="A153">
        <v>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1.8314774725527012</v>
      </c>
      <c r="T153">
        <v>-1.1189190659978594</v>
      </c>
      <c r="U153">
        <v>-1.8765698846480223</v>
      </c>
      <c r="V153">
        <v>-1.0760397869640186</v>
      </c>
      <c r="W153">
        <v>0.48265273901554456</v>
      </c>
    </row>
    <row r="154" spans="1:23" x14ac:dyDescent="0.25">
      <c r="A154">
        <v>1</v>
      </c>
      <c r="B154">
        <v>1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1.0607307028534396</v>
      </c>
      <c r="T154">
        <v>2.1881585770977288</v>
      </c>
      <c r="U154">
        <v>-0.37167175924435913</v>
      </c>
      <c r="V154">
        <v>0.23370869502619612</v>
      </c>
      <c r="W154">
        <v>-0.37861804968710566</v>
      </c>
    </row>
    <row r="155" spans="1:23" x14ac:dyDescent="0.25">
      <c r="A155">
        <v>1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1.2809440656246571</v>
      </c>
      <c r="T155">
        <v>0.81971265581679587</v>
      </c>
      <c r="U155">
        <v>0.6123000919811129</v>
      </c>
      <c r="V155">
        <v>0.10273384682717467</v>
      </c>
      <c r="W155">
        <v>-0.89538052290869574</v>
      </c>
    </row>
    <row r="156" spans="1:23" x14ac:dyDescent="0.25">
      <c r="A156">
        <v>1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-1.691936331786781</v>
      </c>
      <c r="T156">
        <v>0.36356401538981814</v>
      </c>
      <c r="U156">
        <v>-0.50672671921648282</v>
      </c>
      <c r="V156">
        <v>0.10273384682717467</v>
      </c>
      <c r="W156">
        <v>-0.89538052290869574</v>
      </c>
    </row>
    <row r="157" spans="1:23" x14ac:dyDescent="0.25">
      <c r="A157">
        <v>1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0.40009061453978656</v>
      </c>
      <c r="T157">
        <v>-9.2584625037159529E-2</v>
      </c>
      <c r="U157">
        <v>-0.95047873055346044</v>
      </c>
      <c r="V157">
        <v>-0.81409009056597559</v>
      </c>
      <c r="W157">
        <v>-0.37861804968710566</v>
      </c>
    </row>
    <row r="158" spans="1:23" x14ac:dyDescent="0.25">
      <c r="A158">
        <v>1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-0.81108288070191048</v>
      </c>
      <c r="T158">
        <v>-9.2584625037159529E-2</v>
      </c>
      <c r="U158">
        <v>0.12996094922352858</v>
      </c>
      <c r="V158">
        <v>1.2815074806183679</v>
      </c>
      <c r="W158">
        <v>-0.89538052290869574</v>
      </c>
    </row>
    <row r="159" spans="1:23" x14ac:dyDescent="0.25">
      <c r="A159">
        <v>1</v>
      </c>
      <c r="B159">
        <v>1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-2.1323630573292163</v>
      </c>
      <c r="T159">
        <v>-0.54873326546413725</v>
      </c>
      <c r="U159">
        <v>-1.0469465591049774</v>
      </c>
      <c r="V159">
        <v>1.0632160669533322</v>
      </c>
      <c r="W159">
        <v>-0.89538052290869574</v>
      </c>
    </row>
    <row r="160" spans="1:23" x14ac:dyDescent="0.25">
      <c r="A160">
        <v>1</v>
      </c>
      <c r="B160">
        <v>1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0.40009061453978656</v>
      </c>
      <c r="T160">
        <v>-0.3776775253040206</v>
      </c>
      <c r="U160">
        <v>-0.50672671921648282</v>
      </c>
      <c r="V160">
        <v>-0.24653241503688259</v>
      </c>
      <c r="W160">
        <v>-0.55087220742763565</v>
      </c>
    </row>
    <row r="161" spans="1:23" x14ac:dyDescent="0.25">
      <c r="A161">
        <v>1</v>
      </c>
      <c r="B161">
        <v>1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0.17987725176856895</v>
      </c>
      <c r="T161">
        <v>-9.2584625037159529E-2</v>
      </c>
      <c r="U161">
        <v>-0.48743315350617938</v>
      </c>
      <c r="V161">
        <v>0.58297495689025336</v>
      </c>
      <c r="W161">
        <v>-0.89538052290869574</v>
      </c>
    </row>
    <row r="162" spans="1:23" x14ac:dyDescent="0.25">
      <c r="A162">
        <v>1</v>
      </c>
      <c r="B162">
        <v>1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0.17987725176856895</v>
      </c>
      <c r="T162">
        <v>-0.66277042557088162</v>
      </c>
      <c r="U162">
        <v>-0.12085540501041529</v>
      </c>
      <c r="V162">
        <v>0.84492465328829636</v>
      </c>
      <c r="W162">
        <v>-0.89538052290869574</v>
      </c>
    </row>
    <row r="163" spans="1:23" x14ac:dyDescent="0.25">
      <c r="A163">
        <v>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6.9770570382960112E-2</v>
      </c>
      <c r="T163">
        <v>2.1452535069584895E-2</v>
      </c>
      <c r="U163">
        <v>1.8470882974405289</v>
      </c>
      <c r="V163">
        <v>0.71394980508927486</v>
      </c>
      <c r="W163">
        <v>0.13814442353448442</v>
      </c>
    </row>
    <row r="164" spans="1:23" x14ac:dyDescent="0.25">
      <c r="A164">
        <v>1</v>
      </c>
      <c r="B164">
        <v>1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-1.4717229690155635</v>
      </c>
      <c r="T164">
        <v>-0.66277042557088162</v>
      </c>
      <c r="U164">
        <v>-1.7222213589655953</v>
      </c>
      <c r="V164">
        <v>1.4124823288173893</v>
      </c>
      <c r="W164">
        <v>-0.89538052290869574</v>
      </c>
    </row>
    <row r="165" spans="1:23" x14ac:dyDescent="0.25">
      <c r="A165">
        <v>1</v>
      </c>
      <c r="B165">
        <v>1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-1.8020430131723899</v>
      </c>
      <c r="T165">
        <v>0.36356401538981814</v>
      </c>
      <c r="U165">
        <v>-1.3749371761801346</v>
      </c>
      <c r="V165">
        <v>1.0195577842203249</v>
      </c>
      <c r="W165">
        <v>-0.89538052290869574</v>
      </c>
    </row>
    <row r="166" spans="1:23" x14ac:dyDescent="0.25">
      <c r="A166">
        <v>1</v>
      </c>
      <c r="B166">
        <v>1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-1.8020430131723899</v>
      </c>
      <c r="T166">
        <v>0.36356401538981814</v>
      </c>
      <c r="U166">
        <v>-1.3749371761801346</v>
      </c>
      <c r="V166">
        <v>1.0195577842203249</v>
      </c>
      <c r="W166">
        <v>-0.89538052290869574</v>
      </c>
    </row>
    <row r="167" spans="1:23" x14ac:dyDescent="0.25">
      <c r="A167">
        <v>0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1</v>
      </c>
      <c r="S167">
        <v>1.391050747010266</v>
      </c>
      <c r="T167">
        <v>1.6179727765640068</v>
      </c>
      <c r="U167">
        <v>0.76664861766353998</v>
      </c>
      <c r="V167">
        <v>-1.8182305934251402</v>
      </c>
      <c r="W167">
        <v>0.39652566014527951</v>
      </c>
    </row>
    <row r="168" spans="1:23" x14ac:dyDescent="0.25">
      <c r="A168">
        <v>0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1.391050747010266</v>
      </c>
      <c r="T168">
        <v>-0.66277042557088162</v>
      </c>
      <c r="U168">
        <v>-0.33308462782375242</v>
      </c>
      <c r="V168">
        <v>-0.90140665603198988</v>
      </c>
      <c r="W168">
        <v>1.3439235277181947</v>
      </c>
    </row>
    <row r="169" spans="1:23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0.8405173400822219</v>
      </c>
      <c r="T169">
        <v>0.47760117549656261</v>
      </c>
      <c r="U169">
        <v>0.41936443487807917</v>
      </c>
      <c r="V169">
        <v>0.45200010869123192</v>
      </c>
      <c r="W169">
        <v>2.2051943164208447</v>
      </c>
    </row>
    <row r="170" spans="1:23" x14ac:dyDescent="0.25">
      <c r="A170">
        <v>0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0.95062402146783076</v>
      </c>
      <c r="T170">
        <v>-9.2584625037159529E-2</v>
      </c>
      <c r="U170">
        <v>0.14925451493383196</v>
      </c>
      <c r="V170">
        <v>-0.11555756683786111</v>
      </c>
      <c r="W170">
        <v>0.31039858127501441</v>
      </c>
    </row>
    <row r="171" spans="1:23" x14ac:dyDescent="0.25">
      <c r="A171">
        <v>0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1</v>
      </c>
      <c r="S171">
        <v>-0.15044279238825753</v>
      </c>
      <c r="T171">
        <v>0.47760117549656261</v>
      </c>
      <c r="U171">
        <v>-0.83471733629164013</v>
      </c>
      <c r="V171">
        <v>0.23370869502619612</v>
      </c>
      <c r="W171">
        <v>1.7745589220695197</v>
      </c>
    </row>
    <row r="172" spans="1:23" x14ac:dyDescent="0.25">
      <c r="A172">
        <v>0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1</v>
      </c>
      <c r="R172">
        <v>1</v>
      </c>
      <c r="S172">
        <v>0.17987725176856895</v>
      </c>
      <c r="T172">
        <v>-9.2584625037159529E-2</v>
      </c>
      <c r="U172">
        <v>0.1878416463544387</v>
      </c>
      <c r="V172">
        <v>-0.33384898050289691</v>
      </c>
      <c r="W172">
        <v>-0.37861804968710566</v>
      </c>
    </row>
    <row r="173" spans="1:23" x14ac:dyDescent="0.25">
      <c r="A173">
        <v>0</v>
      </c>
      <c r="B173">
        <v>1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-0.70097619931630162</v>
      </c>
      <c r="T173">
        <v>-1.2329562261046036</v>
      </c>
      <c r="U173">
        <v>-0.33308462782375242</v>
      </c>
      <c r="V173">
        <v>0.80126637055528915</v>
      </c>
      <c r="W173">
        <v>-3.4109734206045579E-2</v>
      </c>
    </row>
    <row r="174" spans="1:23" x14ac:dyDescent="0.25">
      <c r="A174">
        <v>0</v>
      </c>
      <c r="B174">
        <v>1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0.40009061453978656</v>
      </c>
      <c r="T174">
        <v>-0.66277042557088162</v>
      </c>
      <c r="U174">
        <v>0.72806148624293321</v>
      </c>
      <c r="V174">
        <v>0.45200010869123192</v>
      </c>
      <c r="W174">
        <v>0.65490689675607461</v>
      </c>
    </row>
    <row r="175" spans="1:23" x14ac:dyDescent="0.25">
      <c r="A175">
        <v>0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0.40009061453978656</v>
      </c>
      <c r="T175">
        <v>2.1452535069584895E-2</v>
      </c>
      <c r="U175">
        <v>-0.42955245637526929</v>
      </c>
      <c r="V175">
        <v>1.0195577842203249</v>
      </c>
      <c r="W175">
        <v>1.860686000939785</v>
      </c>
    </row>
    <row r="176" spans="1:23" x14ac:dyDescent="0.25">
      <c r="A176">
        <v>0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0.62030397731100428</v>
      </c>
      <c r="T176">
        <v>-9.2584625037159529E-2</v>
      </c>
      <c r="U176">
        <v>-0.77683663916072998</v>
      </c>
      <c r="V176">
        <v>-0.7704318078329685</v>
      </c>
      <c r="W176">
        <v>1.1716693699776646</v>
      </c>
    </row>
    <row r="177" spans="1:23" x14ac:dyDescent="0.25">
      <c r="A177">
        <v>0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-1.5818296504011722</v>
      </c>
      <c r="T177">
        <v>-1.2329562261046036</v>
      </c>
      <c r="U177">
        <v>-1.5292857018625616</v>
      </c>
      <c r="V177">
        <v>-1.5562808970270974</v>
      </c>
      <c r="W177">
        <v>0.8271610544966046</v>
      </c>
    </row>
    <row r="178" spans="1:23" x14ac:dyDescent="0.25">
      <c r="A178">
        <v>0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1</v>
      </c>
      <c r="S178">
        <v>0.62030397731100428</v>
      </c>
      <c r="T178">
        <v>-0.83382616573099833</v>
      </c>
      <c r="U178">
        <v>-0.31379106211344904</v>
      </c>
      <c r="V178">
        <v>0.45200010869123192</v>
      </c>
      <c r="W178">
        <v>0.31039858127501441</v>
      </c>
    </row>
    <row r="179" spans="1:23" x14ac:dyDescent="0.25">
      <c r="A179">
        <v>0</v>
      </c>
      <c r="B179">
        <v>1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1.0607307028534396</v>
      </c>
      <c r="T179">
        <v>0.47760117549656261</v>
      </c>
      <c r="U179">
        <v>1.7120333374684054</v>
      </c>
      <c r="V179">
        <v>0.36468354322521762</v>
      </c>
      <c r="W179">
        <v>-0.89538052290869574</v>
      </c>
    </row>
    <row r="180" spans="1:23" x14ac:dyDescent="0.25">
      <c r="A180">
        <v>0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-1.2515096062443458</v>
      </c>
      <c r="T180">
        <v>-0.66277042557088162</v>
      </c>
      <c r="U180">
        <v>-1.3363500447595278</v>
      </c>
      <c r="V180">
        <v>-1.2943312006290544</v>
      </c>
      <c r="W180">
        <v>1.2577964488479296</v>
      </c>
    </row>
    <row r="181" spans="1:23" x14ac:dyDescent="0.25">
      <c r="A181">
        <v>0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1</v>
      </c>
      <c r="S181">
        <v>0.28998393315417775</v>
      </c>
      <c r="T181">
        <v>1.0477869760302847</v>
      </c>
      <c r="U181">
        <v>0.57371296056050614</v>
      </c>
      <c r="V181">
        <v>-1.6435974624931116</v>
      </c>
      <c r="W181">
        <v>-0.37861804968710566</v>
      </c>
    </row>
    <row r="182" spans="1:23" x14ac:dyDescent="0.25">
      <c r="A182">
        <v>0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6.9770570382960112E-2</v>
      </c>
      <c r="T182">
        <v>2.1452535069584895E-2</v>
      </c>
      <c r="U182">
        <v>2.0593175202538658</v>
      </c>
      <c r="V182">
        <v>-0.7704318078329685</v>
      </c>
      <c r="W182">
        <v>0.13814442353448442</v>
      </c>
    </row>
    <row r="183" spans="1:23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1.1708373842390483</v>
      </c>
      <c r="T183">
        <v>1.0477869760302847</v>
      </c>
      <c r="U183">
        <v>-0.4102588906649659</v>
      </c>
      <c r="V183">
        <v>-1.5562808970270974</v>
      </c>
      <c r="W183">
        <v>-3.4109734206045579E-2</v>
      </c>
    </row>
    <row r="184" spans="1:23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0.73041065869661304</v>
      </c>
      <c r="T184">
        <v>-9.2584625037159529E-2</v>
      </c>
      <c r="U184">
        <v>1.6155655089168883</v>
      </c>
      <c r="V184">
        <v>0.84492465328829636</v>
      </c>
      <c r="W184">
        <v>-0.89538052290869574</v>
      </c>
    </row>
    <row r="185" spans="1:23" x14ac:dyDescent="0.25">
      <c r="A185">
        <v>0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0.40009061453978656</v>
      </c>
      <c r="T185">
        <v>-1.1189190659978594</v>
      </c>
      <c r="U185">
        <v>-0.31379106211344904</v>
      </c>
      <c r="V185">
        <v>0.67029152235626765</v>
      </c>
      <c r="W185">
        <v>1.2577964488479296</v>
      </c>
    </row>
    <row r="186" spans="1:23" x14ac:dyDescent="0.25">
      <c r="A186">
        <v>0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-0.480762836545084</v>
      </c>
      <c r="T186">
        <v>1.0477869760302847</v>
      </c>
      <c r="U186">
        <v>-6.2974707879505168E-2</v>
      </c>
      <c r="V186">
        <v>-0.94506493876499709</v>
      </c>
      <c r="W186">
        <v>1.3439235277181947</v>
      </c>
    </row>
    <row r="187" spans="1:23" x14ac:dyDescent="0.25">
      <c r="A187">
        <v>0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-1.141402924858737</v>
      </c>
      <c r="T187">
        <v>-1.1189190659978594</v>
      </c>
      <c r="U187">
        <v>0.8438228805047534</v>
      </c>
      <c r="V187">
        <v>0.14639212956018183</v>
      </c>
      <c r="W187">
        <v>-0.89538052290869574</v>
      </c>
    </row>
    <row r="188" spans="1:23" x14ac:dyDescent="0.25">
      <c r="A188">
        <v>0</v>
      </c>
      <c r="B188">
        <v>1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0.62030397731100428</v>
      </c>
      <c r="T188">
        <v>-9.2584625037159529E-2</v>
      </c>
      <c r="U188">
        <v>0.12996094922352858</v>
      </c>
      <c r="V188">
        <v>-0.24653241503688259</v>
      </c>
      <c r="W188">
        <v>0.31039858127501441</v>
      </c>
    </row>
    <row r="189" spans="1:23" x14ac:dyDescent="0.25">
      <c r="A189">
        <v>0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-4.0336111002648715E-2</v>
      </c>
      <c r="T189">
        <v>-0.43469610535739278</v>
      </c>
      <c r="U189">
        <v>0.38077730345747246</v>
      </c>
      <c r="V189">
        <v>-1.7745723106921329</v>
      </c>
      <c r="W189">
        <v>0.9994152122371347</v>
      </c>
    </row>
    <row r="190" spans="1:23" x14ac:dyDescent="0.25">
      <c r="A190">
        <v>0</v>
      </c>
      <c r="B190">
        <v>1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-0.480762836545084</v>
      </c>
      <c r="T190">
        <v>0.47760117549656261</v>
      </c>
      <c r="U190">
        <v>-0.25591036498253888</v>
      </c>
      <c r="V190">
        <v>0.58297495689025336</v>
      </c>
      <c r="W190">
        <v>-0.37861804968710566</v>
      </c>
    </row>
    <row r="191" spans="1:23" x14ac:dyDescent="0.25">
      <c r="A191">
        <v>0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-1.4717229690155635</v>
      </c>
      <c r="T191">
        <v>-1.2329562261046036</v>
      </c>
      <c r="U191">
        <v>-1.4328178733110448</v>
      </c>
      <c r="V191">
        <v>0.36468354322521762</v>
      </c>
      <c r="W191">
        <v>-0.89538052290869574</v>
      </c>
    </row>
    <row r="192" spans="1:23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-0.3706561551594752</v>
      </c>
      <c r="T192">
        <v>-9.2584625037159529E-2</v>
      </c>
      <c r="U192">
        <v>1.1332263661593041</v>
      </c>
      <c r="V192">
        <v>-0.33384898050289691</v>
      </c>
      <c r="W192">
        <v>0.13814442353448442</v>
      </c>
    </row>
    <row r="193" spans="1:23" x14ac:dyDescent="0.25">
      <c r="A193">
        <v>0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0.40009061453978656</v>
      </c>
      <c r="T193">
        <v>-0.20662178514390395</v>
      </c>
      <c r="U193">
        <v>-0.58390098205769625</v>
      </c>
      <c r="V193">
        <v>-0.81409009056597559</v>
      </c>
      <c r="W193">
        <v>0.9994152122371347</v>
      </c>
    </row>
    <row r="194" spans="1:23" x14ac:dyDescent="0.25">
      <c r="A194">
        <v>0</v>
      </c>
      <c r="B194">
        <v>1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-4.0336111002648715E-2</v>
      </c>
      <c r="T194">
        <v>-0.66277042557088162</v>
      </c>
      <c r="U194">
        <v>-1.1241208219461907</v>
      </c>
      <c r="V194">
        <v>-1.5999391797601044</v>
      </c>
      <c r="W194">
        <v>0.31039858127501441</v>
      </c>
    </row>
    <row r="195" spans="1:23" x14ac:dyDescent="0.25">
      <c r="A195">
        <v>0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0.62030397731100428</v>
      </c>
      <c r="T195">
        <v>0.76269407576342363</v>
      </c>
      <c r="U195">
        <v>0.68947435482232644</v>
      </c>
      <c r="V195">
        <v>-0.33384898050289691</v>
      </c>
      <c r="W195">
        <v>1.5161776854587246</v>
      </c>
    </row>
    <row r="196" spans="1:23" x14ac:dyDescent="0.25">
      <c r="A196">
        <v>0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0.62030397731100428</v>
      </c>
      <c r="T196">
        <v>0.47760117549656261</v>
      </c>
      <c r="U196">
        <v>-1.1820015190771009</v>
      </c>
      <c r="V196">
        <v>0.23370869502619612</v>
      </c>
      <c r="W196">
        <v>1.6884318431992547</v>
      </c>
    </row>
    <row r="197" spans="1:23" x14ac:dyDescent="0.25">
      <c r="A197">
        <v>0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0.51019729592539542</v>
      </c>
      <c r="T197">
        <v>2.1881585770977288</v>
      </c>
      <c r="U197">
        <v>1.5383912460756748</v>
      </c>
      <c r="V197">
        <v>-0.4211655459689112</v>
      </c>
      <c r="W197">
        <v>2.0329401586803146</v>
      </c>
    </row>
    <row r="198" spans="1:23" x14ac:dyDescent="0.25">
      <c r="A198">
        <v>0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-0.92118956208751934</v>
      </c>
      <c r="T198">
        <v>1.0477869760302847</v>
      </c>
      <c r="U198">
        <v>-0.29449749640314565</v>
      </c>
      <c r="V198">
        <v>-0.11555756683786111</v>
      </c>
      <c r="W198">
        <v>2.2051943164208447</v>
      </c>
    </row>
    <row r="199" spans="1:23" x14ac:dyDescent="0.25">
      <c r="A199">
        <v>0</v>
      </c>
      <c r="B199">
        <v>1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1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1.391050747010266</v>
      </c>
      <c r="T199">
        <v>-0.3776775253040206</v>
      </c>
      <c r="U199">
        <v>0.14925451493383196</v>
      </c>
      <c r="V199">
        <v>0.58297495689025336</v>
      </c>
      <c r="W199">
        <v>-0.72312636516816575</v>
      </c>
    </row>
    <row r="200" spans="1:23" x14ac:dyDescent="0.25">
      <c r="A200">
        <v>0</v>
      </c>
      <c r="B200">
        <v>1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1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0.8405173400822219</v>
      </c>
      <c r="T200">
        <v>-0.66277042557088162</v>
      </c>
      <c r="U200">
        <v>0.40007086916777579</v>
      </c>
      <c r="V200">
        <v>-2.2111551380222045</v>
      </c>
      <c r="W200">
        <v>0.65490689675607461</v>
      </c>
    </row>
    <row r="201" spans="1:23" x14ac:dyDescent="0.25">
      <c r="A201">
        <v>0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1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1.1708373842390483</v>
      </c>
      <c r="T201">
        <v>-1.2329562261046036</v>
      </c>
      <c r="U201">
        <v>3.3493120672011704E-2</v>
      </c>
      <c r="V201">
        <v>0.36468354322521762</v>
      </c>
      <c r="W201">
        <v>-0.37861804968710566</v>
      </c>
    </row>
    <row r="202" spans="1:23" x14ac:dyDescent="0.25">
      <c r="A202">
        <v>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-1.141402924858737</v>
      </c>
      <c r="T202">
        <v>-1.2329562261046036</v>
      </c>
      <c r="U202">
        <v>-0.95047873055346044</v>
      </c>
      <c r="V202">
        <v>1.1941909151523535</v>
      </c>
      <c r="W202">
        <v>-0.89538052290869574</v>
      </c>
    </row>
    <row r="203" spans="1:23" x14ac:dyDescent="0.25">
      <c r="A203">
        <v>0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0.62030397731100428</v>
      </c>
      <c r="T203">
        <v>-0.3776775253040206</v>
      </c>
      <c r="U203">
        <v>0.22642877777504544</v>
      </c>
      <c r="V203">
        <v>-0.37750726323590406</v>
      </c>
      <c r="W203">
        <v>1.5161776854587246</v>
      </c>
    </row>
    <row r="204" spans="1:23" x14ac:dyDescent="0.25">
      <c r="A204">
        <v>0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0.40009061453978656</v>
      </c>
      <c r="T204">
        <v>1.0477869760302847</v>
      </c>
      <c r="U204">
        <v>0.45795156629868594</v>
      </c>
      <c r="V204">
        <v>-1.6872557452261188</v>
      </c>
      <c r="W204">
        <v>-0.20636389194657556</v>
      </c>
    </row>
    <row r="205" spans="1:23" x14ac:dyDescent="0.25">
      <c r="A205">
        <v>0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1</v>
      </c>
      <c r="S205">
        <v>1.5011574283958748</v>
      </c>
      <c r="T205">
        <v>2.7583443776314511</v>
      </c>
      <c r="U205">
        <v>0.53512582913989948</v>
      </c>
      <c r="V205">
        <v>1.541728136116035E-2</v>
      </c>
      <c r="W205">
        <v>0.48265273901554456</v>
      </c>
    </row>
    <row r="206" spans="1:23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0.8405173400822219</v>
      </c>
      <c r="T206">
        <v>1.6179727765640068</v>
      </c>
      <c r="U206">
        <v>-1.5871663989934717</v>
      </c>
      <c r="V206">
        <v>-0.20287413230387544</v>
      </c>
      <c r="W206">
        <v>4.4444983670477356</v>
      </c>
    </row>
    <row r="207" spans="1:23" x14ac:dyDescent="0.25">
      <c r="A207">
        <v>0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-0.26054947377386639</v>
      </c>
      <c r="T207">
        <v>-0.20662178514390395</v>
      </c>
      <c r="U207">
        <v>0.16854808064413532</v>
      </c>
      <c r="V207">
        <v>0.49565839142423906</v>
      </c>
      <c r="W207">
        <v>-0.89538052290869574</v>
      </c>
    </row>
    <row r="208" spans="1:23" x14ac:dyDescent="0.25">
      <c r="A208">
        <v>0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0.51019729592539542</v>
      </c>
      <c r="T208">
        <v>-1.2329562261046036</v>
      </c>
      <c r="U208">
        <v>-0.14014897072071866</v>
      </c>
      <c r="V208">
        <v>-0.33384898050289691</v>
      </c>
      <c r="W208">
        <v>0.13814442353448442</v>
      </c>
    </row>
    <row r="209" spans="1:23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0.62030397731100428</v>
      </c>
      <c r="T209">
        <v>1.0477869760302847</v>
      </c>
      <c r="U209">
        <v>0.22642877777504544</v>
      </c>
      <c r="V209">
        <v>0.32102526049221042</v>
      </c>
      <c r="W209">
        <v>1.3439235277181947</v>
      </c>
    </row>
    <row r="210" spans="1:23" x14ac:dyDescent="0.25">
      <c r="A210">
        <v>0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-0.59086951793069287</v>
      </c>
      <c r="T210">
        <v>-0.66277042557088162</v>
      </c>
      <c r="U210">
        <v>-1.1241208219461907</v>
      </c>
      <c r="V210">
        <v>-0.46482382870191835</v>
      </c>
      <c r="W210">
        <v>0.8271610544966046</v>
      </c>
    </row>
    <row r="211" spans="1:23" x14ac:dyDescent="0.25">
      <c r="A211">
        <v>0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0.51019729592539542</v>
      </c>
      <c r="T211">
        <v>0.47760117549656261</v>
      </c>
      <c r="U211">
        <v>-1.3363500447595278</v>
      </c>
      <c r="V211">
        <v>0.53931667415724627</v>
      </c>
      <c r="W211">
        <v>-0.89538052290869574</v>
      </c>
    </row>
    <row r="212" spans="1:23" x14ac:dyDescent="0.25">
      <c r="A212">
        <v>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0.28998393315417775</v>
      </c>
      <c r="T212">
        <v>-0.20662178514390395</v>
      </c>
      <c r="U212">
        <v>-0.33308462782375242</v>
      </c>
      <c r="V212">
        <v>1.541728136116035E-2</v>
      </c>
      <c r="W212">
        <v>-0.55087220742763565</v>
      </c>
    </row>
    <row r="213" spans="1:23" x14ac:dyDescent="0.25">
      <c r="A213">
        <v>0</v>
      </c>
      <c r="B213">
        <v>1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1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0.73041065869661304</v>
      </c>
      <c r="T213">
        <v>-0.66277042557088162</v>
      </c>
      <c r="U213">
        <v>0.26501590919565221</v>
      </c>
      <c r="V213">
        <v>-0.4211655459689112</v>
      </c>
      <c r="W213">
        <v>2.2051943164208447</v>
      </c>
    </row>
    <row r="214" spans="1:23" x14ac:dyDescent="0.25">
      <c r="A214">
        <v>0</v>
      </c>
      <c r="B214">
        <v>1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-1.691936331786781</v>
      </c>
      <c r="T214">
        <v>-0.77680758567762609</v>
      </c>
      <c r="U214">
        <v>-0.5260202849267861</v>
      </c>
      <c r="V214">
        <v>-0.4211655459689112</v>
      </c>
      <c r="W214">
        <v>0.13814442353448442</v>
      </c>
    </row>
    <row r="215" spans="1:23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0.73041065869661304</v>
      </c>
      <c r="T215">
        <v>0.76269407576342363</v>
      </c>
      <c r="U215">
        <v>1.1718134975799108</v>
      </c>
      <c r="V215">
        <v>-0.15921584957086829</v>
      </c>
      <c r="W215">
        <v>-3.4109734206045579E-2</v>
      </c>
    </row>
    <row r="216" spans="1:23" x14ac:dyDescent="0.25">
      <c r="A216">
        <v>0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1</v>
      </c>
      <c r="R216">
        <v>1</v>
      </c>
      <c r="S216">
        <v>0.17987725176856895</v>
      </c>
      <c r="T216">
        <v>-0.3776775253040206</v>
      </c>
      <c r="U216">
        <v>5.2786686382315075E-2</v>
      </c>
      <c r="V216">
        <v>-0.24653241503688259</v>
      </c>
      <c r="W216">
        <v>0.13814442353448442</v>
      </c>
    </row>
    <row r="217" spans="1:23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1</v>
      </c>
      <c r="S217">
        <v>-1.2515096062443458</v>
      </c>
      <c r="T217">
        <v>2.1452535069584895E-2</v>
      </c>
      <c r="U217">
        <v>1.8277947317302254</v>
      </c>
      <c r="V217">
        <v>-0.59579867690093979</v>
      </c>
      <c r="W217">
        <v>1.6884318431992547</v>
      </c>
    </row>
    <row r="218" spans="1:23" x14ac:dyDescent="0.25">
      <c r="A218">
        <v>0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0.8405173400822219</v>
      </c>
      <c r="T218">
        <v>-9.2584625037159529E-2</v>
      </c>
      <c r="U218">
        <v>0.32289660632656231</v>
      </c>
      <c r="V218">
        <v>-2.2984717034882189</v>
      </c>
      <c r="W218">
        <v>0.13814442353448442</v>
      </c>
    </row>
    <row r="219" spans="1:23" x14ac:dyDescent="0.25">
      <c r="A219">
        <v>0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1</v>
      </c>
      <c r="S219">
        <v>0.95062402146783076</v>
      </c>
      <c r="T219">
        <v>-9.2584625037159529E-2</v>
      </c>
      <c r="U219">
        <v>1.6155655089168883</v>
      </c>
      <c r="V219">
        <v>-0.7704318078329685</v>
      </c>
      <c r="W219">
        <v>0.65490689675607461</v>
      </c>
    </row>
    <row r="220" spans="1:23" x14ac:dyDescent="0.25">
      <c r="A220">
        <v>0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1.1708373842390483</v>
      </c>
      <c r="T220">
        <v>0.19250827522970154</v>
      </c>
      <c r="U220">
        <v>0.14925451493383196</v>
      </c>
      <c r="V220">
        <v>-0.98872322149800429</v>
      </c>
      <c r="W220">
        <v>1.5161776854587246</v>
      </c>
    </row>
    <row r="221" spans="1:23" x14ac:dyDescent="0.25">
      <c r="A221">
        <v>0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1</v>
      </c>
      <c r="S221">
        <v>-0.70097619931630162</v>
      </c>
      <c r="T221">
        <v>-9.2584625037159529E-2</v>
      </c>
      <c r="U221">
        <v>0.1878416463544387</v>
      </c>
      <c r="V221">
        <v>1.541728136116035E-2</v>
      </c>
      <c r="W221">
        <v>-0.89538052290869574</v>
      </c>
    </row>
    <row r="222" spans="1:23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0.95062402146783076</v>
      </c>
      <c r="T222">
        <v>1.0477869760302847</v>
      </c>
      <c r="U222">
        <v>3.1011700686102484</v>
      </c>
      <c r="V222">
        <v>0.19005041229318897</v>
      </c>
      <c r="W222">
        <v>2.5497026319019049</v>
      </c>
    </row>
    <row r="223" spans="1:23" x14ac:dyDescent="0.25">
      <c r="A223">
        <v>0</v>
      </c>
      <c r="B223">
        <v>1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6.9770570382960112E-2</v>
      </c>
      <c r="T223">
        <v>0.47760117549656261</v>
      </c>
      <c r="U223">
        <v>-0.56460741634739287</v>
      </c>
      <c r="V223">
        <v>-1.6872557452261188</v>
      </c>
      <c r="W223">
        <v>3.9277358938261449</v>
      </c>
    </row>
    <row r="224" spans="1:23" x14ac:dyDescent="0.25">
      <c r="A224">
        <v>0</v>
      </c>
      <c r="B224">
        <v>1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1</v>
      </c>
      <c r="R224">
        <v>0</v>
      </c>
      <c r="S224">
        <v>1.1708373842390483</v>
      </c>
      <c r="T224">
        <v>0.36356401538981814</v>
      </c>
      <c r="U224">
        <v>0.68947435482232644</v>
      </c>
      <c r="V224">
        <v>1.0632160669533322</v>
      </c>
      <c r="W224">
        <v>0.31039858127501441</v>
      </c>
    </row>
    <row r="225" spans="1:23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1</v>
      </c>
      <c r="S225">
        <v>0.17987725176856895</v>
      </c>
      <c r="T225">
        <v>3.8987159786988954</v>
      </c>
      <c r="U225">
        <v>0.80523574908414663</v>
      </c>
      <c r="V225">
        <v>-0.72677352509996129</v>
      </c>
      <c r="W225">
        <v>2.5497026319019049</v>
      </c>
    </row>
    <row r="226" spans="1:23" x14ac:dyDescent="0.25">
      <c r="A226">
        <v>0</v>
      </c>
      <c r="B226">
        <v>1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1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-4.0336111002648715E-2</v>
      </c>
      <c r="T226">
        <v>-1.2329562261046036</v>
      </c>
      <c r="U226">
        <v>-0.14014897072071866</v>
      </c>
      <c r="V226">
        <v>-1.0323815042310114</v>
      </c>
      <c r="W226">
        <v>1.5161776854587246</v>
      </c>
    </row>
    <row r="227" spans="1:23" x14ac:dyDescent="0.25">
      <c r="A227">
        <v>0</v>
      </c>
      <c r="B227">
        <v>1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1.7213707911670926</v>
      </c>
      <c r="T227">
        <v>0.76269407576342363</v>
      </c>
      <c r="U227">
        <v>-1.3942307418904381</v>
      </c>
      <c r="V227">
        <v>-1.0760397869640186</v>
      </c>
      <c r="W227">
        <v>1.3439235277181947</v>
      </c>
    </row>
    <row r="228" spans="1:23" x14ac:dyDescent="0.25">
      <c r="A228">
        <v>0</v>
      </c>
      <c r="B228">
        <v>1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0.8405173400822219</v>
      </c>
      <c r="T228">
        <v>-0.66277042557088162</v>
      </c>
      <c r="U228">
        <v>0.67018078911202306</v>
      </c>
      <c r="V228">
        <v>-2.0365220070901762</v>
      </c>
      <c r="W228">
        <v>0.31039858127501441</v>
      </c>
    </row>
    <row r="229" spans="1:23" x14ac:dyDescent="0.25">
      <c r="A229">
        <v>0</v>
      </c>
      <c r="B229">
        <v>1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-2.1323630573292163</v>
      </c>
      <c r="T229">
        <v>-0.66277042557088162</v>
      </c>
      <c r="U229">
        <v>-0.93118516484315705</v>
      </c>
      <c r="V229">
        <v>-0.85774837329898279</v>
      </c>
      <c r="W229">
        <v>0.48265273901554456</v>
      </c>
    </row>
    <row r="230" spans="1:23" x14ac:dyDescent="0.25">
      <c r="A230">
        <v>0</v>
      </c>
      <c r="B230">
        <v>1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0.51019729592539542</v>
      </c>
      <c r="T230">
        <v>2.1881585770977288</v>
      </c>
      <c r="U230">
        <v>0.80523574908414663</v>
      </c>
      <c r="V230">
        <v>0.40834182595822477</v>
      </c>
      <c r="W230">
        <v>-0.72312636516816575</v>
      </c>
    </row>
    <row r="231" spans="1:23" x14ac:dyDescent="0.25">
      <c r="A231">
        <v>0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1.0607307028534396</v>
      </c>
      <c r="T231">
        <v>-0.3776775253040206</v>
      </c>
      <c r="U231">
        <v>1.2104006290005176</v>
      </c>
      <c r="V231">
        <v>-0.81409009056597559</v>
      </c>
      <c r="W231">
        <v>0.65490689675607461</v>
      </c>
    </row>
    <row r="232" spans="1:23" x14ac:dyDescent="0.25">
      <c r="A232">
        <v>0</v>
      </c>
      <c r="B232">
        <v>1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-0.81108288070191048</v>
      </c>
      <c r="T232">
        <v>-1.3469933862113481</v>
      </c>
      <c r="U232">
        <v>-6.2974707879505168E-2</v>
      </c>
      <c r="V232">
        <v>0.10273384682717467</v>
      </c>
      <c r="W232">
        <v>-0.89538052290869574</v>
      </c>
    </row>
    <row r="233" spans="1:23" x14ac:dyDescent="0.25">
      <c r="A233">
        <v>0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0</v>
      </c>
      <c r="S233">
        <v>0.28998393315417775</v>
      </c>
      <c r="T233">
        <v>1.9030656768308678</v>
      </c>
      <c r="U233">
        <v>0.82452931479445002</v>
      </c>
      <c r="V233">
        <v>-1.1196980696970258</v>
      </c>
      <c r="W233">
        <v>-3.4109734206045579E-2</v>
      </c>
    </row>
    <row r="234" spans="1:23" x14ac:dyDescent="0.25">
      <c r="A234">
        <v>0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6.9770570382960112E-2</v>
      </c>
      <c r="T234">
        <v>1.6179727765640068</v>
      </c>
      <c r="U234">
        <v>0.82452931479445002</v>
      </c>
      <c r="V234">
        <v>-0.20287413230387544</v>
      </c>
      <c r="W234">
        <v>-0.20636389194657556</v>
      </c>
    </row>
    <row r="235" spans="1:23" x14ac:dyDescent="0.25">
      <c r="A235">
        <v>0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1</v>
      </c>
      <c r="S235">
        <v>1.0607307028534396</v>
      </c>
      <c r="T235">
        <v>-0.66277042557088162</v>
      </c>
      <c r="U235">
        <v>-5.0940107485950466E-3</v>
      </c>
      <c r="V235">
        <v>-2.3421299862212259</v>
      </c>
      <c r="W235">
        <v>0.9994152122371347</v>
      </c>
    </row>
    <row r="236" spans="1:23" x14ac:dyDescent="0.25">
      <c r="A236">
        <v>0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1.7213707911670926</v>
      </c>
      <c r="T236">
        <v>-9.2584625037159529E-2</v>
      </c>
      <c r="U236">
        <v>1.4612169832344615</v>
      </c>
      <c r="V236">
        <v>-1.7745723106921329</v>
      </c>
      <c r="W236">
        <v>1.1716693699776646</v>
      </c>
    </row>
    <row r="237" spans="1:23" x14ac:dyDescent="0.25">
      <c r="A237">
        <v>0</v>
      </c>
      <c r="B237">
        <v>1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-0.3706561551594752</v>
      </c>
      <c r="T237">
        <v>0.47760117549656261</v>
      </c>
      <c r="U237">
        <v>1.0174649718974837</v>
      </c>
      <c r="V237">
        <v>1.0195577842203249</v>
      </c>
      <c r="W237">
        <v>0.48265273901554456</v>
      </c>
    </row>
    <row r="238" spans="1:23" x14ac:dyDescent="0.25">
      <c r="A238">
        <v>0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0.40009061453978656</v>
      </c>
      <c r="T238">
        <v>-0.3776775253040206</v>
      </c>
      <c r="U238">
        <v>1.0367585376077872</v>
      </c>
      <c r="V238">
        <v>0.93224121875431065</v>
      </c>
      <c r="W238">
        <v>-0.89538052290869574</v>
      </c>
    </row>
    <row r="239" spans="1:23" x14ac:dyDescent="0.25">
      <c r="A239">
        <v>0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0.62030397731100428</v>
      </c>
      <c r="T239">
        <v>0.47760117549656261</v>
      </c>
      <c r="U239">
        <v>0.90170357763566356</v>
      </c>
      <c r="V239">
        <v>0.88858293602130345</v>
      </c>
      <c r="W239">
        <v>0.13814442353448442</v>
      </c>
    </row>
    <row r="240" spans="1:23" x14ac:dyDescent="0.25">
      <c r="A240">
        <v>0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1</v>
      </c>
      <c r="S240">
        <v>2.4921175608663542</v>
      </c>
      <c r="T240">
        <v>-0.3776775253040206</v>
      </c>
      <c r="U240">
        <v>1.1139328004490006</v>
      </c>
      <c r="V240">
        <v>0.53931667415724627</v>
      </c>
      <c r="W240">
        <v>-0.89538052290869574</v>
      </c>
    </row>
    <row r="241" spans="1:23" x14ac:dyDescent="0.25">
      <c r="A241">
        <v>0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-2.1323630573292163</v>
      </c>
      <c r="T241">
        <v>-0.32065894525064836</v>
      </c>
      <c r="U241">
        <v>0.68947435482232644</v>
      </c>
      <c r="V241">
        <v>0.27736697775920327</v>
      </c>
      <c r="W241">
        <v>-0.89538052290869574</v>
      </c>
    </row>
    <row r="242" spans="1:23" x14ac:dyDescent="0.25">
      <c r="A242">
        <v>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1.7213707911670926</v>
      </c>
      <c r="T242">
        <v>1.6179727765640068</v>
      </c>
      <c r="U242">
        <v>0.43865800058838256</v>
      </c>
      <c r="V242">
        <v>-1.6435974624931116</v>
      </c>
      <c r="W242">
        <v>1.6023047643289896</v>
      </c>
    </row>
    <row r="243" spans="1:23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1</v>
      </c>
      <c r="S243">
        <v>0.51019729592539542</v>
      </c>
      <c r="T243">
        <v>2.4162328973112177</v>
      </c>
      <c r="U243">
        <v>5.2786686382315075E-2</v>
      </c>
      <c r="V243">
        <v>-0.29019069776988976</v>
      </c>
      <c r="W243">
        <v>-0.89538052290869574</v>
      </c>
    </row>
    <row r="244" spans="1:23" x14ac:dyDescent="0.25">
      <c r="A244">
        <v>0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1.0607307028534396</v>
      </c>
      <c r="T244">
        <v>0.76269407576342363</v>
      </c>
      <c r="U244">
        <v>-0.66107524489890979</v>
      </c>
      <c r="V244">
        <v>-0.7704318078329685</v>
      </c>
      <c r="W244">
        <v>0.8271610544966046</v>
      </c>
    </row>
    <row r="245" spans="1:23" x14ac:dyDescent="0.25">
      <c r="A245">
        <v>0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1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0.28998393315417775</v>
      </c>
      <c r="T245">
        <v>1.1618241361370292</v>
      </c>
      <c r="U245">
        <v>0.53512582913989948</v>
      </c>
      <c r="V245">
        <v>-2.6913962480852835</v>
      </c>
      <c r="W245">
        <v>0.13814442353448442</v>
      </c>
    </row>
    <row r="246" spans="1:23" x14ac:dyDescent="0.25">
      <c r="A246">
        <v>0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1</v>
      </c>
      <c r="S246">
        <v>0.17987725176856895</v>
      </c>
      <c r="T246">
        <v>2.1452535069584895E-2</v>
      </c>
      <c r="U246">
        <v>-1.2012950847874042</v>
      </c>
      <c r="V246">
        <v>-1.9492054416241618</v>
      </c>
      <c r="W246">
        <v>0.91328813336686965</v>
      </c>
    </row>
    <row r="247" spans="1:23" x14ac:dyDescent="0.25">
      <c r="A247">
        <v>0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-0.70097619931630162</v>
      </c>
      <c r="T247">
        <v>-0.43469610535739278</v>
      </c>
      <c r="U247">
        <v>0.53512582913989948</v>
      </c>
      <c r="V247">
        <v>0.71394980508927486</v>
      </c>
      <c r="W247">
        <v>-0.46474512855737066</v>
      </c>
    </row>
    <row r="248" spans="1:23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0.17987725176856895</v>
      </c>
      <c r="T248">
        <v>0.13548969517632931</v>
      </c>
      <c r="U248">
        <v>3.1397572000308549</v>
      </c>
      <c r="V248">
        <v>1.541728136116035E-2</v>
      </c>
      <c r="W248">
        <v>0.74103397562633944</v>
      </c>
    </row>
    <row r="249" spans="1:23" x14ac:dyDescent="0.25">
      <c r="A249">
        <v>0</v>
      </c>
      <c r="B249">
        <v>1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1</v>
      </c>
      <c r="S249">
        <v>1.2809440656246571</v>
      </c>
      <c r="T249">
        <v>1.6179727765640068</v>
      </c>
      <c r="U249">
        <v>-5.0940107485950466E-3</v>
      </c>
      <c r="V249">
        <v>-1.2943312006290544</v>
      </c>
      <c r="W249">
        <v>-0.89538052290869574</v>
      </c>
    </row>
    <row r="250" spans="1:23" x14ac:dyDescent="0.25">
      <c r="A250">
        <v>0</v>
      </c>
      <c r="B250">
        <v>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-4.0336111002648715E-2</v>
      </c>
      <c r="T250">
        <v>3.4425673382719175</v>
      </c>
      <c r="U250">
        <v>0.70876792053262982</v>
      </c>
      <c r="V250">
        <v>1.9800400043464823</v>
      </c>
      <c r="W250">
        <v>-0.89538052290869574</v>
      </c>
    </row>
    <row r="251" spans="1:23" x14ac:dyDescent="0.25">
      <c r="A251">
        <v>0</v>
      </c>
      <c r="B251">
        <v>1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1.6112641097814837</v>
      </c>
      <c r="T251">
        <v>0.47760117549656261</v>
      </c>
      <c r="U251">
        <v>0.14925451493383196</v>
      </c>
      <c r="V251">
        <v>-0.15921584957086829</v>
      </c>
      <c r="W251">
        <v>0.8271610544966046</v>
      </c>
    </row>
    <row r="252" spans="1:23" x14ac:dyDescent="0.25">
      <c r="A252">
        <v>0</v>
      </c>
      <c r="B252">
        <v>1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-0.3706561551594752</v>
      </c>
      <c r="T252">
        <v>0.47760117549656261</v>
      </c>
      <c r="U252">
        <v>0.99817140618718037</v>
      </c>
      <c r="V252">
        <v>-1.20701463516304</v>
      </c>
      <c r="W252">
        <v>2.721956789642435</v>
      </c>
    </row>
    <row r="253" spans="1:23" x14ac:dyDescent="0.25">
      <c r="A253">
        <v>0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1</v>
      </c>
      <c r="R253">
        <v>1</v>
      </c>
      <c r="S253">
        <v>-1.2515096062443458</v>
      </c>
      <c r="T253">
        <v>2.1452535069584895E-2</v>
      </c>
      <c r="U253">
        <v>1.4199554961708327E-2</v>
      </c>
      <c r="V253">
        <v>-0.29019069776988976</v>
      </c>
      <c r="W253">
        <v>-0.80925344403843069</v>
      </c>
    </row>
    <row r="254" spans="1:23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1</v>
      </c>
      <c r="P254">
        <v>0</v>
      </c>
      <c r="Q254">
        <v>1</v>
      </c>
      <c r="R254">
        <v>0</v>
      </c>
      <c r="S254">
        <v>0.8405173400822219</v>
      </c>
      <c r="T254">
        <v>0.36356401538981814</v>
      </c>
      <c r="U254">
        <v>0.92099714334596694</v>
      </c>
      <c r="V254">
        <v>-1.9055471588911546</v>
      </c>
      <c r="W254">
        <v>0.74103397562633944</v>
      </c>
    </row>
    <row r="255" spans="1:23" x14ac:dyDescent="0.25">
      <c r="A255">
        <v>0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1</v>
      </c>
      <c r="S255">
        <v>1.391050747010266</v>
      </c>
      <c r="T255">
        <v>-1.8031420266383258</v>
      </c>
      <c r="U255">
        <v>1.0174649718974837</v>
      </c>
      <c r="V255">
        <v>-1.0760397869640186</v>
      </c>
      <c r="W255">
        <v>-0.12023681307631058</v>
      </c>
    </row>
    <row r="256" spans="1:23" x14ac:dyDescent="0.25">
      <c r="A256">
        <v>0</v>
      </c>
      <c r="B256">
        <v>1</v>
      </c>
      <c r="C256">
        <v>0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0.51019729592539542</v>
      </c>
      <c r="T256">
        <v>1.6179727765640068</v>
      </c>
      <c r="U256">
        <v>0.51583226342959609</v>
      </c>
      <c r="V256">
        <v>-1.0760397869640186</v>
      </c>
      <c r="W256">
        <v>-0.89538052290869574</v>
      </c>
    </row>
    <row r="257" spans="1:23" x14ac:dyDescent="0.25">
      <c r="A257">
        <v>0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-1.0312962434731281</v>
      </c>
      <c r="T257">
        <v>0.59163833560330703</v>
      </c>
      <c r="U257">
        <v>1.2104006290005176</v>
      </c>
      <c r="V257">
        <v>-0.11555756683786111</v>
      </c>
      <c r="W257">
        <v>-0.89538052290869574</v>
      </c>
    </row>
    <row r="258" spans="1:23" x14ac:dyDescent="0.25">
      <c r="A258">
        <v>0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0.40009061453978656</v>
      </c>
      <c r="T258">
        <v>-0.20662178514390395</v>
      </c>
      <c r="U258">
        <v>0.24572234348534883</v>
      </c>
      <c r="V258">
        <v>-0.85774837329898279</v>
      </c>
      <c r="W258">
        <v>1.6884318431992547</v>
      </c>
    </row>
    <row r="259" spans="1:23" x14ac:dyDescent="0.25">
      <c r="A259">
        <v>0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-0.480762836545084</v>
      </c>
      <c r="T259">
        <v>0.70567549571005139</v>
      </c>
      <c r="U259">
        <v>-0.89259803342255029</v>
      </c>
      <c r="V259">
        <v>-1.0323815042310114</v>
      </c>
      <c r="W259">
        <v>-0.12023681307631058</v>
      </c>
    </row>
    <row r="260" spans="1:23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1</v>
      </c>
      <c r="S260">
        <v>0.8405173400822219</v>
      </c>
      <c r="T260">
        <v>1.0477869760302847</v>
      </c>
      <c r="U260">
        <v>-4.3681142169201798E-2</v>
      </c>
      <c r="V260">
        <v>0.19005041229318897</v>
      </c>
      <c r="W260">
        <v>0.31039858127501441</v>
      </c>
    </row>
    <row r="261" spans="1:23" x14ac:dyDescent="0.25">
      <c r="A261">
        <v>0</v>
      </c>
      <c r="B261">
        <v>1</v>
      </c>
      <c r="C261">
        <v>0</v>
      </c>
      <c r="D261">
        <v>0</v>
      </c>
      <c r="E261">
        <v>1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-1.8020430131723899</v>
      </c>
      <c r="T261">
        <v>-0.66277042557088162</v>
      </c>
      <c r="U261">
        <v>-0.29449749640314565</v>
      </c>
      <c r="V261">
        <v>1.4124823288173893</v>
      </c>
      <c r="W261">
        <v>2.3774484741613748</v>
      </c>
    </row>
    <row r="262" spans="1:23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1</v>
      </c>
      <c r="S262">
        <v>1.2809440656246571</v>
      </c>
      <c r="T262">
        <v>2.6443072175247067</v>
      </c>
      <c r="U262">
        <v>-0.35237819353405581</v>
      </c>
      <c r="V262">
        <v>0.67029152235626765</v>
      </c>
      <c r="W262">
        <v>-3.4109734206045579E-2</v>
      </c>
    </row>
    <row r="263" spans="1:23" x14ac:dyDescent="0.25">
      <c r="A263">
        <v>0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-0.26054947377386639</v>
      </c>
      <c r="T263">
        <v>-1.1189190659978594</v>
      </c>
      <c r="U263">
        <v>-0.31379106211344904</v>
      </c>
      <c r="V263">
        <v>0.45200010869123192</v>
      </c>
      <c r="W263">
        <v>-0.89538052290869574</v>
      </c>
    </row>
    <row r="264" spans="1:23" x14ac:dyDescent="0.25">
      <c r="A264">
        <v>0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-0.15044279238825753</v>
      </c>
      <c r="T264">
        <v>-0.49171468541076502</v>
      </c>
      <c r="U264">
        <v>0.68947435482232644</v>
      </c>
      <c r="V264">
        <v>-2.3857882689542333</v>
      </c>
      <c r="W264">
        <v>0.8271610544966046</v>
      </c>
    </row>
    <row r="265" spans="1:23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1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1</v>
      </c>
      <c r="S265">
        <v>0.95062402146783076</v>
      </c>
      <c r="T265">
        <v>-1.3469933862113481</v>
      </c>
      <c r="U265">
        <v>0.43865800058838256</v>
      </c>
      <c r="V265">
        <v>0.84492465328829636</v>
      </c>
      <c r="W265">
        <v>0.65490689675607461</v>
      </c>
    </row>
    <row r="266" spans="1:23" x14ac:dyDescent="0.25">
      <c r="A266">
        <v>0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1</v>
      </c>
      <c r="S266">
        <v>-4.0336111002648715E-2</v>
      </c>
      <c r="T266">
        <v>-1.2329562261046036</v>
      </c>
      <c r="U266">
        <v>-0.77683663916072998</v>
      </c>
      <c r="V266">
        <v>-1.8182305934251402</v>
      </c>
      <c r="W266">
        <v>-0.89538052290869574</v>
      </c>
    </row>
    <row r="267" spans="1:23" x14ac:dyDescent="0.25">
      <c r="A267">
        <v>0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1</v>
      </c>
      <c r="S267">
        <v>1.2809440656246571</v>
      </c>
      <c r="T267">
        <v>-1.1189190659978594</v>
      </c>
      <c r="U267">
        <v>-0.66107524489890979</v>
      </c>
      <c r="V267">
        <v>-0.7704318078329685</v>
      </c>
      <c r="W267">
        <v>-0.80925344403843069</v>
      </c>
    </row>
    <row r="268" spans="1:23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1</v>
      </c>
      <c r="S268">
        <v>6.9770570382960112E-2</v>
      </c>
      <c r="T268">
        <v>2.7583443776314511</v>
      </c>
      <c r="U268">
        <v>1.5576848117859783</v>
      </c>
      <c r="V268">
        <v>-1.4253060488280758</v>
      </c>
      <c r="W268">
        <v>2.0329401586803146</v>
      </c>
    </row>
    <row r="269" spans="1:23" x14ac:dyDescent="0.25">
      <c r="A269">
        <v>0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-0.59086951793069287</v>
      </c>
      <c r="T269">
        <v>-0.77680758567762609</v>
      </c>
      <c r="U269">
        <v>-1.8765698846480223</v>
      </c>
      <c r="V269">
        <v>-1.0323815042310114</v>
      </c>
      <c r="W269">
        <v>-0.20636389194657556</v>
      </c>
    </row>
    <row r="270" spans="1:23" x14ac:dyDescent="0.25">
      <c r="A270">
        <v>0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1</v>
      </c>
      <c r="S270">
        <v>-4.0336111002648715E-2</v>
      </c>
      <c r="T270">
        <v>-0.54873326546413725</v>
      </c>
      <c r="U270">
        <v>0.76664861766353998</v>
      </c>
      <c r="V270">
        <v>-1.468964331561083</v>
      </c>
      <c r="W270">
        <v>1.860686000939785</v>
      </c>
    </row>
    <row r="271" spans="1:23" x14ac:dyDescent="0.25">
      <c r="A271">
        <v>0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1</v>
      </c>
      <c r="S271">
        <v>0.17987725176856895</v>
      </c>
      <c r="T271">
        <v>-9.2584625037159529E-2</v>
      </c>
      <c r="U271">
        <v>0.70876792053262982</v>
      </c>
      <c r="V271">
        <v>-2.0365220070901762</v>
      </c>
      <c r="W271">
        <v>0.48265273901554456</v>
      </c>
    </row>
    <row r="272" spans="1:23" x14ac:dyDescent="0.25">
      <c r="A272">
        <v>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-0.92118956208751934</v>
      </c>
      <c r="T272">
        <v>-0.66277042557088162</v>
      </c>
      <c r="U272">
        <v>5.2786686382315075E-2</v>
      </c>
      <c r="V272">
        <v>-0.24653241503688259</v>
      </c>
      <c r="W272">
        <v>-0.20636389194657556</v>
      </c>
    </row>
    <row r="273" spans="1:23" x14ac:dyDescent="0.25">
      <c r="A273">
        <v>0</v>
      </c>
      <c r="B273">
        <v>1</v>
      </c>
      <c r="C273">
        <v>0</v>
      </c>
      <c r="D273">
        <v>0</v>
      </c>
      <c r="E273">
        <v>1</v>
      </c>
      <c r="F273">
        <v>1</v>
      </c>
      <c r="G273">
        <v>0</v>
      </c>
      <c r="H273">
        <v>1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0.73041065869661304</v>
      </c>
      <c r="T273">
        <v>0.13548969517632931</v>
      </c>
      <c r="U273">
        <v>-0.23661679927223553</v>
      </c>
      <c r="V273">
        <v>-0.20287413230387544</v>
      </c>
      <c r="W273">
        <v>1.3439235277181947</v>
      </c>
    </row>
    <row r="274" spans="1:23" x14ac:dyDescent="0.25">
      <c r="A274">
        <v>0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1.391050747010266</v>
      </c>
      <c r="T274">
        <v>-0.66277042557088162</v>
      </c>
      <c r="U274">
        <v>-0.1787361021413254</v>
      </c>
      <c r="V274">
        <v>-3.4335870545464049</v>
      </c>
      <c r="W274">
        <v>-3.4109734206045579E-2</v>
      </c>
    </row>
    <row r="275" spans="1:23" x14ac:dyDescent="0.25">
      <c r="A275">
        <v>0</v>
      </c>
      <c r="B275">
        <v>1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0.40009061453978656</v>
      </c>
      <c r="T275">
        <v>-1.8031420266383258</v>
      </c>
      <c r="U275">
        <v>-0.23661679927223553</v>
      </c>
      <c r="V275">
        <v>0.27736697775920327</v>
      </c>
      <c r="W275">
        <v>-0.80925344403843069</v>
      </c>
    </row>
    <row r="276" spans="1:23" x14ac:dyDescent="0.25">
      <c r="A276">
        <v>0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1</v>
      </c>
      <c r="S276">
        <v>-0.81108288070191048</v>
      </c>
      <c r="T276">
        <v>-1.2329562261046036</v>
      </c>
      <c r="U276">
        <v>0.55441939485020275</v>
      </c>
      <c r="V276">
        <v>-1.3816477660950686</v>
      </c>
      <c r="W276">
        <v>-3.4109734206045579E-2</v>
      </c>
    </row>
    <row r="277" spans="1:23" x14ac:dyDescent="0.25">
      <c r="A277">
        <v>0</v>
      </c>
      <c r="B277">
        <v>1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1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-0.26054947377386639</v>
      </c>
      <c r="T277">
        <v>-0.3776775253040206</v>
      </c>
      <c r="U277">
        <v>-0.66107524489890979</v>
      </c>
      <c r="V277">
        <v>0.80126637055528915</v>
      </c>
      <c r="W277">
        <v>-3.4109734206045579E-2</v>
      </c>
    </row>
    <row r="278" spans="1:23" x14ac:dyDescent="0.25">
      <c r="A278">
        <v>0</v>
      </c>
      <c r="B278">
        <v>1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0.40009061453978656</v>
      </c>
      <c r="T278">
        <v>0.81971265581679587</v>
      </c>
      <c r="U278">
        <v>-0.54531385063708948</v>
      </c>
      <c r="V278">
        <v>-1.9492054416241618</v>
      </c>
      <c r="W278">
        <v>0.8271610544966046</v>
      </c>
    </row>
    <row r="279" spans="1:23" x14ac:dyDescent="0.25">
      <c r="A279">
        <v>0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0.28998393315417775</v>
      </c>
      <c r="T279">
        <v>-0.43469610535739278</v>
      </c>
      <c r="U279">
        <v>0.28430947490595559</v>
      </c>
      <c r="V279">
        <v>-0.37750726323590406</v>
      </c>
      <c r="W279">
        <v>-0.63699928629790059</v>
      </c>
    </row>
    <row r="280" spans="1:23" x14ac:dyDescent="0.25">
      <c r="A280">
        <v>0</v>
      </c>
      <c r="B280">
        <v>0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1</v>
      </c>
      <c r="R280">
        <v>0</v>
      </c>
      <c r="S280">
        <v>0.40009061453978656</v>
      </c>
      <c r="T280">
        <v>0.24952685528307375</v>
      </c>
      <c r="U280">
        <v>1.4033362861035512</v>
      </c>
      <c r="V280">
        <v>0.10273384682717467</v>
      </c>
      <c r="W280">
        <v>-0.89538052290869574</v>
      </c>
    </row>
    <row r="281" spans="1:23" x14ac:dyDescent="0.25">
      <c r="A281">
        <v>0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1</v>
      </c>
      <c r="S281">
        <v>0.73041065869661304</v>
      </c>
      <c r="T281">
        <v>0.36356401538981814</v>
      </c>
      <c r="U281">
        <v>-1.5485792675728649</v>
      </c>
      <c r="V281">
        <v>-1.0760397869640186</v>
      </c>
      <c r="W281">
        <v>2.2051943164208447</v>
      </c>
    </row>
    <row r="282" spans="1:23" x14ac:dyDescent="0.25">
      <c r="A282">
        <v>0</v>
      </c>
      <c r="B282">
        <v>1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1</v>
      </c>
      <c r="S282">
        <v>-1.3616162876299547</v>
      </c>
      <c r="T282">
        <v>0.24952685528307375</v>
      </c>
      <c r="U282">
        <v>1.3261620232623377</v>
      </c>
      <c r="V282">
        <v>-1.0760397869640186</v>
      </c>
      <c r="W282">
        <v>0.65490689675607461</v>
      </c>
    </row>
    <row r="283" spans="1:23" x14ac:dyDescent="0.25">
      <c r="A283">
        <v>0</v>
      </c>
      <c r="B283">
        <v>1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1</v>
      </c>
      <c r="R283">
        <v>1</v>
      </c>
      <c r="S283">
        <v>-0.26054947377386639</v>
      </c>
      <c r="T283">
        <v>-0.20662178514390395</v>
      </c>
      <c r="U283">
        <v>-0.81542377058133675</v>
      </c>
      <c r="V283">
        <v>0.27736697775920327</v>
      </c>
      <c r="W283">
        <v>-3.4109734206045579E-2</v>
      </c>
    </row>
    <row r="284" spans="1:23" x14ac:dyDescent="0.25">
      <c r="A284">
        <v>0</v>
      </c>
      <c r="B284">
        <v>1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1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1</v>
      </c>
      <c r="R284">
        <v>0</v>
      </c>
      <c r="S284">
        <v>0.51019729592539542</v>
      </c>
      <c r="T284">
        <v>-0.32065894525064836</v>
      </c>
      <c r="U284">
        <v>-0.54531385063708948</v>
      </c>
      <c r="V284">
        <v>-0.6831152423669542</v>
      </c>
      <c r="W284">
        <v>0.9994152122371347</v>
      </c>
    </row>
    <row r="285" spans="1:23" x14ac:dyDescent="0.25">
      <c r="A285">
        <v>0</v>
      </c>
      <c r="B285">
        <v>1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-1.5818296504011722</v>
      </c>
      <c r="T285">
        <v>1.1618241361370292</v>
      </c>
      <c r="U285">
        <v>-0.44884602208557267</v>
      </c>
      <c r="V285">
        <v>1.3688240460843821</v>
      </c>
      <c r="W285">
        <v>-0.89538052290869574</v>
      </c>
    </row>
    <row r="286" spans="1:23" x14ac:dyDescent="0.25">
      <c r="A286">
        <v>0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0.73041065869661304</v>
      </c>
      <c r="T286">
        <v>0.47760117549656261</v>
      </c>
      <c r="U286">
        <v>-0.7575430734504266</v>
      </c>
      <c r="V286">
        <v>-0.5084821114349255</v>
      </c>
      <c r="W286">
        <v>0.74103397562633944</v>
      </c>
    </row>
    <row r="287" spans="1:23" x14ac:dyDescent="0.25">
      <c r="A287">
        <v>0</v>
      </c>
      <c r="B287">
        <v>1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-0.92118956208751934</v>
      </c>
      <c r="T287">
        <v>0.47760117549656261</v>
      </c>
      <c r="U287">
        <v>1.2489877604211244</v>
      </c>
      <c r="V287">
        <v>-1.2943312006290544</v>
      </c>
      <c r="W287">
        <v>0.65490689675607461</v>
      </c>
    </row>
    <row r="288" spans="1:23" x14ac:dyDescent="0.25">
      <c r="A288">
        <v>0</v>
      </c>
      <c r="B288">
        <v>1</v>
      </c>
      <c r="C288">
        <v>0</v>
      </c>
      <c r="D288">
        <v>0</v>
      </c>
      <c r="E288">
        <v>1</v>
      </c>
      <c r="F288">
        <v>1</v>
      </c>
      <c r="G288">
        <v>0</v>
      </c>
      <c r="H288">
        <v>0</v>
      </c>
      <c r="I288">
        <v>1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0.51019729592539542</v>
      </c>
      <c r="T288">
        <v>0.13548969517632931</v>
      </c>
      <c r="U288">
        <v>-0.81542377058133675</v>
      </c>
      <c r="V288">
        <v>0.53931667415724627</v>
      </c>
      <c r="W288">
        <v>-0.20636389194657556</v>
      </c>
    </row>
    <row r="289" spans="1:23" x14ac:dyDescent="0.25">
      <c r="A289">
        <v>0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0.28998393315417775</v>
      </c>
      <c r="T289">
        <v>1.2758612962437736</v>
      </c>
      <c r="U289">
        <v>-0.27520393069284227</v>
      </c>
      <c r="V289">
        <v>0.62663323962326056</v>
      </c>
      <c r="W289">
        <v>-0.89538052290869574</v>
      </c>
    </row>
    <row r="290" spans="1:23" x14ac:dyDescent="0.25">
      <c r="A290">
        <v>0</v>
      </c>
      <c r="B290">
        <v>1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0.28998393315417775</v>
      </c>
      <c r="T290">
        <v>-1.2329562261046036</v>
      </c>
      <c r="U290">
        <v>1.7120333374684054</v>
      </c>
      <c r="V290">
        <v>-0.29019069776988976</v>
      </c>
      <c r="W290">
        <v>1.6884318431992547</v>
      </c>
    </row>
    <row r="291" spans="1:23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1</v>
      </c>
      <c r="H291">
        <v>1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6.9770570382960112E-2</v>
      </c>
      <c r="T291">
        <v>-0.20662178514390395</v>
      </c>
      <c r="U291">
        <v>-0.79613020487103336</v>
      </c>
      <c r="V291">
        <v>-0.85774837329898279</v>
      </c>
      <c r="W291">
        <v>0.8271610544966046</v>
      </c>
    </row>
    <row r="292" spans="1:23" x14ac:dyDescent="0.25">
      <c r="A292">
        <v>0</v>
      </c>
      <c r="B292">
        <v>1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1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0.73041065869661304</v>
      </c>
      <c r="T292">
        <v>0.93374981592354023</v>
      </c>
      <c r="U292">
        <v>-0.83471733629164013</v>
      </c>
      <c r="V292">
        <v>0.49565839142423906</v>
      </c>
      <c r="W292">
        <v>-0.89538052290869574</v>
      </c>
    </row>
    <row r="293" spans="1:23" x14ac:dyDescent="0.25">
      <c r="A293">
        <v>0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0.40009061453978656</v>
      </c>
      <c r="T293">
        <v>-1.0048819058911149</v>
      </c>
      <c r="U293">
        <v>1.3840427203932479</v>
      </c>
      <c r="V293">
        <v>-0.4211655459689112</v>
      </c>
      <c r="W293">
        <v>2.8942109473829651</v>
      </c>
    </row>
    <row r="294" spans="1:23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1</v>
      </c>
      <c r="R294">
        <v>1</v>
      </c>
      <c r="S294">
        <v>0.40009061453978656</v>
      </c>
      <c r="T294">
        <v>2.1881585770977288</v>
      </c>
      <c r="U294">
        <v>-0.4102588906649659</v>
      </c>
      <c r="V294">
        <v>-0.15921584957086829</v>
      </c>
      <c r="W294">
        <v>1.5161776854587246</v>
      </c>
    </row>
    <row r="295" spans="1:23" x14ac:dyDescent="0.25">
      <c r="A295">
        <v>0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1.391050747010266</v>
      </c>
      <c r="T295">
        <v>1.1618241361370292</v>
      </c>
      <c r="U295">
        <v>-0.66107524489890979</v>
      </c>
      <c r="V295">
        <v>1.541728136116035E-2</v>
      </c>
      <c r="W295">
        <v>-0.20636389194657556</v>
      </c>
    </row>
    <row r="296" spans="1:23" x14ac:dyDescent="0.25">
      <c r="A296">
        <v>0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1</v>
      </c>
      <c r="S296">
        <v>-1.141402924858737</v>
      </c>
      <c r="T296">
        <v>-0.66277042557088162</v>
      </c>
      <c r="U296">
        <v>-1.4906985704419549</v>
      </c>
      <c r="V296">
        <v>-0.24653241503688259</v>
      </c>
      <c r="W296">
        <v>1.5161776854587246</v>
      </c>
    </row>
    <row r="297" spans="1:23" x14ac:dyDescent="0.25">
      <c r="A297">
        <v>0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0.95062402146783076</v>
      </c>
      <c r="T297">
        <v>0.47760117549656261</v>
      </c>
      <c r="U297">
        <v>-1.1434143876564942</v>
      </c>
      <c r="V297">
        <v>-0.24653241503688259</v>
      </c>
      <c r="W297">
        <v>2.5497026319019049</v>
      </c>
    </row>
    <row r="298" spans="1:23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1</v>
      </c>
      <c r="S298">
        <v>0.95062402146783076</v>
      </c>
      <c r="T298">
        <v>-0.43469610535739278</v>
      </c>
      <c r="U298">
        <v>-0.95047873055346044</v>
      </c>
      <c r="V298">
        <v>-0.59579867690093979</v>
      </c>
      <c r="W298">
        <v>-0.89538052290869574</v>
      </c>
    </row>
    <row r="299" spans="1:23" x14ac:dyDescent="0.25">
      <c r="A299">
        <v>0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1</v>
      </c>
      <c r="R299">
        <v>0</v>
      </c>
      <c r="S299">
        <v>0.51019729592539542</v>
      </c>
      <c r="T299">
        <v>1.8460470967774956</v>
      </c>
      <c r="U299">
        <v>-1.3556436104698313</v>
      </c>
      <c r="V299">
        <v>-2.6040796826192691</v>
      </c>
      <c r="W299">
        <v>-3.4109734206045579E-2</v>
      </c>
    </row>
    <row r="300" spans="1:23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0.28998393315417775</v>
      </c>
      <c r="T300">
        <v>0.47760117549656261</v>
      </c>
      <c r="U300">
        <v>-0.10156183930011192</v>
      </c>
      <c r="V300">
        <v>-1.1633563524300328</v>
      </c>
      <c r="W300">
        <v>-0.72312636516816575</v>
      </c>
    </row>
    <row r="301" spans="1:23" x14ac:dyDescent="0.25">
      <c r="A301">
        <v>0</v>
      </c>
      <c r="B301">
        <v>1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-1.0312962434731281</v>
      </c>
      <c r="T301">
        <v>-1.2329562261046036</v>
      </c>
      <c r="U301">
        <v>0.34219017203686569</v>
      </c>
      <c r="V301">
        <v>-0.7704318078329685</v>
      </c>
      <c r="W301">
        <v>0.13814442353448442</v>
      </c>
    </row>
    <row r="302" spans="1:23" x14ac:dyDescent="0.25">
      <c r="A302">
        <v>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1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1.5011574283958748</v>
      </c>
      <c r="T302">
        <v>0.70567549571005139</v>
      </c>
      <c r="U302">
        <v>-1.0276529933946739</v>
      </c>
      <c r="V302">
        <v>-0.37750726323590406</v>
      </c>
      <c r="W302">
        <v>2.0329401586803146</v>
      </c>
    </row>
    <row r="303" spans="1:23" x14ac:dyDescent="0.25">
      <c r="A303">
        <v>0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1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0.28998393315417775</v>
      </c>
      <c r="T303">
        <v>-9.2584625037159529E-2</v>
      </c>
      <c r="U303">
        <v>-2.223854067433483</v>
      </c>
      <c r="V303">
        <v>-1.5126226142940902</v>
      </c>
      <c r="W303">
        <v>0.13814442353448442</v>
      </c>
    </row>
    <row r="304" spans="1:23" x14ac:dyDescent="0.25">
      <c r="A304">
        <v>0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0.28998393315417775</v>
      </c>
      <c r="T304">
        <v>-9.2584625037159529E-2</v>
      </c>
      <c r="U304">
        <v>-0.19802966785162879</v>
      </c>
      <c r="V304">
        <v>1.0632160669533322</v>
      </c>
      <c r="W304">
        <v>-0.89538052290869574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1EB0C-C25F-483E-9AA6-EDB9AC3AD6B2}">
  <dimension ref="A1:FB520"/>
  <sheetViews>
    <sheetView showGridLines="0" showRowColHeaders="0" zoomScaleNormal="100" workbookViewId="0">
      <selection activeCell="B1" sqref="B1"/>
    </sheetView>
  </sheetViews>
  <sheetFormatPr defaultRowHeight="11.25" outlineLevelRow="1" x14ac:dyDescent="0.2"/>
  <cols>
    <col min="1" max="1" width="15.7109375" style="1" customWidth="1"/>
    <col min="2" max="9" width="9.7109375" style="1" customWidth="1"/>
    <col min="10" max="16384" width="9.140625" style="1"/>
  </cols>
  <sheetData>
    <row r="1" spans="1:158" x14ac:dyDescent="0.2">
      <c r="A1" s="2" t="s">
        <v>23</v>
      </c>
      <c r="B1" s="1" t="s">
        <v>24</v>
      </c>
      <c r="F1" s="3"/>
      <c r="R1" s="3" t="s">
        <v>25</v>
      </c>
      <c r="Z1" s="73" t="s">
        <v>172</v>
      </c>
      <c r="BZ1" s="4" t="s">
        <v>172</v>
      </c>
    </row>
    <row r="2" spans="1:158" x14ac:dyDescent="0.2">
      <c r="A2" s="2" t="s">
        <v>26</v>
      </c>
      <c r="C2" s="1" t="s">
        <v>0</v>
      </c>
      <c r="G2" s="6" t="s">
        <v>27</v>
      </c>
      <c r="H2" s="7" t="s">
        <v>28</v>
      </c>
      <c r="I2" s="10" t="s">
        <v>29</v>
      </c>
    </row>
    <row r="3" spans="1:158" hidden="1" outlineLevel="1" x14ac:dyDescent="0.2">
      <c r="A3" s="2" t="s">
        <v>30</v>
      </c>
    </row>
    <row r="4" spans="1:158" hidden="1" outlineLevel="1" x14ac:dyDescent="0.2">
      <c r="A4" s="1" t="s">
        <v>31</v>
      </c>
    </row>
    <row r="5" spans="1:158" hidden="1" outlineLevel="1" x14ac:dyDescent="0.2">
      <c r="A5" s="2" t="s">
        <v>32</v>
      </c>
    </row>
    <row r="6" spans="1:158" hidden="1" outlineLevel="1" x14ac:dyDescent="0.2">
      <c r="A6" s="1" t="s">
        <v>33</v>
      </c>
    </row>
    <row r="7" spans="1:158" hidden="1" outlineLevel="1" x14ac:dyDescent="0.2">
      <c r="A7" s="1" t="s">
        <v>34</v>
      </c>
    </row>
    <row r="8" spans="1:158" collapsed="1" x14ac:dyDescent="0.2">
      <c r="A8" s="71"/>
      <c r="J8" s="3" t="s">
        <v>170</v>
      </c>
      <c r="K8" s="3" t="s">
        <v>171</v>
      </c>
    </row>
    <row r="9" spans="1:158" x14ac:dyDescent="0.2">
      <c r="A9" s="11" t="s">
        <v>35</v>
      </c>
      <c r="BE9" s="58" t="s">
        <v>150</v>
      </c>
      <c r="BF9" s="58" t="s">
        <v>151</v>
      </c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</row>
    <row r="10" spans="1:158" ht="12" outlineLevel="1" thickBot="1" x14ac:dyDescent="0.25">
      <c r="A10" s="12"/>
      <c r="B10" s="13" t="s">
        <v>36</v>
      </c>
      <c r="C10" s="15" t="s">
        <v>37</v>
      </c>
      <c r="D10" s="15" t="s">
        <v>38</v>
      </c>
      <c r="E10" s="15" t="s">
        <v>39</v>
      </c>
      <c r="F10" s="15" t="s">
        <v>40</v>
      </c>
      <c r="G10" s="15" t="s">
        <v>41</v>
      </c>
      <c r="H10" s="15" t="s">
        <v>42</v>
      </c>
      <c r="I10" s="15" t="s">
        <v>43</v>
      </c>
      <c r="BE10" s="58">
        <v>7</v>
      </c>
      <c r="BF10" s="58">
        <f>CHOOSE(BE10,0,0.25,0.5,0.68,0.8,0.9,0.95,0.98,0.99,0.997,0.999)</f>
        <v>0.95</v>
      </c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</row>
    <row r="11" spans="1:158" outlineLevel="1" x14ac:dyDescent="0.2">
      <c r="B11" s="17">
        <f xml:space="preserve"> 1 - $C$42 / $C$43</f>
        <v>0.56988896704210412</v>
      </c>
      <c r="C11" s="17">
        <f xml:space="preserve"> MAX(0,1 - ($C$42 + 2*($B$41+1))/$C$43)</f>
        <v>0.45974574788916256</v>
      </c>
      <c r="D11" s="18">
        <v>0.29560386426902152</v>
      </c>
      <c r="E11" s="18">
        <v>0.54455445544554459</v>
      </c>
      <c r="F11" s="19">
        <v>303</v>
      </c>
      <c r="G11" s="20">
        <f>$BF$85</f>
        <v>0.94494949494949487</v>
      </c>
      <c r="H11" s="17">
        <f>_xlfn.NORM.S.INV(1-(1-I11)/2)</f>
        <v>1.9599639845400536</v>
      </c>
      <c r="I11" s="21">
        <f>$BF$10</f>
        <v>0.95</v>
      </c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</row>
    <row r="12" spans="1:158" x14ac:dyDescent="0.2">
      <c r="A12" s="71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</row>
    <row r="13" spans="1:158" x14ac:dyDescent="0.2">
      <c r="A13" s="11" t="s">
        <v>44</v>
      </c>
      <c r="BE13" s="58" t="s">
        <v>55</v>
      </c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</row>
    <row r="14" spans="1:158" ht="12" outlineLevel="1" thickBot="1" x14ac:dyDescent="0.25">
      <c r="A14" s="22" t="s">
        <v>45</v>
      </c>
      <c r="B14" s="15" t="s">
        <v>46</v>
      </c>
      <c r="C14" s="15" t="s">
        <v>47</v>
      </c>
      <c r="D14" s="15" t="s">
        <v>48</v>
      </c>
      <c r="E14" s="15" t="s">
        <v>49</v>
      </c>
      <c r="F14" s="15" t="str">
        <f>IF($I$11&gt;99%,("Lower"&amp;TEXT($I$11,"0.0%")),("Lower"&amp;TEXT($I$11,"0%")))</f>
        <v>Lower95%</v>
      </c>
      <c r="G14" s="15" t="str">
        <f>IF($I$11&gt;99%,("Upper"&amp;TEXT($I$11,"0.0%")),("Upper"&amp;TEXT($I$11,"0%")))</f>
        <v>Upper95%</v>
      </c>
      <c r="H14" s="15" t="s">
        <v>51</v>
      </c>
      <c r="I14" s="15" t="s">
        <v>50</v>
      </c>
      <c r="BE14" s="58" t="s">
        <v>18</v>
      </c>
      <c r="BF14" s="58" t="s">
        <v>9</v>
      </c>
      <c r="BG14" s="58" t="s">
        <v>10</v>
      </c>
      <c r="BH14" s="58" t="s">
        <v>11</v>
      </c>
      <c r="BI14" s="58" t="s">
        <v>12</v>
      </c>
      <c r="BJ14" s="58" t="s">
        <v>20</v>
      </c>
      <c r="BK14" s="58" t="s">
        <v>2</v>
      </c>
      <c r="BL14" s="58" t="s">
        <v>3</v>
      </c>
      <c r="BM14" s="58" t="s">
        <v>4</v>
      </c>
      <c r="BN14" s="58" t="s">
        <v>17</v>
      </c>
      <c r="BO14" s="58" t="s">
        <v>16</v>
      </c>
      <c r="BP14" s="58" t="s">
        <v>22</v>
      </c>
      <c r="BQ14" s="58" t="s">
        <v>5</v>
      </c>
      <c r="BR14" s="58" t="s">
        <v>6</v>
      </c>
      <c r="BS14" s="58" t="s">
        <v>1</v>
      </c>
      <c r="BT14" s="58" t="s">
        <v>7</v>
      </c>
      <c r="BU14" s="58" t="s">
        <v>8</v>
      </c>
      <c r="BV14" s="58" t="s">
        <v>53</v>
      </c>
      <c r="BW14" s="58" t="s">
        <v>15</v>
      </c>
      <c r="BX14" s="58" t="s">
        <v>54</v>
      </c>
      <c r="BY14" s="58" t="s">
        <v>21</v>
      </c>
      <c r="BZ14" s="58" t="s">
        <v>19</v>
      </c>
      <c r="CA14" s="58" t="s">
        <v>52</v>
      </c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</row>
    <row r="15" spans="1:158" outlineLevel="1" x14ac:dyDescent="0.2">
      <c r="A15" s="23" t="s">
        <v>52</v>
      </c>
      <c r="B15" s="14">
        <v>0.69456909652118126</v>
      </c>
      <c r="C15" s="14">
        <v>1.0530328630998991</v>
      </c>
      <c r="D15" s="14">
        <f>B15 / C15</f>
        <v>0.65958919313925435</v>
      </c>
      <c r="E15" s="14">
        <f>2*(1-_xlfn.NORM.S.DIST(ABS(B15)/C15,1))</f>
        <v>0.50951749118120016</v>
      </c>
      <c r="F15" s="14">
        <f>B15 - $H$11 * C15</f>
        <v>-1.3693373896917178</v>
      </c>
      <c r="G15" s="14">
        <f>B15 + $H$11 * C15</f>
        <v>2.7584755827340803</v>
      </c>
      <c r="H15" s="14"/>
      <c r="I15" s="14"/>
      <c r="BE15" s="58">
        <v>5.3332093854161683E-2</v>
      </c>
      <c r="BF15" s="58">
        <v>-2.4455682885961425E-2</v>
      </c>
      <c r="BG15" s="58">
        <v>-5.4874361050731818E-2</v>
      </c>
      <c r="BH15" s="58">
        <v>-3.528171568915868E-2</v>
      </c>
      <c r="BI15" s="58">
        <v>3.0390531296546407E-2</v>
      </c>
      <c r="BJ15" s="58">
        <v>-8.2596090076636503E-3</v>
      </c>
      <c r="BK15" s="58">
        <v>-8.0032921633867646E-3</v>
      </c>
      <c r="BL15" s="58">
        <v>-4.1433464178926866E-3</v>
      </c>
      <c r="BM15" s="58">
        <v>1.6235941000746635E-3</v>
      </c>
      <c r="BN15" s="58">
        <v>-9.6134323347180279E-4</v>
      </c>
      <c r="BO15" s="58">
        <v>3.4238506165367153E-3</v>
      </c>
      <c r="BP15" s="58">
        <v>5.7859650815064306E-3</v>
      </c>
      <c r="BQ15" s="58">
        <v>6.2463488877696378E-3</v>
      </c>
      <c r="BR15" s="58">
        <v>-2.8665638132838095E-2</v>
      </c>
      <c r="BS15" s="58">
        <v>-2.0927816837518735E-4</v>
      </c>
      <c r="BT15" s="58">
        <v>-5.6020970371129563E-3</v>
      </c>
      <c r="BU15" s="58">
        <v>6.131608346192436E-3</v>
      </c>
      <c r="BV15" s="58">
        <v>6.3106024009213042E-3</v>
      </c>
      <c r="BW15" s="58">
        <v>1.2048667258056244E-2</v>
      </c>
      <c r="BX15" s="58">
        <v>5.0774655224852562E-3</v>
      </c>
      <c r="BY15" s="58">
        <v>2.2366562915823261E-2</v>
      </c>
      <c r="BZ15" s="58">
        <v>-1.4378497271312971E-2</v>
      </c>
      <c r="CA15" s="58">
        <v>4.2213624030842979E-3</v>
      </c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</row>
    <row r="16" spans="1:158" outlineLevel="1" x14ac:dyDescent="0.2">
      <c r="A16" s="23" t="s">
        <v>18</v>
      </c>
      <c r="B16" s="14">
        <v>0.2526524434791616</v>
      </c>
      <c r="C16" s="14">
        <v>0.23093742410913326</v>
      </c>
      <c r="D16" s="14">
        <f>B16 / C16</f>
        <v>1.094029884735211</v>
      </c>
      <c r="E16" s="14">
        <f>2*(1-_xlfn.NORM.S.DIST(ABS(B16)/C16,1))</f>
        <v>0.27394187152959648</v>
      </c>
      <c r="F16" s="14">
        <f>B16 - $H$11 * C16</f>
        <v>-0.19997659045719146</v>
      </c>
      <c r="G16" s="14">
        <f>B16 + $H$11 * C16</f>
        <v>0.70528147741551472</v>
      </c>
      <c r="H16" s="14">
        <v>1.5572367375132388</v>
      </c>
      <c r="I16" s="14">
        <f>(B16*0.999999999999999)/(PI()/SQRT(3))</f>
        <v>0.13929459258898277</v>
      </c>
      <c r="BE16" s="58">
        <v>-2.4455682885961422E-2</v>
      </c>
      <c r="BF16" s="58">
        <v>0.27817477503408733</v>
      </c>
      <c r="BG16" s="58">
        <v>0.13112224420905302</v>
      </c>
      <c r="BH16" s="58">
        <v>0.11946571021796161</v>
      </c>
      <c r="BI16" s="58">
        <v>2.5031816099953714E-2</v>
      </c>
      <c r="BJ16" s="58">
        <v>5.09595295476503E-3</v>
      </c>
      <c r="BK16" s="58">
        <v>-7.7740474315527381E-3</v>
      </c>
      <c r="BL16" s="58">
        <v>-7.4451500889261155E-2</v>
      </c>
      <c r="BM16" s="58">
        <v>-6.3409422464437565E-2</v>
      </c>
      <c r="BN16" s="58">
        <v>5.3366013745138356E-3</v>
      </c>
      <c r="BO16" s="58">
        <v>-5.01996407279824E-2</v>
      </c>
      <c r="BP16" s="58">
        <v>1.3045223939314041E-2</v>
      </c>
      <c r="BQ16" s="58">
        <v>8.1710763318670072E-3</v>
      </c>
      <c r="BR16" s="58">
        <v>4.4046512238986112E-2</v>
      </c>
      <c r="BS16" s="58">
        <v>2.6477123818330683E-2</v>
      </c>
      <c r="BT16" s="58">
        <v>2.3337152070188185E-2</v>
      </c>
      <c r="BU16" s="58">
        <v>-4.7911637594875774E-2</v>
      </c>
      <c r="BV16" s="58">
        <v>-4.1840723750290749E-2</v>
      </c>
      <c r="BW16" s="58">
        <v>0.11049568675286021</v>
      </c>
      <c r="BX16" s="58">
        <v>-2.9155694081961968E-2</v>
      </c>
      <c r="BY16" s="58">
        <v>5.6762881829514602E-3</v>
      </c>
      <c r="BZ16" s="58">
        <v>2.2153754008604202E-2</v>
      </c>
      <c r="CA16" s="58">
        <v>-4.3189389691302288E-2</v>
      </c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</row>
    <row r="17" spans="1:158" outlineLevel="1" x14ac:dyDescent="0.2">
      <c r="A17" s="23" t="s">
        <v>9</v>
      </c>
      <c r="B17" s="14">
        <v>-2.3423014540506224</v>
      </c>
      <c r="C17" s="14">
        <v>0.52742276689017453</v>
      </c>
      <c r="D17" s="14">
        <f>B17 / C17</f>
        <v>-4.4410321303751399</v>
      </c>
      <c r="E17" s="14">
        <f>2*(1-_xlfn.NORM.S.DIST(ABS(B17)/C17,1))</f>
        <v>8.9528424549456531E-6</v>
      </c>
      <c r="F17" s="14">
        <f>B17 - $H$11 * C17</f>
        <v>-3.3760310817818286</v>
      </c>
      <c r="G17" s="14">
        <f>B17 + $H$11 * C17</f>
        <v>-1.3085718263194162</v>
      </c>
      <c r="H17" s="14">
        <v>1.2814578813005264</v>
      </c>
      <c r="I17" s="14">
        <f>(B17*0.411169007043152)/(PI()/SQRT(3))</f>
        <v>-0.53097480462748792</v>
      </c>
      <c r="BE17" s="58">
        <v>-5.4874361050731811E-2</v>
      </c>
      <c r="BF17" s="58">
        <v>0.131122244209053</v>
      </c>
      <c r="BG17" s="58">
        <v>0.65878089346032886</v>
      </c>
      <c r="BH17" s="58">
        <v>0.11803495157381616</v>
      </c>
      <c r="BI17" s="58">
        <v>-7.5004413834014252E-2</v>
      </c>
      <c r="BJ17" s="58">
        <v>1.1090556446075666E-2</v>
      </c>
      <c r="BK17" s="58">
        <v>1.1475686075354347E-2</v>
      </c>
      <c r="BL17" s="58">
        <v>-9.0908646527195752E-3</v>
      </c>
      <c r="BM17" s="58">
        <v>-0.12423634240940756</v>
      </c>
      <c r="BN17" s="58">
        <v>4.4272180286144054E-2</v>
      </c>
      <c r="BO17" s="58">
        <v>-6.9893579520700952E-2</v>
      </c>
      <c r="BP17" s="58">
        <v>-3.0998523143175794E-2</v>
      </c>
      <c r="BQ17" s="58">
        <v>-2.5693493205109233E-2</v>
      </c>
      <c r="BR17" s="58">
        <v>9.2099216921079918E-2</v>
      </c>
      <c r="BS17" s="58">
        <v>0.12441066156022855</v>
      </c>
      <c r="BT17" s="58">
        <v>1.0812044972495376E-2</v>
      </c>
      <c r="BU17" s="58">
        <v>-0.12188079295414037</v>
      </c>
      <c r="BV17" s="58">
        <v>-0.10643285654817683</v>
      </c>
      <c r="BW17" s="58">
        <v>7.093443329488007E-2</v>
      </c>
      <c r="BX17" s="58">
        <v>-4.1471646234014017E-2</v>
      </c>
      <c r="BY17" s="58">
        <v>-3.4944555917718036E-2</v>
      </c>
      <c r="BZ17" s="58">
        <v>3.2599173377254979E-2</v>
      </c>
      <c r="CA17" s="58">
        <v>-8.0172778519056048E-2</v>
      </c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</row>
    <row r="18" spans="1:158" outlineLevel="1" x14ac:dyDescent="0.2">
      <c r="A18" s="23" t="s">
        <v>10</v>
      </c>
      <c r="B18" s="14">
        <v>-3.4831779690941205</v>
      </c>
      <c r="C18" s="14">
        <v>0.81165318545566545</v>
      </c>
      <c r="D18" s="14">
        <f>B18 / C18</f>
        <v>-4.2914609731232067</v>
      </c>
      <c r="E18" s="14">
        <f>2*(1-_xlfn.NORM.S.DIST(ABS(B18)/C18,1))</f>
        <v>1.7750140236305612E-5</v>
      </c>
      <c r="F18" s="14">
        <f>B18 - $H$11 * C18</f>
        <v>-5.0739889805244331</v>
      </c>
      <c r="G18" s="14">
        <f>B18 + $H$11 * C18</f>
        <v>-1.8923669576638074</v>
      </c>
      <c r="H18" s="14">
        <v>1.3791840288070896</v>
      </c>
      <c r="I18" s="14">
        <f>(B18*0.331733972610461)/(PI()/SQRT(3))</f>
        <v>-0.63705417907932449</v>
      </c>
      <c r="BE18" s="58">
        <v>-3.528171568915868E-2</v>
      </c>
      <c r="BF18" s="58">
        <v>0.1194657102179616</v>
      </c>
      <c r="BG18" s="58">
        <v>0.11803495157381613</v>
      </c>
      <c r="BH18" s="58">
        <v>0.87916847272667442</v>
      </c>
      <c r="BI18" s="58">
        <v>6.4060286179805456E-2</v>
      </c>
      <c r="BJ18" s="58">
        <v>7.5954778688866196E-3</v>
      </c>
      <c r="BK18" s="58">
        <v>2.9029572098817784E-2</v>
      </c>
      <c r="BL18" s="58">
        <v>-2.1995503575494207E-2</v>
      </c>
      <c r="BM18" s="58">
        <v>3.6846931914377608E-2</v>
      </c>
      <c r="BN18" s="58">
        <v>3.4740835202062552E-2</v>
      </c>
      <c r="BO18" s="58">
        <v>-0.10874834951623205</v>
      </c>
      <c r="BP18" s="58">
        <v>-1.6462721340175467E-2</v>
      </c>
      <c r="BQ18" s="58">
        <v>6.5635735944039805E-3</v>
      </c>
      <c r="BR18" s="58">
        <v>-3.5060812890711224E-2</v>
      </c>
      <c r="BS18" s="58">
        <v>-1.3022347143543788E-2</v>
      </c>
      <c r="BT18" s="58">
        <v>-1.7904773584653078E-2</v>
      </c>
      <c r="BU18" s="58">
        <v>-8.6076754890675358E-2</v>
      </c>
      <c r="BV18" s="58">
        <v>2.7360239145547065E-2</v>
      </c>
      <c r="BW18" s="58">
        <v>0.14200021581543176</v>
      </c>
      <c r="BX18" s="58">
        <v>-1.4519789923022924E-2</v>
      </c>
      <c r="BY18" s="58">
        <v>2.8539930628868983E-2</v>
      </c>
      <c r="BZ18" s="58">
        <v>2.1432677615200929E-2</v>
      </c>
      <c r="CA18" s="58">
        <v>-2.6309998254490607E-2</v>
      </c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</row>
    <row r="19" spans="1:158" outlineLevel="1" x14ac:dyDescent="0.2">
      <c r="A19" s="23" t="s">
        <v>11</v>
      </c>
      <c r="B19" s="14">
        <v>-2.2471435857689572</v>
      </c>
      <c r="C19" s="14">
        <v>0.93763984169118708</v>
      </c>
      <c r="D19" s="14">
        <f>B19 / C19</f>
        <v>-2.3965956712290142</v>
      </c>
      <c r="E19" s="14">
        <f>2*(1-_xlfn.NORM.S.DIST(ABS(B19)/C19,1))</f>
        <v>1.6548172837289599E-2</v>
      </c>
      <c r="F19" s="14">
        <f>B19 - $H$11 * C19</f>
        <v>-4.0848839059535216</v>
      </c>
      <c r="G19" s="14">
        <f>B19 + $H$11 * C19</f>
        <v>-0.40940326558439311</v>
      </c>
      <c r="H19" s="14">
        <v>1.2353429405958656</v>
      </c>
      <c r="I19" s="14">
        <f>(B19*0.248704377737819)/(PI()/SQRT(3))</f>
        <v>-0.3081236316466322</v>
      </c>
      <c r="BE19" s="58">
        <v>3.03905312965464E-2</v>
      </c>
      <c r="BF19" s="58">
        <v>2.5031816099953707E-2</v>
      </c>
      <c r="BG19" s="58">
        <v>-7.5004413834014239E-2</v>
      </c>
      <c r="BH19" s="58">
        <v>6.4060286179805442E-2</v>
      </c>
      <c r="BI19" s="58">
        <v>2.9585067711578694</v>
      </c>
      <c r="BJ19" s="58">
        <v>6.5079407990075956E-3</v>
      </c>
      <c r="BK19" s="58">
        <v>-0.10028126840679037</v>
      </c>
      <c r="BL19" s="58">
        <v>5.8301529207337388E-2</v>
      </c>
      <c r="BM19" s="58">
        <v>0.1022604087182542</v>
      </c>
      <c r="BN19" s="58">
        <v>-2.6605779519066224E-2</v>
      </c>
      <c r="BO19" s="58">
        <v>-0.13677107219367884</v>
      </c>
      <c r="BP19" s="58">
        <v>4.3263444354070278E-2</v>
      </c>
      <c r="BQ19" s="58">
        <v>1.5731021959123747E-2</v>
      </c>
      <c r="BR19" s="58">
        <v>-7.9123106025292725E-2</v>
      </c>
      <c r="BS19" s="58">
        <v>-9.8959194328693656E-2</v>
      </c>
      <c r="BT19" s="58">
        <v>-7.1340436212928127E-2</v>
      </c>
      <c r="BU19" s="58">
        <v>5.9426335768695264E-2</v>
      </c>
      <c r="BV19" s="58">
        <v>0.17834017545987299</v>
      </c>
      <c r="BW19" s="58">
        <v>0.16259236996397364</v>
      </c>
      <c r="BX19" s="58">
        <v>8.451129029260461E-2</v>
      </c>
      <c r="BY19" s="58">
        <v>3.5961928420849582E-2</v>
      </c>
      <c r="BZ19" s="58">
        <v>-5.1888135851541426E-3</v>
      </c>
      <c r="CA19" s="58">
        <v>-1.0439633842585866E-2</v>
      </c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</row>
    <row r="20" spans="1:158" outlineLevel="1" x14ac:dyDescent="0.2">
      <c r="A20" s="23" t="s">
        <v>12</v>
      </c>
      <c r="B20" s="14">
        <v>1.2679609198538504</v>
      </c>
      <c r="C20" s="14">
        <v>1.7200310378472445</v>
      </c>
      <c r="D20" s="14">
        <f>B20 / C20</f>
        <v>0.73717327882687755</v>
      </c>
      <c r="E20" s="14">
        <f>2*(1-_xlfn.NORM.S.DIST(ABS(B20)/C20,1))</f>
        <v>0.46101698101611799</v>
      </c>
      <c r="F20" s="14">
        <f>B20 - $H$11 * C20</f>
        <v>-2.1032379666177987</v>
      </c>
      <c r="G20" s="14">
        <f>B20 + $H$11 * C20</f>
        <v>4.6391598063255</v>
      </c>
      <c r="H20" s="14">
        <v>1.0606652762818816</v>
      </c>
      <c r="I20" s="14">
        <f>(B20*0.127605192927908)/(PI()/SQRT(3))</f>
        <v>8.9204131941742759E-2</v>
      </c>
      <c r="BE20" s="58">
        <v>-8.2596090076636538E-3</v>
      </c>
      <c r="BF20" s="58">
        <v>5.0959529547650265E-3</v>
      </c>
      <c r="BG20" s="58">
        <v>1.1090556446075671E-2</v>
      </c>
      <c r="BH20" s="58">
        <v>7.5954778688866239E-3</v>
      </c>
      <c r="BI20" s="58">
        <v>6.5079407990075947E-3</v>
      </c>
      <c r="BJ20" s="58">
        <v>4.8399476820213755E-2</v>
      </c>
      <c r="BK20" s="58">
        <v>-1.7934446576097411E-3</v>
      </c>
      <c r="BL20" s="58">
        <v>9.6851063293904499E-5</v>
      </c>
      <c r="BM20" s="58">
        <v>5.4400218777896506E-3</v>
      </c>
      <c r="BN20" s="58">
        <v>2.1874663377737485E-3</v>
      </c>
      <c r="BO20" s="58">
        <v>-9.8376799252076E-3</v>
      </c>
      <c r="BP20" s="58">
        <v>-6.1924684118913626E-3</v>
      </c>
      <c r="BQ20" s="58">
        <v>1.4664542076524553E-2</v>
      </c>
      <c r="BR20" s="58">
        <v>2.3451958674482045E-2</v>
      </c>
      <c r="BS20" s="58">
        <v>3.5583337467457066E-2</v>
      </c>
      <c r="BT20" s="58">
        <v>-1.5289236744410377E-2</v>
      </c>
      <c r="BU20" s="58">
        <v>-1.427938445482284E-2</v>
      </c>
      <c r="BV20" s="58">
        <v>1.6749389846579261E-2</v>
      </c>
      <c r="BW20" s="58">
        <v>4.4098708302694987E-2</v>
      </c>
      <c r="BX20" s="58">
        <v>5.7640644974384647E-3</v>
      </c>
      <c r="BY20" s="58">
        <v>-9.1693036733846156E-3</v>
      </c>
      <c r="BZ20" s="58">
        <v>1.713044004600894E-3</v>
      </c>
      <c r="CA20" s="58">
        <v>-2.668286530091887E-2</v>
      </c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</row>
    <row r="21" spans="1:158" outlineLevel="1" x14ac:dyDescent="0.2">
      <c r="A21" s="23" t="s">
        <v>20</v>
      </c>
      <c r="B21" s="14">
        <v>-0.22239951800651225</v>
      </c>
      <c r="C21" s="14">
        <v>0.219998810951818</v>
      </c>
      <c r="D21" s="14">
        <f>B21 / C21</f>
        <v>-1.0109123637728208</v>
      </c>
      <c r="E21" s="14">
        <f>2*(1-_xlfn.NORM.S.DIST(ABS(B21)/C21,1))</f>
        <v>0.31205837595285857</v>
      </c>
      <c r="F21" s="14">
        <f>B21 - $H$11 * C21</f>
        <v>-0.65358926411371143</v>
      </c>
      <c r="G21" s="14">
        <f>B21 + $H$11 * C21</f>
        <v>0.20879022810068693</v>
      </c>
      <c r="H21" s="14">
        <v>1.1686879601859916</v>
      </c>
      <c r="I21" s="14">
        <f>(B21*0.999999999999999)/(PI()/SQRT(3))</f>
        <v>-0.12261528060486923</v>
      </c>
      <c r="BE21" s="58">
        <v>-8.0032921633867611E-3</v>
      </c>
      <c r="BF21" s="58">
        <v>-7.7740474315527467E-3</v>
      </c>
      <c r="BG21" s="58">
        <v>1.1475686075354322E-2</v>
      </c>
      <c r="BH21" s="58">
        <v>2.9029572098817773E-2</v>
      </c>
      <c r="BI21" s="58">
        <v>-0.10028126840679033</v>
      </c>
      <c r="BJ21" s="58">
        <v>-1.7934446576097413E-3</v>
      </c>
      <c r="BK21" s="58">
        <v>0.33408826540945219</v>
      </c>
      <c r="BL21" s="58">
        <v>8.9201298489957517E-2</v>
      </c>
      <c r="BM21" s="58">
        <v>8.7059682259460203E-2</v>
      </c>
      <c r="BN21" s="58">
        <v>5.6022646038327108E-2</v>
      </c>
      <c r="BO21" s="58">
        <v>-5.2140576982381715E-3</v>
      </c>
      <c r="BP21" s="58">
        <v>1.7452427457213E-2</v>
      </c>
      <c r="BQ21" s="58">
        <v>-7.8329650729508614E-3</v>
      </c>
      <c r="BR21" s="58">
        <v>1.2424995849289565E-2</v>
      </c>
      <c r="BS21" s="58">
        <v>4.1643373923071049E-3</v>
      </c>
      <c r="BT21" s="58">
        <v>3.3966358421643042E-2</v>
      </c>
      <c r="BU21" s="58">
        <v>2.7664954236425014E-2</v>
      </c>
      <c r="BV21" s="58">
        <v>-1.363200155577202E-2</v>
      </c>
      <c r="BW21" s="58">
        <v>9.3086487818893268E-3</v>
      </c>
      <c r="BX21" s="58">
        <v>-2.5510698620758585E-2</v>
      </c>
      <c r="BY21" s="58">
        <v>-1.8196012019031933E-2</v>
      </c>
      <c r="BZ21" s="58">
        <v>-4.1152418028283068E-3</v>
      </c>
      <c r="CA21" s="58">
        <v>-0.11517211719790084</v>
      </c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</row>
    <row r="22" spans="1:158" outlineLevel="1" x14ac:dyDescent="0.2">
      <c r="A22" s="23" t="s">
        <v>2</v>
      </c>
      <c r="B22" s="14">
        <v>0.86470824183998163</v>
      </c>
      <c r="C22" s="14">
        <v>0.57800368978878691</v>
      </c>
      <c r="D22" s="14">
        <f>B22 / C22</f>
        <v>1.496025470280236</v>
      </c>
      <c r="E22" s="14">
        <f>2*(1-_xlfn.NORM.S.DIST(ABS(B22)/C22,1))</f>
        <v>0.1346470179514685</v>
      </c>
      <c r="F22" s="14">
        <f>B22 - $H$11 * C22</f>
        <v>-0.26815817307730216</v>
      </c>
      <c r="G22" s="14">
        <f>B22 + $H$11 * C22</f>
        <v>1.9975746567572654</v>
      </c>
      <c r="H22" s="14">
        <v>1.5223786192005673</v>
      </c>
      <c r="I22" s="14">
        <f>(B22*0.371809495644338)/(PI()/SQRT(3))</f>
        <v>0.17725595323150048</v>
      </c>
      <c r="BE22" s="58">
        <v>-4.1433464178926857E-3</v>
      </c>
      <c r="BF22" s="58">
        <v>-7.4451500889261168E-2</v>
      </c>
      <c r="BG22" s="58">
        <v>-9.0908646527195942E-3</v>
      </c>
      <c r="BH22" s="58">
        <v>-2.1995503575494225E-2</v>
      </c>
      <c r="BI22" s="58">
        <v>5.8301529207337402E-2</v>
      </c>
      <c r="BJ22" s="58">
        <v>9.6851063293901151E-5</v>
      </c>
      <c r="BK22" s="58">
        <v>8.9201298489957503E-2</v>
      </c>
      <c r="BL22" s="58">
        <v>0.28022558033180556</v>
      </c>
      <c r="BM22" s="58">
        <v>0.14867013180644251</v>
      </c>
      <c r="BN22" s="58">
        <v>4.9422164872657812E-2</v>
      </c>
      <c r="BO22" s="58">
        <v>-4.5231714248769317E-2</v>
      </c>
      <c r="BP22" s="58">
        <v>-2.7122351568425289E-2</v>
      </c>
      <c r="BQ22" s="58">
        <v>1.4266494262438131E-3</v>
      </c>
      <c r="BR22" s="58">
        <v>-3.2251570079629116E-2</v>
      </c>
      <c r="BS22" s="58">
        <v>-3.8558452563011394E-2</v>
      </c>
      <c r="BT22" s="58">
        <v>-3.2699751661631429E-2</v>
      </c>
      <c r="BU22" s="58">
        <v>8.7080674325743616E-3</v>
      </c>
      <c r="BV22" s="58">
        <v>6.3309229351114299E-2</v>
      </c>
      <c r="BW22" s="58">
        <v>-6.3504073247320381E-2</v>
      </c>
      <c r="BX22" s="58">
        <v>1.3104295694208207E-2</v>
      </c>
      <c r="BY22" s="58">
        <v>-8.8974223314207106E-3</v>
      </c>
      <c r="BZ22" s="58">
        <v>-6.8572109405263129E-3</v>
      </c>
      <c r="CA22" s="58">
        <v>-6.8443002644258497E-2</v>
      </c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</row>
    <row r="23" spans="1:158" outlineLevel="1" x14ac:dyDescent="0.2">
      <c r="A23" s="23" t="s">
        <v>3</v>
      </c>
      <c r="B23" s="14">
        <v>2.0031855304479982</v>
      </c>
      <c r="C23" s="14">
        <v>0.52936337267684619</v>
      </c>
      <c r="D23" s="14">
        <f>B23 / C23</f>
        <v>3.7841407884312726</v>
      </c>
      <c r="E23" s="14">
        <f>2*(1-_xlfn.NORM.S.DIST(ABS(B23)/C23,1))</f>
        <v>1.5424049842982512E-4</v>
      </c>
      <c r="F23" s="14">
        <f>B23 - $H$11 * C23</f>
        <v>0.96565238526672537</v>
      </c>
      <c r="G23" s="14">
        <f>B23 + $H$11 * C23</f>
        <v>3.0407186756292708</v>
      </c>
      <c r="H23" s="14">
        <v>1.5987276688202332</v>
      </c>
      <c r="I23" s="14">
        <f>(B23*0.453170588979346)/(PI()/SQRT(3))</f>
        <v>0.50048797268781031</v>
      </c>
      <c r="BE23" s="58">
        <v>1.6235941000746698E-3</v>
      </c>
      <c r="BF23" s="58">
        <v>-6.3409422464437579E-2</v>
      </c>
      <c r="BG23" s="58">
        <v>-0.1242363424094076</v>
      </c>
      <c r="BH23" s="58">
        <v>3.6846931914377608E-2</v>
      </c>
      <c r="BI23" s="58">
        <v>0.10226040871825423</v>
      </c>
      <c r="BJ23" s="58">
        <v>5.4400218777896463E-3</v>
      </c>
      <c r="BK23" s="58">
        <v>8.7059682259460175E-2</v>
      </c>
      <c r="BL23" s="58">
        <v>0.14867013180644251</v>
      </c>
      <c r="BM23" s="58">
        <v>0.51732100699821149</v>
      </c>
      <c r="BN23" s="58">
        <v>3.6287122409682654E-2</v>
      </c>
      <c r="BO23" s="58">
        <v>-3.2948710205392903E-2</v>
      </c>
      <c r="BP23" s="58">
        <v>-3.551369293771571E-2</v>
      </c>
      <c r="BQ23" s="58">
        <v>2.5457392682961051E-2</v>
      </c>
      <c r="BR23" s="58">
        <v>3.6579423627608604E-2</v>
      </c>
      <c r="BS23" s="58">
        <v>-0.11059569867683899</v>
      </c>
      <c r="BT23" s="58">
        <v>-6.1038775598812406E-2</v>
      </c>
      <c r="BU23" s="58">
        <v>1.3556308411791959E-2</v>
      </c>
      <c r="BV23" s="58">
        <v>0.12442431913787748</v>
      </c>
      <c r="BW23" s="58">
        <v>-8.404875795360027E-3</v>
      </c>
      <c r="BX23" s="58">
        <v>8.1551879737997209E-3</v>
      </c>
      <c r="BY23" s="58">
        <v>-4.768173913538086E-3</v>
      </c>
      <c r="BZ23" s="58">
        <v>-3.5113250173911884E-2</v>
      </c>
      <c r="CA23" s="58">
        <v>-2.385412375041595E-2</v>
      </c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</row>
    <row r="24" spans="1:158" outlineLevel="1" x14ac:dyDescent="0.2">
      <c r="A24" s="23" t="s">
        <v>4</v>
      </c>
      <c r="B24" s="14">
        <v>2.4171074992686044</v>
      </c>
      <c r="C24" s="14">
        <v>0.71925030900112341</v>
      </c>
      <c r="D24" s="14">
        <f>B24 / C24</f>
        <v>3.3605929243540014</v>
      </c>
      <c r="E24" s="14">
        <f>2*(1-_xlfn.NORM.S.DIST(ABS(B24)/C24,1))</f>
        <v>7.7775362955079252E-4</v>
      </c>
      <c r="F24" s="14">
        <f>B24 - $H$11 * C24</f>
        <v>1.0074027977570976</v>
      </c>
      <c r="G24" s="14">
        <f>B24 + $H$11 * C24</f>
        <v>3.8268122007801111</v>
      </c>
      <c r="H24" s="14">
        <v>1.2455400735167872</v>
      </c>
      <c r="I24" s="14">
        <f>(B24*0.265288331286968)/(PI()/SQRT(3))</f>
        <v>0.35352885642503812</v>
      </c>
      <c r="BE24" s="58">
        <v>-9.6134323347180485E-4</v>
      </c>
      <c r="BF24" s="58">
        <v>5.336601374513826E-3</v>
      </c>
      <c r="BG24" s="58">
        <v>4.4272180286144033E-2</v>
      </c>
      <c r="BH24" s="58">
        <v>3.4740835202062552E-2</v>
      </c>
      <c r="BI24" s="58">
        <v>-2.6605779519066199E-2</v>
      </c>
      <c r="BJ24" s="58">
        <v>2.1874663377737507E-3</v>
      </c>
      <c r="BK24" s="58">
        <v>5.6022646038327101E-2</v>
      </c>
      <c r="BL24" s="58">
        <v>4.9422164872657832E-2</v>
      </c>
      <c r="BM24" s="58">
        <v>3.6287122409682682E-2</v>
      </c>
      <c r="BN24" s="58">
        <v>0.20416188537962079</v>
      </c>
      <c r="BO24" s="58">
        <v>-2.4667233899179863E-2</v>
      </c>
      <c r="BP24" s="58">
        <v>-8.6838985364159418E-3</v>
      </c>
      <c r="BQ24" s="58">
        <v>-8.969404867908439E-4</v>
      </c>
      <c r="BR24" s="58">
        <v>2.6535676628193561E-2</v>
      </c>
      <c r="BS24" s="58">
        <v>2.5831185679234588E-2</v>
      </c>
      <c r="BT24" s="58">
        <v>-4.3648785759738335E-4</v>
      </c>
      <c r="BU24" s="58">
        <v>-1.0503556818398448E-3</v>
      </c>
      <c r="BV24" s="58">
        <v>-3.7038047561744288E-3</v>
      </c>
      <c r="BW24" s="58">
        <v>-3.4188878442197547E-3</v>
      </c>
      <c r="BX24" s="58">
        <v>1.7020066310455301E-2</v>
      </c>
      <c r="BY24" s="58">
        <v>1.0724863956346158E-2</v>
      </c>
      <c r="BZ24" s="58">
        <v>6.686523437856905E-4</v>
      </c>
      <c r="CA24" s="58">
        <v>-0.11870395265406816</v>
      </c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</row>
    <row r="25" spans="1:158" outlineLevel="1" x14ac:dyDescent="0.2">
      <c r="A25" s="23" t="s">
        <v>17</v>
      </c>
      <c r="B25" s="14">
        <v>-0.7791108476341907</v>
      </c>
      <c r="C25" s="14">
        <v>0.45184276621366948</v>
      </c>
      <c r="D25" s="14">
        <f>B25 / C25</f>
        <v>-1.7242963833701417</v>
      </c>
      <c r="E25" s="14">
        <f>2*(1-_xlfn.NORM.S.DIST(ABS(B25)/C25,1))</f>
        <v>8.4654351866994881E-2</v>
      </c>
      <c r="F25" s="14">
        <f>B25 - $H$11 * C25</f>
        <v>-1.6647063960879342</v>
      </c>
      <c r="G25" s="14">
        <f>B25 + $H$11 * C25</f>
        <v>0.10648470081955286</v>
      </c>
      <c r="H25" s="14">
        <v>1.4843359667105227</v>
      </c>
      <c r="I25" s="14">
        <f>(B25*0.469794464522317)/(PI()/SQRT(3))</f>
        <v>-0.20179848481883594</v>
      </c>
      <c r="BE25" s="58">
        <v>3.4238506165367132E-3</v>
      </c>
      <c r="BF25" s="58">
        <v>-5.01996407279824E-2</v>
      </c>
      <c r="BG25" s="58">
        <v>-6.9893579520700966E-2</v>
      </c>
      <c r="BH25" s="58">
        <v>-0.10874834951623205</v>
      </c>
      <c r="BI25" s="58">
        <v>-0.13677107219367887</v>
      </c>
      <c r="BJ25" s="58">
        <v>-9.8376799252075948E-3</v>
      </c>
      <c r="BK25" s="58">
        <v>-5.2140576982381542E-3</v>
      </c>
      <c r="BL25" s="58">
        <v>-4.5231714248769303E-2</v>
      </c>
      <c r="BM25" s="58">
        <v>-3.2948710205392868E-2</v>
      </c>
      <c r="BN25" s="58">
        <v>-2.4667233899179845E-2</v>
      </c>
      <c r="BO25" s="58">
        <v>0.34572456439319188</v>
      </c>
      <c r="BP25" s="58">
        <v>1.4552348106447819E-2</v>
      </c>
      <c r="BQ25" s="58">
        <v>3.9586964590245882E-4</v>
      </c>
      <c r="BR25" s="58">
        <v>4.9371100739642189E-2</v>
      </c>
      <c r="BS25" s="58">
        <v>-2.5510472763826609E-2</v>
      </c>
      <c r="BT25" s="58">
        <v>1.7487314640878448E-2</v>
      </c>
      <c r="BU25" s="58">
        <v>4.7016505544103082E-2</v>
      </c>
      <c r="BV25" s="58">
        <v>-4.5219217646806802E-2</v>
      </c>
      <c r="BW25" s="58">
        <v>-0.15844349184369902</v>
      </c>
      <c r="BX25" s="58">
        <v>-2.7330491045876454E-3</v>
      </c>
      <c r="BY25" s="58">
        <v>-2.9156277708811281E-3</v>
      </c>
      <c r="BZ25" s="58">
        <v>-1.9564902294585459E-2</v>
      </c>
      <c r="CA25" s="58">
        <v>-4.4235662301871075E-3</v>
      </c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</row>
    <row r="26" spans="1:158" outlineLevel="1" x14ac:dyDescent="0.2">
      <c r="A26" s="23" t="s">
        <v>16</v>
      </c>
      <c r="B26" s="14">
        <v>0.44566610763976966</v>
      </c>
      <c r="C26" s="14">
        <v>0.58798347289119601</v>
      </c>
      <c r="D26" s="14">
        <f>B26 / C26</f>
        <v>0.75795686135252716</v>
      </c>
      <c r="E26" s="14">
        <f>2*(1-_xlfn.NORM.S.DIST(ABS(B26)/C26,1))</f>
        <v>0.4484768082306867</v>
      </c>
      <c r="F26" s="14">
        <f>B26 - $H$11 * C26</f>
        <v>-0.70676032273175737</v>
      </c>
      <c r="G26" s="14">
        <f>B26 + $H$11 * C26</f>
        <v>1.5980925380112967</v>
      </c>
      <c r="H26" s="14">
        <v>1.1283751204878407</v>
      </c>
      <c r="I26" s="14">
        <f>(B26*0.356197874927976)/(PI()/SQRT(3))</f>
        <v>8.7520882187391486E-2</v>
      </c>
      <c r="BE26" s="58">
        <v>5.7859650815064306E-3</v>
      </c>
      <c r="BF26" s="58">
        <v>1.3045223939314048E-2</v>
      </c>
      <c r="BG26" s="58">
        <v>-3.0998523143175818E-2</v>
      </c>
      <c r="BH26" s="58">
        <v>-1.6462721340175474E-2</v>
      </c>
      <c r="BI26" s="58">
        <v>4.3263444354070341E-2</v>
      </c>
      <c r="BJ26" s="58">
        <v>-6.1924684118913583E-3</v>
      </c>
      <c r="BK26" s="58">
        <v>1.7452427457212996E-2</v>
      </c>
      <c r="BL26" s="58">
        <v>-2.7122351568425282E-2</v>
      </c>
      <c r="BM26" s="58">
        <v>-3.5513692937715696E-2</v>
      </c>
      <c r="BN26" s="58">
        <v>-8.6838985364159453E-3</v>
      </c>
      <c r="BO26" s="58">
        <v>1.4552348106447814E-2</v>
      </c>
      <c r="BP26" s="58">
        <v>7.9177366449624656E-2</v>
      </c>
      <c r="BQ26" s="58">
        <v>-8.3849720378174203E-3</v>
      </c>
      <c r="BR26" s="58">
        <v>-6.9130391500777946E-2</v>
      </c>
      <c r="BS26" s="58">
        <v>-1.8110618191329975E-2</v>
      </c>
      <c r="BT26" s="58">
        <v>7.1622043390865697E-2</v>
      </c>
      <c r="BU26" s="58">
        <v>0.11204762435536679</v>
      </c>
      <c r="BV26" s="58">
        <v>-1.8022258508434981E-2</v>
      </c>
      <c r="BW26" s="58">
        <v>1.6286675692446271E-2</v>
      </c>
      <c r="BX26" s="58">
        <v>-2.979253821150051E-3</v>
      </c>
      <c r="BY26" s="58">
        <v>6.4985400661009317E-3</v>
      </c>
      <c r="BZ26" s="58">
        <v>-3.8938079898964153E-3</v>
      </c>
      <c r="CA26" s="58">
        <v>-4.7383978251213564E-2</v>
      </c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</row>
    <row r="27" spans="1:158" outlineLevel="1" x14ac:dyDescent="0.2">
      <c r="A27" s="23" t="s">
        <v>22</v>
      </c>
      <c r="B27" s="14">
        <v>-0.46114937918435511</v>
      </c>
      <c r="C27" s="14">
        <v>0.28138473030643413</v>
      </c>
      <c r="D27" s="14">
        <f>B27 / C27</f>
        <v>-1.6388571571817467</v>
      </c>
      <c r="E27" s="14">
        <f>2*(1-_xlfn.NORM.S.DIST(ABS(B27)/C27,1))</f>
        <v>0.10124301210127173</v>
      </c>
      <c r="F27" s="14">
        <f>B27 - $H$11 * C27</f>
        <v>-1.0126533163844822</v>
      </c>
      <c r="G27" s="14">
        <f>B27 + $H$11 * C27</f>
        <v>9.0354558015771913E-2</v>
      </c>
      <c r="H27" s="14">
        <v>1.9235776015456438</v>
      </c>
      <c r="I27" s="14">
        <f>(B27*1)/(PI()/SQRT(3))</f>
        <v>-0.25424497785015565</v>
      </c>
      <c r="BE27" s="58">
        <v>6.2463488877696361E-3</v>
      </c>
      <c r="BF27" s="58">
        <v>8.1710763318669916E-3</v>
      </c>
      <c r="BG27" s="58">
        <v>-2.569349320510925E-2</v>
      </c>
      <c r="BH27" s="58">
        <v>6.5635735944039892E-3</v>
      </c>
      <c r="BI27" s="58">
        <v>1.5731021959123754E-2</v>
      </c>
      <c r="BJ27" s="58">
        <v>1.4664542076524546E-2</v>
      </c>
      <c r="BK27" s="58">
        <v>-7.8329650729508718E-3</v>
      </c>
      <c r="BL27" s="58">
        <v>1.4266494262438212E-3</v>
      </c>
      <c r="BM27" s="58">
        <v>2.5457392682961062E-2</v>
      </c>
      <c r="BN27" s="58">
        <v>-8.9694048679086309E-4</v>
      </c>
      <c r="BO27" s="58">
        <v>3.9586964590245031E-4</v>
      </c>
      <c r="BP27" s="58">
        <v>-8.3849720378174272E-3</v>
      </c>
      <c r="BQ27" s="58">
        <v>0.15969536970069767</v>
      </c>
      <c r="BR27" s="58">
        <v>7.6210181576522873E-2</v>
      </c>
      <c r="BS27" s="58">
        <v>1.1611106400517809E-2</v>
      </c>
      <c r="BT27" s="58">
        <v>-1.4407430925839945E-2</v>
      </c>
      <c r="BU27" s="58">
        <v>-2.571196933669178E-2</v>
      </c>
      <c r="BV27" s="58">
        <v>2.81656629322954E-3</v>
      </c>
      <c r="BW27" s="58">
        <v>3.2967975107653653E-2</v>
      </c>
      <c r="BX27" s="58">
        <v>2.8205735850277091E-2</v>
      </c>
      <c r="BY27" s="58">
        <v>3.3436367995642279E-3</v>
      </c>
      <c r="BZ27" s="58">
        <v>3.7863402310320217E-3</v>
      </c>
      <c r="CA27" s="58">
        <v>-8.852988484883649E-2</v>
      </c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L27" s="58"/>
      <c r="EM27" s="58"/>
      <c r="EN27" s="58"/>
      <c r="EO27" s="58"/>
      <c r="EP27" s="58"/>
      <c r="EQ27" s="58"/>
      <c r="ER27" s="58"/>
      <c r="ES27" s="58"/>
      <c r="ET27" s="58"/>
      <c r="EU27" s="58"/>
      <c r="EV27" s="58"/>
      <c r="EW27" s="58"/>
      <c r="EX27" s="58"/>
      <c r="EY27" s="58"/>
      <c r="EZ27" s="58"/>
      <c r="FA27" s="58"/>
      <c r="FB27" s="58"/>
    </row>
    <row r="28" spans="1:158" outlineLevel="1" x14ac:dyDescent="0.2">
      <c r="A28" s="23" t="s">
        <v>5</v>
      </c>
      <c r="B28" s="14">
        <v>0.4605824312444175</v>
      </c>
      <c r="C28" s="14">
        <v>0.39961903070386634</v>
      </c>
      <c r="D28" s="14">
        <f>B28 / C28</f>
        <v>1.1525537971331687</v>
      </c>
      <c r="E28" s="14">
        <f>2*(1-_xlfn.NORM.S.DIST(ABS(B28)/C28,1))</f>
        <v>0.24909357655415421</v>
      </c>
      <c r="F28" s="14">
        <f>B28 - $H$11 * C28</f>
        <v>-0.32265647647196644</v>
      </c>
      <c r="G28" s="14">
        <f>B28 + $H$11 * C28</f>
        <v>1.2438213389608015</v>
      </c>
      <c r="H28" s="14">
        <v>1.1253497510337598</v>
      </c>
      <c r="I28" s="14">
        <f>(B28*0.500824402868162)/(PI()/SQRT(3))</f>
        <v>0.12717554413574317</v>
      </c>
      <c r="BE28" s="58">
        <v>-2.8665638132838088E-2</v>
      </c>
      <c r="BF28" s="58">
        <v>4.4046512238986098E-2</v>
      </c>
      <c r="BG28" s="58">
        <v>9.2099216921079849E-2</v>
      </c>
      <c r="BH28" s="58">
        <v>-3.5060812890711196E-2</v>
      </c>
      <c r="BI28" s="58">
        <v>-7.9123106025292669E-2</v>
      </c>
      <c r="BJ28" s="58">
        <v>2.3451958674482045E-2</v>
      </c>
      <c r="BK28" s="58">
        <v>1.2424995849289589E-2</v>
      </c>
      <c r="BL28" s="58">
        <v>-3.2251570079629074E-2</v>
      </c>
      <c r="BM28" s="58">
        <v>3.6579423627608625E-2</v>
      </c>
      <c r="BN28" s="58">
        <v>2.6535676628193561E-2</v>
      </c>
      <c r="BO28" s="58">
        <v>4.9371100739642168E-2</v>
      </c>
      <c r="BP28" s="58">
        <v>-6.9130391500777946E-2</v>
      </c>
      <c r="BQ28" s="58">
        <v>7.6210181576522887E-2</v>
      </c>
      <c r="BR28" s="58">
        <v>7.6671614764663021</v>
      </c>
      <c r="BS28" s="58">
        <v>0.12316493646571858</v>
      </c>
      <c r="BT28" s="58">
        <v>2.2197297130598495E-2</v>
      </c>
      <c r="BU28" s="58">
        <v>-1.9831186856191306E-2</v>
      </c>
      <c r="BV28" s="58">
        <v>-5.4111929488653475E-2</v>
      </c>
      <c r="BW28" s="58">
        <v>6.907940274218366E-2</v>
      </c>
      <c r="BX28" s="58">
        <v>-2.4967798492114137E-2</v>
      </c>
      <c r="BY28" s="58">
        <v>3.751232188006523E-2</v>
      </c>
      <c r="BZ28" s="58">
        <v>-1.5384655900702154E-2</v>
      </c>
      <c r="CA28" s="58">
        <v>-0.19339800942802279</v>
      </c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</row>
    <row r="29" spans="1:158" outlineLevel="1" x14ac:dyDescent="0.2">
      <c r="A29" s="23" t="s">
        <v>6</v>
      </c>
      <c r="B29" s="14">
        <v>-0.71420442235398252</v>
      </c>
      <c r="C29" s="14">
        <v>2.7689639716807983</v>
      </c>
      <c r="D29" s="14">
        <f>B29 / C29</f>
        <v>-0.25793200260401034</v>
      </c>
      <c r="E29" s="14">
        <f>2*(1-_xlfn.NORM.S.DIST(ABS(B29)/C29,1))</f>
        <v>0.7964593857910609</v>
      </c>
      <c r="F29" s="14">
        <f>B29 - $H$11 * C29</f>
        <v>-6.1412740813373325</v>
      </c>
      <c r="G29" s="14">
        <f>B29 + $H$11 * C29</f>
        <v>4.7128652366293675</v>
      </c>
      <c r="H29" s="14">
        <v>1.0859727338353087</v>
      </c>
      <c r="I29" s="14">
        <f>(B29*0.114324893134892)/(PI()/SQRT(3))</f>
        <v>-4.5016745441720532E-2</v>
      </c>
      <c r="BE29" s="58">
        <v>-2.0927816837519375E-4</v>
      </c>
      <c r="BF29" s="58">
        <v>2.6477123818330676E-2</v>
      </c>
      <c r="BG29" s="58">
        <v>0.12441066156022854</v>
      </c>
      <c r="BH29" s="58">
        <v>-1.302234714354375E-2</v>
      </c>
      <c r="BI29" s="58">
        <v>-9.8959194328693642E-2</v>
      </c>
      <c r="BJ29" s="58">
        <v>3.5583337467457059E-2</v>
      </c>
      <c r="BK29" s="58">
        <v>4.1643373923071283E-3</v>
      </c>
      <c r="BL29" s="58">
        <v>-3.8558452563011339E-2</v>
      </c>
      <c r="BM29" s="58">
        <v>-0.11059569867683895</v>
      </c>
      <c r="BN29" s="58">
        <v>2.5831185679234578E-2</v>
      </c>
      <c r="BO29" s="58">
        <v>-2.5510472763826637E-2</v>
      </c>
      <c r="BP29" s="58">
        <v>-1.8110618191329982E-2</v>
      </c>
      <c r="BQ29" s="58">
        <v>1.161110640051786E-2</v>
      </c>
      <c r="BR29" s="58">
        <v>0.12316493646571863</v>
      </c>
      <c r="BS29" s="58">
        <v>0.32587254110306801</v>
      </c>
      <c r="BT29" s="58">
        <v>2.8996182236115744E-2</v>
      </c>
      <c r="BU29" s="58">
        <v>-4.99216272081709E-2</v>
      </c>
      <c r="BV29" s="58">
        <v>-7.4437353339432466E-2</v>
      </c>
      <c r="BW29" s="58">
        <v>0.1310938186314077</v>
      </c>
      <c r="BX29" s="58">
        <v>6.8406028017799422E-2</v>
      </c>
      <c r="BY29" s="58">
        <v>-3.0998310152159845E-2</v>
      </c>
      <c r="BZ29" s="58">
        <v>2.2075400635969647E-2</v>
      </c>
      <c r="CA29" s="58">
        <v>-0.26840171503951865</v>
      </c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</row>
    <row r="30" spans="1:158" outlineLevel="1" x14ac:dyDescent="0.2">
      <c r="A30" s="23" t="s">
        <v>1</v>
      </c>
      <c r="B30" s="14">
        <v>-1.8622974485377255</v>
      </c>
      <c r="C30" s="14">
        <v>0.57085246877198315</v>
      </c>
      <c r="D30" s="14">
        <f>B30 / C30</f>
        <v>-3.2623095290170094</v>
      </c>
      <c r="E30" s="14">
        <f>2*(1-_xlfn.NORM.S.DIST(ABS(B30)/C30,1))</f>
        <v>1.1050840786450689E-3</v>
      </c>
      <c r="F30" s="14">
        <f>B30 - $H$11 * C30</f>
        <v>-2.9811477278165883</v>
      </c>
      <c r="G30" s="14">
        <f>B30 + $H$11 * C30</f>
        <v>-0.74344716925886289</v>
      </c>
      <c r="H30" s="14">
        <v>1.359088958883242</v>
      </c>
      <c r="I30" s="14">
        <f>(B30*0.466010823339624)/(PI()/SQRT(3))</f>
        <v>-0.47847120492444944</v>
      </c>
      <c r="BE30" s="58">
        <v>-5.6020970371129415E-3</v>
      </c>
      <c r="BF30" s="58">
        <v>2.3337152070188164E-2</v>
      </c>
      <c r="BG30" s="58">
        <v>1.0812044972495117E-2</v>
      </c>
      <c r="BH30" s="58">
        <v>-1.790477358465312E-2</v>
      </c>
      <c r="BI30" s="58">
        <v>-7.1340436212927821E-2</v>
      </c>
      <c r="BJ30" s="58">
        <v>-1.5289236744410363E-2</v>
      </c>
      <c r="BK30" s="58">
        <v>3.3966358421643014E-2</v>
      </c>
      <c r="BL30" s="58">
        <v>-3.2699751661631332E-2</v>
      </c>
      <c r="BM30" s="58">
        <v>-6.1038775598812309E-2</v>
      </c>
      <c r="BN30" s="58">
        <v>-4.3648785759745469E-4</v>
      </c>
      <c r="BO30" s="58">
        <v>1.7487314640878389E-2</v>
      </c>
      <c r="BP30" s="58">
        <v>7.1622043390865697E-2</v>
      </c>
      <c r="BQ30" s="58">
        <v>-1.4407430925839895E-2</v>
      </c>
      <c r="BR30" s="58">
        <v>2.2197297130598367E-2</v>
      </c>
      <c r="BS30" s="58">
        <v>2.8996182236115626E-2</v>
      </c>
      <c r="BT30" s="58">
        <v>0.77529237749660551</v>
      </c>
      <c r="BU30" s="58">
        <v>0.71254772798946442</v>
      </c>
      <c r="BV30" s="58">
        <v>4.6183119586471451E-3</v>
      </c>
      <c r="BW30" s="58">
        <v>-1.3100325900800092E-2</v>
      </c>
      <c r="BX30" s="58">
        <v>-9.8158621907129609E-3</v>
      </c>
      <c r="BY30" s="58">
        <v>1.3648366132757349E-2</v>
      </c>
      <c r="BZ30" s="58">
        <v>3.2411218506554549E-3</v>
      </c>
      <c r="CA30" s="58">
        <v>-0.69975286030580386</v>
      </c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</row>
    <row r="31" spans="1:158" outlineLevel="1" x14ac:dyDescent="0.2">
      <c r="A31" s="23" t="s">
        <v>7</v>
      </c>
      <c r="B31" s="14">
        <v>-0.77508383043748852</v>
      </c>
      <c r="C31" s="14">
        <v>0.88050688668323629</v>
      </c>
      <c r="D31" s="14">
        <f>B31 / C31</f>
        <v>-0.8802700378155317</v>
      </c>
      <c r="E31" s="14">
        <f>2*(1-_xlfn.NORM.S.DIST(ABS(B31)/C31,1))</f>
        <v>0.37871303990465699</v>
      </c>
      <c r="F31" s="14">
        <f>B31 - $H$11 * C31</f>
        <v>-2.5008456164761217</v>
      </c>
      <c r="G31" s="14">
        <f>B31 + $H$11 * C31</f>
        <v>0.95067795560114465</v>
      </c>
      <c r="H31" s="14">
        <v>4.9548178024760219</v>
      </c>
      <c r="I31" s="14">
        <f>(B31*0.499382172438559)/(PI()/SQRT(3))</f>
        <v>-0.2133990421974207</v>
      </c>
      <c r="BE31" s="58">
        <v>6.1316083461924456E-3</v>
      </c>
      <c r="BF31" s="58">
        <v>-4.7911637594875787E-2</v>
      </c>
      <c r="BG31" s="58">
        <v>-0.12188079295414063</v>
      </c>
      <c r="BH31" s="58">
        <v>-8.6076754890675414E-2</v>
      </c>
      <c r="BI31" s="58">
        <v>5.9426335768695576E-2</v>
      </c>
      <c r="BJ31" s="58">
        <v>-1.4279384454822821E-2</v>
      </c>
      <c r="BK31" s="58">
        <v>2.7664954236424986E-2</v>
      </c>
      <c r="BL31" s="58">
        <v>8.7080674325744501E-3</v>
      </c>
      <c r="BM31" s="58">
        <v>1.3556308411792058E-2</v>
      </c>
      <c r="BN31" s="58">
        <v>-1.0503556818399261E-3</v>
      </c>
      <c r="BO31" s="58">
        <v>4.7016505544103027E-2</v>
      </c>
      <c r="BP31" s="58">
        <v>0.11204762435536678</v>
      </c>
      <c r="BQ31" s="58">
        <v>-2.5711969336691724E-2</v>
      </c>
      <c r="BR31" s="58">
        <v>-1.9831186856191441E-2</v>
      </c>
      <c r="BS31" s="58">
        <v>-4.9921627208170991E-2</v>
      </c>
      <c r="BT31" s="58">
        <v>0.7125477279894642</v>
      </c>
      <c r="BU31" s="58">
        <v>0.89807495049241204</v>
      </c>
      <c r="BV31" s="58">
        <v>6.2810837305162487E-2</v>
      </c>
      <c r="BW31" s="58">
        <v>-7.9380896310767474E-2</v>
      </c>
      <c r="BX31" s="58">
        <v>-1.4114166076666532E-2</v>
      </c>
      <c r="BY31" s="58">
        <v>-6.4263518422829702E-3</v>
      </c>
      <c r="BZ31" s="58">
        <v>-7.3599561388565625E-3</v>
      </c>
      <c r="CA31" s="58">
        <v>-0.67759771291866566</v>
      </c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</row>
    <row r="32" spans="1:158" outlineLevel="1" x14ac:dyDescent="0.2">
      <c r="A32" s="23" t="s">
        <v>8</v>
      </c>
      <c r="B32" s="14">
        <v>0.68996507968083798</v>
      </c>
      <c r="C32" s="14">
        <v>0.94766816475621463</v>
      </c>
      <c r="D32" s="14">
        <f>B32 / C32</f>
        <v>0.72806611569391466</v>
      </c>
      <c r="E32" s="14">
        <f>2*(1-_xlfn.NORM.S.DIST(ABS(B32)/C32,1))</f>
        <v>0.46657311476406016</v>
      </c>
      <c r="F32" s="14">
        <f>B32 - $H$11 * C32</f>
        <v>-1.1674303925365126</v>
      </c>
      <c r="G32" s="14">
        <f>B32 + $H$11 * C32</f>
        <v>2.5473605518981883</v>
      </c>
      <c r="H32" s="14">
        <v>6.0763172738862083</v>
      </c>
      <c r="I32" s="14">
        <f>(B32*0.499841515328044)/(PI()/SQRT(3))</f>
        <v>0.19013855542766131</v>
      </c>
      <c r="BE32" s="58">
        <v>6.3106024009213059E-3</v>
      </c>
      <c r="BF32" s="58">
        <v>-4.1840723750290756E-2</v>
      </c>
      <c r="BG32" s="58">
        <v>-0.10643285654817684</v>
      </c>
      <c r="BH32" s="58">
        <v>2.7360239145547076E-2</v>
      </c>
      <c r="BI32" s="58">
        <v>0.17834017545987305</v>
      </c>
      <c r="BJ32" s="58">
        <v>1.6749389846579261E-2</v>
      </c>
      <c r="BK32" s="58">
        <v>-1.363200155577203E-2</v>
      </c>
      <c r="BL32" s="58">
        <v>6.3309229351114299E-2</v>
      </c>
      <c r="BM32" s="58">
        <v>0.12442431913787745</v>
      </c>
      <c r="BN32" s="58">
        <v>-3.7038047561744501E-3</v>
      </c>
      <c r="BO32" s="58">
        <v>-4.5219217646806815E-2</v>
      </c>
      <c r="BP32" s="58">
        <v>-1.8022258508434977E-2</v>
      </c>
      <c r="BQ32" s="58">
        <v>2.8165662932295361E-3</v>
      </c>
      <c r="BR32" s="58">
        <v>-5.4111929488653537E-2</v>
      </c>
      <c r="BS32" s="58">
        <v>-7.4437353339432494E-2</v>
      </c>
      <c r="BT32" s="58">
        <v>4.6183119586470766E-3</v>
      </c>
      <c r="BU32" s="58">
        <v>6.2810837305162417E-2</v>
      </c>
      <c r="BV32" s="58">
        <v>0.65389637496709974</v>
      </c>
      <c r="BW32" s="58">
        <v>0.10524020578849812</v>
      </c>
      <c r="BX32" s="58">
        <v>8.9477229557944488E-2</v>
      </c>
      <c r="BY32" s="58">
        <v>3.4770356120881057E-2</v>
      </c>
      <c r="BZ32" s="58">
        <v>-1.1716905392287343E-2</v>
      </c>
      <c r="CA32" s="58">
        <v>-8.6643353643198445E-2</v>
      </c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</row>
    <row r="33" spans="1:158" outlineLevel="1" x14ac:dyDescent="0.2">
      <c r="A33" s="23" t="s">
        <v>53</v>
      </c>
      <c r="B33" s="14">
        <v>1.7224430081248385</v>
      </c>
      <c r="C33" s="14">
        <v>0.80863859354293732</v>
      </c>
      <c r="D33" s="14">
        <f>B33 / C33</f>
        <v>2.1300529332618106</v>
      </c>
      <c r="E33" s="14">
        <f>2*(1-_xlfn.NORM.S.DIST(ABS(B33)/C33,1))</f>
        <v>3.3167243493180676E-2</v>
      </c>
      <c r="F33" s="14">
        <f>B33 - $H$11 * C33</f>
        <v>0.13754048827155829</v>
      </c>
      <c r="G33" s="14">
        <f>B33 + $H$11 * C33</f>
        <v>3.3073455279781188</v>
      </c>
      <c r="H33" s="14">
        <v>1.1524319168505581</v>
      </c>
      <c r="I33" s="14">
        <f>(B33*0.236773937713775)/(PI()/SQRT(3))</f>
        <v>0.22484825034298242</v>
      </c>
      <c r="BE33" s="58">
        <v>1.2048667258056242E-2</v>
      </c>
      <c r="BF33" s="58">
        <v>0.11049568675286019</v>
      </c>
      <c r="BG33" s="58">
        <v>7.0934433294880028E-2</v>
      </c>
      <c r="BH33" s="58">
        <v>0.14200021581543179</v>
      </c>
      <c r="BI33" s="58">
        <v>0.16259236996397361</v>
      </c>
      <c r="BJ33" s="58">
        <v>4.4098708302694974E-2</v>
      </c>
      <c r="BK33" s="58">
        <v>9.3086487818893407E-3</v>
      </c>
      <c r="BL33" s="58">
        <v>-6.3504073247320367E-2</v>
      </c>
      <c r="BM33" s="58">
        <v>-8.4048757953600044E-3</v>
      </c>
      <c r="BN33" s="58">
        <v>-3.4188878442197638E-3</v>
      </c>
      <c r="BO33" s="58">
        <v>-0.15844349184369905</v>
      </c>
      <c r="BP33" s="58">
        <v>1.6286675692446281E-2</v>
      </c>
      <c r="BQ33" s="58">
        <v>3.2967975107653667E-2</v>
      </c>
      <c r="BR33" s="58">
        <v>6.9079402742183618E-2</v>
      </c>
      <c r="BS33" s="58">
        <v>0.13109381863140768</v>
      </c>
      <c r="BT33" s="58">
        <v>-1.3100325900800028E-2</v>
      </c>
      <c r="BU33" s="58">
        <v>-7.9380896310767404E-2</v>
      </c>
      <c r="BV33" s="58">
        <v>0.10524020578849812</v>
      </c>
      <c r="BW33" s="58">
        <v>6.7623075117467923</v>
      </c>
      <c r="BX33" s="58">
        <v>0.10989352248876216</v>
      </c>
      <c r="BY33" s="58">
        <v>4.2261231231292572E-2</v>
      </c>
      <c r="BZ33" s="58">
        <v>1.6081267587778465E-2</v>
      </c>
      <c r="CA33" s="58">
        <v>-0.18069744104748153</v>
      </c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</row>
    <row r="34" spans="1:158" outlineLevel="1" x14ac:dyDescent="0.2">
      <c r="A34" s="23" t="s">
        <v>15</v>
      </c>
      <c r="B34" s="14">
        <v>-0.91511493301576563</v>
      </c>
      <c r="C34" s="14">
        <v>2.6004437143969859</v>
      </c>
      <c r="D34" s="14">
        <f>B34 / C34</f>
        <v>-0.35190722565897592</v>
      </c>
      <c r="E34" s="14">
        <f>2*(1-_xlfn.NORM.S.DIST(ABS(B34)/C34,1))</f>
        <v>0.72490784010309173</v>
      </c>
      <c r="F34" s="14">
        <f>B34 - $H$11 * C34</f>
        <v>-6.0118909570574193</v>
      </c>
      <c r="G34" s="14">
        <f>B34 + $H$11 * C34</f>
        <v>4.1816610910258873</v>
      </c>
      <c r="H34" s="14">
        <v>1.051257045497257</v>
      </c>
      <c r="I34" s="14">
        <f>(B34*0.0811098241628091)/(PI()/SQRT(3))</f>
        <v>-4.092228323004575E-2</v>
      </c>
      <c r="BE34" s="58">
        <v>5.0774655224852553E-3</v>
      </c>
      <c r="BF34" s="58">
        <v>-2.9155694081961982E-2</v>
      </c>
      <c r="BG34" s="58">
        <v>-4.1471646234014031E-2</v>
      </c>
      <c r="BH34" s="58">
        <v>-1.4519789923022903E-2</v>
      </c>
      <c r="BI34" s="58">
        <v>8.4511290292604652E-2</v>
      </c>
      <c r="BJ34" s="58">
        <v>5.7640644974384595E-3</v>
      </c>
      <c r="BK34" s="58">
        <v>-2.5510698620758592E-2</v>
      </c>
      <c r="BL34" s="58">
        <v>1.3104295694208236E-2</v>
      </c>
      <c r="BM34" s="58">
        <v>8.1551879737997521E-3</v>
      </c>
      <c r="BN34" s="58">
        <v>1.702006631045528E-2</v>
      </c>
      <c r="BO34" s="58">
        <v>-2.7330491045876736E-3</v>
      </c>
      <c r="BP34" s="58">
        <v>-2.979253821150058E-3</v>
      </c>
      <c r="BQ34" s="58">
        <v>2.8205735850277112E-2</v>
      </c>
      <c r="BR34" s="58">
        <v>-2.4967798492114158E-2</v>
      </c>
      <c r="BS34" s="58">
        <v>6.8406028017799381E-2</v>
      </c>
      <c r="BT34" s="58">
        <v>-9.8158621907129939E-3</v>
      </c>
      <c r="BU34" s="58">
        <v>-1.4114166076666573E-2</v>
      </c>
      <c r="BV34" s="58">
        <v>8.9477229557944515E-2</v>
      </c>
      <c r="BW34" s="58">
        <v>0.10989352248876216</v>
      </c>
      <c r="BX34" s="58">
        <v>0.19785153350730075</v>
      </c>
      <c r="BY34" s="58">
        <v>-5.93852243945228E-3</v>
      </c>
      <c r="BZ34" s="58">
        <v>1.6161319686437282E-3</v>
      </c>
      <c r="CA34" s="58">
        <v>-0.15957221043062597</v>
      </c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58"/>
      <c r="EJ34" s="58"/>
      <c r="EK34" s="58"/>
      <c r="EL34" s="58"/>
      <c r="EM34" s="58"/>
      <c r="EN34" s="58"/>
      <c r="EO34" s="58"/>
      <c r="EP34" s="58"/>
      <c r="EQ34" s="58"/>
      <c r="ER34" s="58"/>
      <c r="ES34" s="58"/>
      <c r="ET34" s="58"/>
      <c r="EU34" s="58"/>
      <c r="EV34" s="58"/>
      <c r="EW34" s="58"/>
      <c r="EX34" s="58"/>
      <c r="EY34" s="58"/>
      <c r="EZ34" s="58"/>
      <c r="FA34" s="58"/>
      <c r="FB34" s="58"/>
    </row>
    <row r="35" spans="1:158" outlineLevel="1" x14ac:dyDescent="0.2">
      <c r="A35" s="23" t="s">
        <v>54</v>
      </c>
      <c r="B35" s="14">
        <v>1.4526318798284434</v>
      </c>
      <c r="C35" s="14">
        <v>0.44480505112610935</v>
      </c>
      <c r="D35" s="14">
        <f>B35 / C35</f>
        <v>3.2657719964079255</v>
      </c>
      <c r="E35" s="14">
        <f>2*(1-_xlfn.NORM.S.DIST(ABS(B35)/C35,1))</f>
        <v>1.0916610853752839E-3</v>
      </c>
      <c r="F35" s="14">
        <f>B35 - $H$11 * C35</f>
        <v>0.58082999947977187</v>
      </c>
      <c r="G35" s="14">
        <f>B35 + $H$11 * C35</f>
        <v>2.324433760177115</v>
      </c>
      <c r="H35" s="14">
        <v>1.6493456888613229</v>
      </c>
      <c r="I35" s="14">
        <f>(B35*0.498527984197826)/(PI()/SQRT(3))</f>
        <v>0.39926005991192898</v>
      </c>
      <c r="BE35" s="58">
        <v>2.2366562915823261E-2</v>
      </c>
      <c r="BF35" s="58">
        <v>5.6762881829514628E-3</v>
      </c>
      <c r="BG35" s="58">
        <v>-3.4944555917718043E-2</v>
      </c>
      <c r="BH35" s="58">
        <v>2.8539930628868976E-2</v>
      </c>
      <c r="BI35" s="58">
        <v>3.5961928420849588E-2</v>
      </c>
      <c r="BJ35" s="58">
        <v>-9.1693036733846156E-3</v>
      </c>
      <c r="BK35" s="58">
        <v>-1.8196012019031933E-2</v>
      </c>
      <c r="BL35" s="58">
        <v>-8.8974223314207089E-3</v>
      </c>
      <c r="BM35" s="58">
        <v>-4.768173913538099E-3</v>
      </c>
      <c r="BN35" s="58">
        <v>1.0724863956346163E-2</v>
      </c>
      <c r="BO35" s="58">
        <v>-2.9156277708811229E-3</v>
      </c>
      <c r="BP35" s="58">
        <v>6.4985400661009387E-3</v>
      </c>
      <c r="BQ35" s="58">
        <v>3.3436367995642213E-3</v>
      </c>
      <c r="BR35" s="58">
        <v>3.7512321880065209E-2</v>
      </c>
      <c r="BS35" s="58">
        <v>-3.0998310152159841E-2</v>
      </c>
      <c r="BT35" s="58">
        <v>1.3648366132757396E-2</v>
      </c>
      <c r="BU35" s="58">
        <v>-6.426351842282913E-3</v>
      </c>
      <c r="BV35" s="58">
        <v>3.4770356120881044E-2</v>
      </c>
      <c r="BW35" s="58">
        <v>4.2261231231292572E-2</v>
      </c>
      <c r="BX35" s="58">
        <v>-5.9385224394522852E-3</v>
      </c>
      <c r="BY35" s="58">
        <v>7.3789097018832364E-2</v>
      </c>
      <c r="BZ35" s="58">
        <v>-1.0125505563916367E-2</v>
      </c>
      <c r="CA35" s="58">
        <v>1.3182230571966781E-2</v>
      </c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</row>
    <row r="36" spans="1:158" outlineLevel="1" x14ac:dyDescent="0.2">
      <c r="A36" s="23" t="s">
        <v>21</v>
      </c>
      <c r="B36" s="14">
        <v>0.45936369741478</v>
      </c>
      <c r="C36" s="14">
        <v>0.27164148618874912</v>
      </c>
      <c r="D36" s="14">
        <f>B36 / C36</f>
        <v>1.6910660586490562</v>
      </c>
      <c r="E36" s="14">
        <f>2*(1-_xlfn.NORM.S.DIST(ABS(B36)/C36,1))</f>
        <v>9.0824186785120498E-2</v>
      </c>
      <c r="F36" s="14">
        <f>B36 - $H$11 * C36</f>
        <v>-7.3043832222102645E-2</v>
      </c>
      <c r="G36" s="14">
        <f>B36 + $H$11 * C36</f>
        <v>0.99177122705166265</v>
      </c>
      <c r="H36" s="14">
        <v>1.7672819211281547</v>
      </c>
      <c r="I36" s="14">
        <f>(B36*1)/(PI()/SQRT(3))</f>
        <v>0.25326047989256095</v>
      </c>
      <c r="BE36" s="58">
        <v>-1.4378497271312971E-2</v>
      </c>
      <c r="BF36" s="58">
        <v>2.2153754008604202E-2</v>
      </c>
      <c r="BG36" s="58">
        <v>3.2599173377254972E-2</v>
      </c>
      <c r="BH36" s="58">
        <v>2.1432677615200933E-2</v>
      </c>
      <c r="BI36" s="58">
        <v>-5.1888135851541469E-3</v>
      </c>
      <c r="BJ36" s="58">
        <v>1.7130440046008938E-3</v>
      </c>
      <c r="BK36" s="58">
        <v>-4.1152418028283034E-3</v>
      </c>
      <c r="BL36" s="58">
        <v>-6.8572109405263095E-3</v>
      </c>
      <c r="BM36" s="58">
        <v>-3.5113250173911877E-2</v>
      </c>
      <c r="BN36" s="58">
        <v>6.6865234378568963E-4</v>
      </c>
      <c r="BO36" s="58">
        <v>-1.9564902294585459E-2</v>
      </c>
      <c r="BP36" s="58">
        <v>-3.8938079898964166E-3</v>
      </c>
      <c r="BQ36" s="58">
        <v>3.7863402310320243E-3</v>
      </c>
      <c r="BR36" s="58">
        <v>-1.5384655900702151E-2</v>
      </c>
      <c r="BS36" s="58">
        <v>2.2075400635969643E-2</v>
      </c>
      <c r="BT36" s="58">
        <v>3.2411218506554584E-3</v>
      </c>
      <c r="BU36" s="58">
        <v>-7.3599561388565625E-3</v>
      </c>
      <c r="BV36" s="58">
        <v>-1.1716905392287341E-2</v>
      </c>
      <c r="BW36" s="58">
        <v>1.6081267587778468E-2</v>
      </c>
      <c r="BX36" s="58">
        <v>1.616131968643731E-3</v>
      </c>
      <c r="BY36" s="58">
        <v>-1.0125505563916368E-2</v>
      </c>
      <c r="BZ36" s="58">
        <v>4.3873099895042816E-2</v>
      </c>
      <c r="CA36" s="58">
        <v>-1.4830447566316237E-2</v>
      </c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</row>
    <row r="37" spans="1:158" outlineLevel="1" x14ac:dyDescent="0.2">
      <c r="A37" s="23" t="s">
        <v>19</v>
      </c>
      <c r="B37" s="14">
        <v>-0.45883700417560652</v>
      </c>
      <c r="C37" s="14">
        <v>0.20945906496268624</v>
      </c>
      <c r="D37" s="14">
        <f>B37 / C37</f>
        <v>-2.1905807908449573</v>
      </c>
      <c r="E37" s="14">
        <f>2*(1-_xlfn.NORM.S.DIST(ABS(B37)/C37,1))</f>
        <v>2.848214247698877E-2</v>
      </c>
      <c r="F37" s="14">
        <f>B37 - $H$11 * C37</f>
        <v>-0.86936922773790704</v>
      </c>
      <c r="G37" s="14">
        <f>B37 + $H$11 * C37</f>
        <v>-4.8304780613306064E-2</v>
      </c>
      <c r="H37" s="14">
        <v>1.2291618125397334</v>
      </c>
      <c r="I37" s="14">
        <f>(B37*0.999999999999998)/(PI()/SQRT(3))</f>
        <v>-0.2529700986907808</v>
      </c>
      <c r="BE37" s="58">
        <v>4.2213624030842988E-3</v>
      </c>
      <c r="BF37" s="58">
        <v>-4.3189389691302225E-2</v>
      </c>
      <c r="BG37" s="58">
        <v>-8.0172778519055771E-2</v>
      </c>
      <c r="BH37" s="58">
        <v>-2.6309998254490635E-2</v>
      </c>
      <c r="BI37" s="58">
        <v>-1.0439633842586202E-2</v>
      </c>
      <c r="BJ37" s="58">
        <v>-2.6682865300918873E-2</v>
      </c>
      <c r="BK37" s="58">
        <v>-0.11517211719790083</v>
      </c>
      <c r="BL37" s="58">
        <v>-6.8443002644258649E-2</v>
      </c>
      <c r="BM37" s="58">
        <v>-2.3854123750416154E-2</v>
      </c>
      <c r="BN37" s="58">
        <v>-0.11870395265406805</v>
      </c>
      <c r="BO37" s="58">
        <v>-4.423566230186987E-3</v>
      </c>
      <c r="BP37" s="58">
        <v>-4.7383978251213578E-2</v>
      </c>
      <c r="BQ37" s="58">
        <v>-8.8529884848836532E-2</v>
      </c>
      <c r="BR37" s="58">
        <v>-0.1933980094280226</v>
      </c>
      <c r="BS37" s="58">
        <v>-0.26840171503951854</v>
      </c>
      <c r="BT37" s="58">
        <v>-0.69975286030580375</v>
      </c>
      <c r="BU37" s="58">
        <v>-0.67759771291866588</v>
      </c>
      <c r="BV37" s="58">
        <v>-8.6643353643198584E-2</v>
      </c>
      <c r="BW37" s="58">
        <v>-0.18069744104748151</v>
      </c>
      <c r="BX37" s="58">
        <v>-0.159572210430626</v>
      </c>
      <c r="BY37" s="58">
        <v>1.3182230571966833E-2</v>
      </c>
      <c r="BZ37" s="58">
        <v>-1.4830447566316239E-2</v>
      </c>
      <c r="CA37" s="58">
        <v>1.1088782107683706</v>
      </c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  <c r="EL37" s="58"/>
      <c r="EM37" s="58"/>
      <c r="EN37" s="58"/>
      <c r="EO37" s="58"/>
      <c r="EP37" s="58"/>
      <c r="EQ37" s="58"/>
      <c r="ER37" s="58"/>
      <c r="ES37" s="58"/>
      <c r="ET37" s="58"/>
      <c r="EU37" s="58"/>
      <c r="EV37" s="58"/>
      <c r="EW37" s="58"/>
      <c r="EX37" s="58"/>
      <c r="EY37" s="58"/>
      <c r="EZ37" s="58"/>
      <c r="FA37" s="58"/>
      <c r="FB37" s="58"/>
    </row>
    <row r="38" spans="1:158" x14ac:dyDescent="0.2">
      <c r="A38" s="71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</row>
    <row r="39" spans="1:158" x14ac:dyDescent="0.2">
      <c r="A39" s="11" t="s">
        <v>56</v>
      </c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58"/>
      <c r="FA39" s="58"/>
      <c r="FB39" s="58"/>
    </row>
    <row r="40" spans="1:158" ht="12" hidden="1" outlineLevel="1" thickBot="1" x14ac:dyDescent="0.25">
      <c r="A40" s="22" t="s">
        <v>57</v>
      </c>
      <c r="B40" s="15" t="s">
        <v>58</v>
      </c>
      <c r="C40" s="15" t="s">
        <v>59</v>
      </c>
      <c r="D40" s="12"/>
      <c r="E40" s="15" t="s">
        <v>49</v>
      </c>
      <c r="F40" s="15" t="s">
        <v>60</v>
      </c>
      <c r="G40" s="15" t="s">
        <v>41</v>
      </c>
      <c r="H40" s="12"/>
      <c r="I40" s="15" t="s">
        <v>61</v>
      </c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</row>
    <row r="41" spans="1:158" hidden="1" outlineLevel="1" x14ac:dyDescent="0.2">
      <c r="A41" s="23" t="s">
        <v>62</v>
      </c>
      <c r="B41" s="19">
        <v>22</v>
      </c>
      <c r="C41" s="18">
        <f>C43 - C42</f>
        <v>238.00732070065609</v>
      </c>
      <c r="D41" s="5" t="s">
        <v>63</v>
      </c>
      <c r="E41" s="18">
        <f>_xlfn.CHISQ.DIST.RT(C41,B41)</f>
        <v>3.5560521435590029E-38</v>
      </c>
      <c r="F41" s="18">
        <f>C42+2*(1+B41)</f>
        <v>225.63073594744154</v>
      </c>
      <c r="G41" s="20">
        <f>$BF$85</f>
        <v>0.94494949494949487</v>
      </c>
      <c r="H41" s="18" t="s">
        <v>64</v>
      </c>
      <c r="I41" s="18">
        <f>1-C42/C43</f>
        <v>0.56988896704210412</v>
      </c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</row>
    <row r="42" spans="1:158" hidden="1" outlineLevel="1" x14ac:dyDescent="0.2">
      <c r="A42" s="23" t="s">
        <v>65</v>
      </c>
      <c r="B42" s="19">
        <v>280</v>
      </c>
      <c r="C42" s="18">
        <v>179.63073594744154</v>
      </c>
      <c r="D42" s="5" t="s">
        <v>66</v>
      </c>
      <c r="E42" s="18"/>
      <c r="F42" s="18"/>
      <c r="G42" s="18"/>
      <c r="H42" s="18" t="s">
        <v>67</v>
      </c>
      <c r="I42" s="18">
        <f>1-EXP(((C42/2)-(C43/2))*(2/$F$11))</f>
        <v>0.54410953587863609</v>
      </c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</row>
    <row r="43" spans="1:158" hidden="1" outlineLevel="1" x14ac:dyDescent="0.2">
      <c r="A43" s="23" t="s">
        <v>68</v>
      </c>
      <c r="B43" s="19">
        <v>302</v>
      </c>
      <c r="C43" s="18">
        <f>-2*(($F$11*(1-$E$11))*LN(1-$E$11)+$F$11*$E$11*LN($E$11))</f>
        <v>417.63805664809763</v>
      </c>
      <c r="D43" s="5" t="s">
        <v>69</v>
      </c>
      <c r="E43" s="18"/>
      <c r="F43" s="18"/>
      <c r="G43" s="18"/>
      <c r="H43" s="18" t="s">
        <v>70</v>
      </c>
      <c r="I43" s="18">
        <f xml:space="preserve"> I42/(1-(($E$11^$E$11)*((1-$E$11)^(1-$E$11)))^2)</f>
        <v>0.72741494322735523</v>
      </c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</row>
    <row r="44" spans="1:158" collapsed="1" x14ac:dyDescent="0.2">
      <c r="A44" s="71"/>
      <c r="B44" s="16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</row>
    <row r="45" spans="1:158" x14ac:dyDescent="0.2">
      <c r="A45" s="11" t="s">
        <v>71</v>
      </c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</row>
    <row r="46" spans="1:158" ht="12" hidden="1" outlineLevel="1" thickBot="1" x14ac:dyDescent="0.25">
      <c r="A46" s="26" t="s">
        <v>45</v>
      </c>
      <c r="B46" s="12" t="s">
        <v>72</v>
      </c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8"/>
      <c r="EK46" s="58"/>
      <c r="EL46" s="58"/>
      <c r="EM46" s="58"/>
      <c r="EN46" s="58"/>
      <c r="EO46" s="58"/>
      <c r="EP46" s="58"/>
      <c r="EQ46" s="58"/>
      <c r="ER46" s="58"/>
      <c r="ES46" s="58"/>
      <c r="ET46" s="58"/>
      <c r="EU46" s="58"/>
      <c r="EV46" s="58"/>
      <c r="EW46" s="58"/>
      <c r="EX46" s="58"/>
      <c r="EY46" s="58"/>
      <c r="EZ46" s="58"/>
      <c r="FA46" s="58"/>
      <c r="FB46" s="58"/>
    </row>
    <row r="47" spans="1:158" ht="12" hidden="1" outlineLevel="1" thickBot="1" x14ac:dyDescent="0.25">
      <c r="A47" s="25" t="s">
        <v>52</v>
      </c>
      <c r="B47" s="27">
        <v>1</v>
      </c>
      <c r="C47" s="28" t="s">
        <v>73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</row>
    <row r="48" spans="1:158" ht="12" hidden="1" outlineLevel="1" thickBot="1" x14ac:dyDescent="0.25">
      <c r="A48" s="25" t="s">
        <v>18</v>
      </c>
      <c r="B48" s="27">
        <v>1.7358667945731623E-2</v>
      </c>
      <c r="C48" s="27">
        <v>1</v>
      </c>
      <c r="D48" s="28" t="s">
        <v>74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</row>
    <row r="49" spans="1:158" ht="12" hidden="1" outlineLevel="1" thickBot="1" x14ac:dyDescent="0.25">
      <c r="A49" s="25" t="s">
        <v>9</v>
      </c>
      <c r="B49" s="27">
        <v>-7.7763584202476144E-2</v>
      </c>
      <c r="C49" s="18">
        <v>-0.20078284523619516</v>
      </c>
      <c r="D49" s="27">
        <v>1</v>
      </c>
      <c r="E49" s="28" t="s">
        <v>75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8"/>
      <c r="FB49" s="58"/>
    </row>
    <row r="50" spans="1:158" ht="12" hidden="1" outlineLevel="1" thickBot="1" x14ac:dyDescent="0.25">
      <c r="A50" s="25" t="s">
        <v>10</v>
      </c>
      <c r="B50" s="27">
        <v>-9.3802521486901574E-2</v>
      </c>
      <c r="C50" s="18">
        <v>-0.29275522948507798</v>
      </c>
      <c r="D50" s="18">
        <v>0.3063000047583137</v>
      </c>
      <c r="E50" s="27">
        <v>1</v>
      </c>
      <c r="F50" s="28" t="s">
        <v>76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</row>
    <row r="51" spans="1:158" ht="12" hidden="1" outlineLevel="1" thickBot="1" x14ac:dyDescent="0.25">
      <c r="A51" s="25" t="s">
        <v>11</v>
      </c>
      <c r="B51" s="27">
        <v>-2.6646663740795419E-2</v>
      </c>
      <c r="C51" s="18">
        <v>-0.16293685365410771</v>
      </c>
      <c r="D51" s="18">
        <v>0.24157297274682143</v>
      </c>
      <c r="E51" s="18">
        <v>0.15509724227827687</v>
      </c>
      <c r="F51" s="27">
        <v>1</v>
      </c>
      <c r="G51" s="28" t="s">
        <v>77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58"/>
      <c r="EJ51" s="58"/>
      <c r="EK51" s="58"/>
      <c r="EL51" s="58"/>
      <c r="EM51" s="58"/>
      <c r="EN51" s="58"/>
      <c r="EO51" s="58"/>
      <c r="EP51" s="58"/>
      <c r="EQ51" s="58"/>
      <c r="ER51" s="58"/>
      <c r="ES51" s="58"/>
      <c r="ET51" s="58"/>
      <c r="EU51" s="58"/>
      <c r="EV51" s="58"/>
      <c r="EW51" s="58"/>
      <c r="EX51" s="58"/>
      <c r="EY51" s="58"/>
      <c r="EZ51" s="58"/>
      <c r="FA51" s="58"/>
      <c r="FB51" s="58"/>
    </row>
    <row r="52" spans="1:158" ht="12" hidden="1" outlineLevel="1" thickBot="1" x14ac:dyDescent="0.25">
      <c r="A52" s="25" t="s">
        <v>12</v>
      </c>
      <c r="B52" s="27">
        <v>-5.7637755169975937E-3</v>
      </c>
      <c r="C52" s="27">
        <v>7.6508148379486135E-2</v>
      </c>
      <c r="D52" s="27">
        <v>2.7592890850080102E-2</v>
      </c>
      <c r="E52" s="27">
        <v>-5.3725447318364067E-2</v>
      </c>
      <c r="F52" s="27">
        <v>3.9720667469769606E-2</v>
      </c>
      <c r="G52" s="27">
        <v>1</v>
      </c>
      <c r="H52" s="28" t="s">
        <v>78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</row>
    <row r="53" spans="1:158" ht="12" hidden="1" outlineLevel="1" thickBot="1" x14ac:dyDescent="0.25">
      <c r="A53" s="25" t="s">
        <v>20</v>
      </c>
      <c r="B53" s="27">
        <v>-0.11517817832886451</v>
      </c>
      <c r="C53" s="18">
        <v>-0.16257165926320261</v>
      </c>
      <c r="D53" s="27">
        <v>4.3918369037721332E-2</v>
      </c>
      <c r="E53" s="27">
        <v>6.2110139622675774E-2</v>
      </c>
      <c r="F53" s="27">
        <v>3.6821265979607262E-2</v>
      </c>
      <c r="G53" s="27">
        <v>1.7198357656145219E-2</v>
      </c>
      <c r="H53" s="27">
        <v>1</v>
      </c>
      <c r="I53" s="28" t="s">
        <v>79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</row>
    <row r="54" spans="1:158" ht="12" hidden="1" outlineLevel="1" thickBot="1" x14ac:dyDescent="0.25">
      <c r="A54" s="25" t="s">
        <v>2</v>
      </c>
      <c r="B54" s="27">
        <v>-0.18922338827986773</v>
      </c>
      <c r="C54" s="27">
        <v>-5.9957531335157271E-2</v>
      </c>
      <c r="D54" s="27">
        <v>-2.5501028843634716E-2</v>
      </c>
      <c r="E54" s="27">
        <v>2.4461188314769677E-2</v>
      </c>
      <c r="F54" s="27">
        <v>5.3564119540681944E-2</v>
      </c>
      <c r="G54" s="18">
        <v>-0.10086788714715754</v>
      </c>
      <c r="H54" s="27">
        <v>-1.4103829049819298E-2</v>
      </c>
      <c r="I54" s="27">
        <v>1</v>
      </c>
      <c r="J54" s="28" t="s">
        <v>80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8"/>
      <c r="FB54" s="58"/>
    </row>
    <row r="55" spans="1:158" ht="12" hidden="1" outlineLevel="1" thickBot="1" x14ac:dyDescent="0.25">
      <c r="A55" s="25" t="s">
        <v>3</v>
      </c>
      <c r="B55" s="27">
        <v>-0.12278158646178608</v>
      </c>
      <c r="C55" s="27">
        <v>-3.3892455884918939E-2</v>
      </c>
      <c r="D55" s="18">
        <v>-0.26666173218303468</v>
      </c>
      <c r="E55" s="27">
        <v>-2.1158301716131509E-2</v>
      </c>
      <c r="F55" s="27">
        <v>-4.4314307592466719E-2</v>
      </c>
      <c r="G55" s="27">
        <v>6.4030924701972122E-2</v>
      </c>
      <c r="H55" s="27">
        <v>8.3163004463063749E-4</v>
      </c>
      <c r="I55" s="18">
        <v>0.29153229865653624</v>
      </c>
      <c r="J55" s="27">
        <v>1</v>
      </c>
      <c r="K55" s="28" t="s">
        <v>81</v>
      </c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58"/>
      <c r="EI55" s="58"/>
      <c r="EJ55" s="58"/>
      <c r="EK55" s="58"/>
      <c r="EL55" s="58"/>
      <c r="EM55" s="58"/>
      <c r="EN55" s="58"/>
      <c r="EO55" s="58"/>
      <c r="EP55" s="58"/>
      <c r="EQ55" s="58"/>
      <c r="ER55" s="58"/>
      <c r="ES55" s="58"/>
      <c r="ET55" s="58"/>
      <c r="EU55" s="58"/>
      <c r="EV55" s="58"/>
      <c r="EW55" s="58"/>
      <c r="EX55" s="58"/>
      <c r="EY55" s="58"/>
      <c r="EZ55" s="58"/>
      <c r="FA55" s="58"/>
      <c r="FB55" s="58"/>
    </row>
    <row r="56" spans="1:158" ht="12" hidden="1" outlineLevel="1" thickBot="1" x14ac:dyDescent="0.25">
      <c r="A56" s="25" t="s">
        <v>4</v>
      </c>
      <c r="B56" s="27">
        <v>-3.1494990807995775E-2</v>
      </c>
      <c r="C56" s="27">
        <v>9.7746921866351828E-3</v>
      </c>
      <c r="D56" s="18">
        <v>-0.16715326641232747</v>
      </c>
      <c r="E56" s="18">
        <v>-0.21281297475248784</v>
      </c>
      <c r="F56" s="27">
        <v>5.4636795778349817E-2</v>
      </c>
      <c r="G56" s="27">
        <v>8.2659197245206387E-2</v>
      </c>
      <c r="H56" s="27">
        <v>3.4379555362940024E-2</v>
      </c>
      <c r="I56" s="18">
        <v>0.20941433634041781</v>
      </c>
      <c r="J56" s="18">
        <v>0.39047189552144496</v>
      </c>
      <c r="K56" s="27">
        <v>1</v>
      </c>
      <c r="L56" s="28" t="s">
        <v>82</v>
      </c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58"/>
      <c r="EJ56" s="58"/>
      <c r="EK56" s="58"/>
      <c r="EL56" s="58"/>
      <c r="EM56" s="58"/>
      <c r="EN56" s="58"/>
      <c r="EO56" s="58"/>
      <c r="EP56" s="58"/>
      <c r="EQ56" s="58"/>
      <c r="ER56" s="58"/>
      <c r="ES56" s="58"/>
      <c r="ET56" s="58"/>
      <c r="EU56" s="58"/>
      <c r="EV56" s="58"/>
      <c r="EW56" s="58"/>
      <c r="EX56" s="58"/>
      <c r="EY56" s="58"/>
      <c r="EZ56" s="58"/>
      <c r="FA56" s="58"/>
      <c r="FB56" s="58"/>
    </row>
    <row r="57" spans="1:158" ht="12" hidden="1" outlineLevel="1" thickBot="1" x14ac:dyDescent="0.25">
      <c r="A57" s="25" t="s">
        <v>17</v>
      </c>
      <c r="B57" s="27">
        <v>-0.24948010709497029</v>
      </c>
      <c r="C57" s="27">
        <v>-9.2129098733785744E-3</v>
      </c>
      <c r="D57" s="27">
        <v>2.2393323658845898E-2</v>
      </c>
      <c r="E57" s="18">
        <v>0.12071829114912061</v>
      </c>
      <c r="F57" s="27">
        <v>8.2000569458188108E-2</v>
      </c>
      <c r="G57" s="27">
        <v>-3.4233584099508683E-2</v>
      </c>
      <c r="H57" s="27">
        <v>2.2005625167804032E-2</v>
      </c>
      <c r="I57" s="18">
        <v>0.21450907628832869</v>
      </c>
      <c r="J57" s="18">
        <v>0.20662389438336315</v>
      </c>
      <c r="K57" s="18">
        <v>0.11165679014005286</v>
      </c>
      <c r="L57" s="27">
        <v>1</v>
      </c>
      <c r="M57" s="28" t="s">
        <v>83</v>
      </c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58"/>
      <c r="EC57" s="58"/>
      <c r="ED57" s="58"/>
      <c r="EE57" s="58"/>
      <c r="EF57" s="58"/>
      <c r="EG57" s="58"/>
      <c r="EH57" s="58"/>
      <c r="EI57" s="58"/>
      <c r="EJ57" s="58"/>
      <c r="EK57" s="58"/>
      <c r="EL57" s="58"/>
      <c r="EM57" s="58"/>
      <c r="EN57" s="58"/>
      <c r="EO57" s="58"/>
      <c r="EP57" s="58"/>
      <c r="EQ57" s="58"/>
      <c r="ER57" s="58"/>
      <c r="ES57" s="58"/>
      <c r="ET57" s="58"/>
      <c r="EU57" s="58"/>
      <c r="EV57" s="58"/>
      <c r="EW57" s="58"/>
      <c r="EX57" s="58"/>
      <c r="EY57" s="58"/>
      <c r="EZ57" s="58"/>
      <c r="FA57" s="58"/>
      <c r="FB57" s="58"/>
    </row>
    <row r="58" spans="1:158" ht="12" hidden="1" outlineLevel="1" thickBot="1" x14ac:dyDescent="0.25">
      <c r="A58" s="25" t="s">
        <v>16</v>
      </c>
      <c r="B58" s="27">
        <v>-7.1443955293942112E-3</v>
      </c>
      <c r="C58" s="27">
        <v>2.5214790936192086E-2</v>
      </c>
      <c r="D58" s="18">
        <v>-0.16187382058974098</v>
      </c>
      <c r="E58" s="18">
        <v>-0.14645414455990802</v>
      </c>
      <c r="F58" s="18">
        <v>-0.19725203954846532</v>
      </c>
      <c r="G58" s="18">
        <v>-0.1352361656350953</v>
      </c>
      <c r="H58" s="27">
        <v>-7.6051403957946614E-2</v>
      </c>
      <c r="I58" s="27">
        <v>-1.53419337434732E-2</v>
      </c>
      <c r="J58" s="18">
        <v>-0.1453195484901828</v>
      </c>
      <c r="K58" s="27">
        <v>-7.7910006823881009E-2</v>
      </c>
      <c r="L58" s="27">
        <v>-9.2847026361026194E-2</v>
      </c>
      <c r="M58" s="27">
        <v>1</v>
      </c>
      <c r="N58" s="28" t="s">
        <v>84</v>
      </c>
      <c r="O58" s="18"/>
      <c r="P58" s="18"/>
      <c r="Q58" s="18"/>
      <c r="R58" s="18"/>
      <c r="S58" s="18"/>
      <c r="T58" s="18"/>
      <c r="U58" s="18"/>
      <c r="V58" s="18"/>
      <c r="W58" s="18"/>
      <c r="X58" s="1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58"/>
      <c r="EI58" s="58"/>
      <c r="EJ58" s="58"/>
      <c r="EK58" s="58"/>
      <c r="EL58" s="58"/>
      <c r="EM58" s="58"/>
      <c r="EN58" s="58"/>
      <c r="EO58" s="58"/>
      <c r="EP58" s="58"/>
      <c r="EQ58" s="58"/>
      <c r="ER58" s="58"/>
      <c r="ES58" s="58"/>
      <c r="ET58" s="58"/>
      <c r="EU58" s="58"/>
      <c r="EV58" s="58"/>
      <c r="EW58" s="58"/>
      <c r="EX58" s="58"/>
      <c r="EY58" s="58"/>
      <c r="EZ58" s="58"/>
      <c r="FA58" s="58"/>
      <c r="FB58" s="58"/>
    </row>
    <row r="59" spans="1:158" ht="12" hidden="1" outlineLevel="1" thickBot="1" x14ac:dyDescent="0.25">
      <c r="A59" s="25" t="s">
        <v>22</v>
      </c>
      <c r="B59" s="27">
        <v>-0.15991495095485148</v>
      </c>
      <c r="C59" s="27">
        <v>8.9039141668266722E-2</v>
      </c>
      <c r="D59" s="27">
        <v>8.7900660776269929E-2</v>
      </c>
      <c r="E59" s="18">
        <v>-0.13572816564066315</v>
      </c>
      <c r="F59" s="27">
        <v>-6.2397192286885381E-2</v>
      </c>
      <c r="G59" s="27">
        <v>8.938904185569653E-2</v>
      </c>
      <c r="H59" s="18">
        <v>-0.10003291860096343</v>
      </c>
      <c r="I59" s="18">
        <v>0.1073061725373792</v>
      </c>
      <c r="J59" s="18">
        <v>-0.18208447836123556</v>
      </c>
      <c r="K59" s="18">
        <v>-0.17547500036202143</v>
      </c>
      <c r="L59" s="27">
        <v>-6.8300971404140362E-2</v>
      </c>
      <c r="M59" s="27">
        <v>8.7956396764316561E-2</v>
      </c>
      <c r="N59" s="27">
        <v>1</v>
      </c>
      <c r="O59" s="28" t="s">
        <v>85</v>
      </c>
      <c r="P59" s="18"/>
      <c r="Q59" s="18"/>
      <c r="R59" s="18"/>
      <c r="S59" s="18"/>
      <c r="T59" s="18"/>
      <c r="U59" s="18"/>
      <c r="V59" s="18"/>
      <c r="W59" s="18"/>
      <c r="X59" s="1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58"/>
      <c r="EJ59" s="58"/>
      <c r="EK59" s="58"/>
      <c r="EL59" s="58"/>
      <c r="EM59" s="58"/>
      <c r="EN59" s="58"/>
      <c r="EO59" s="58"/>
      <c r="EP59" s="58"/>
      <c r="EQ59" s="58"/>
      <c r="ER59" s="58"/>
      <c r="ES59" s="58"/>
      <c r="ET59" s="58"/>
      <c r="EU59" s="58"/>
      <c r="EV59" s="58"/>
      <c r="EW59" s="58"/>
      <c r="EX59" s="58"/>
      <c r="EY59" s="58"/>
      <c r="EZ59" s="58"/>
      <c r="FA59" s="58"/>
      <c r="FB59" s="58"/>
    </row>
    <row r="60" spans="1:158" ht="12" hidden="1" outlineLevel="1" thickBot="1" x14ac:dyDescent="0.25">
      <c r="A60" s="25" t="s">
        <v>5</v>
      </c>
      <c r="B60" s="27">
        <v>-0.21037872192011758</v>
      </c>
      <c r="C60" s="27">
        <v>6.7683959748663008E-2</v>
      </c>
      <c r="D60" s="27">
        <v>3.876807462360899E-2</v>
      </c>
      <c r="E60" s="27">
        <v>-7.9214829914606516E-2</v>
      </c>
      <c r="F60" s="27">
        <v>1.7516936039494203E-2</v>
      </c>
      <c r="G60" s="27">
        <v>2.2886242292916442E-2</v>
      </c>
      <c r="H60" s="18">
        <v>0.16680229064347724</v>
      </c>
      <c r="I60" s="27">
        <v>-3.3911688720910452E-2</v>
      </c>
      <c r="J60" s="27">
        <v>6.7439946234562152E-3</v>
      </c>
      <c r="K60" s="27">
        <v>8.8570215720345236E-2</v>
      </c>
      <c r="L60" s="27">
        <v>-4.9674114276430023E-3</v>
      </c>
      <c r="M60" s="27">
        <v>1.6847711673111056E-3</v>
      </c>
      <c r="N60" s="27">
        <v>-7.4568418160600128E-2</v>
      </c>
      <c r="O60" s="27">
        <v>1</v>
      </c>
      <c r="P60" s="28" t="s">
        <v>86</v>
      </c>
      <c r="Q60" s="18"/>
      <c r="R60" s="18"/>
      <c r="S60" s="18"/>
      <c r="T60" s="18"/>
      <c r="U60" s="18"/>
      <c r="V60" s="18"/>
      <c r="W60" s="18"/>
      <c r="X60" s="1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  <c r="DR60" s="58"/>
      <c r="DS60" s="58"/>
      <c r="DT60" s="58"/>
      <c r="DU60" s="58"/>
      <c r="DV60" s="58"/>
      <c r="DW60" s="58"/>
      <c r="DX60" s="58"/>
      <c r="DY60" s="58"/>
      <c r="DZ60" s="58"/>
      <c r="EA60" s="58"/>
      <c r="EB60" s="58"/>
      <c r="EC60" s="58"/>
      <c r="ED60" s="58"/>
      <c r="EE60" s="58"/>
      <c r="EF60" s="58"/>
      <c r="EG60" s="58"/>
      <c r="EH60" s="58"/>
      <c r="EI60" s="58"/>
      <c r="EJ60" s="58"/>
      <c r="EK60" s="58"/>
      <c r="EL60" s="58"/>
      <c r="EM60" s="58"/>
      <c r="EN60" s="58"/>
      <c r="EO60" s="58"/>
      <c r="EP60" s="58"/>
      <c r="EQ60" s="58"/>
      <c r="ER60" s="58"/>
      <c r="ES60" s="58"/>
      <c r="ET60" s="58"/>
      <c r="EU60" s="58"/>
      <c r="EV60" s="58"/>
      <c r="EW60" s="58"/>
      <c r="EX60" s="58"/>
      <c r="EY60" s="58"/>
      <c r="EZ60" s="58"/>
      <c r="FA60" s="58"/>
      <c r="FB60" s="58"/>
    </row>
    <row r="61" spans="1:158" ht="12" hidden="1" outlineLevel="1" thickBot="1" x14ac:dyDescent="0.25">
      <c r="A61" s="25" t="s">
        <v>6</v>
      </c>
      <c r="B61" s="27">
        <v>-6.6327368902653963E-2</v>
      </c>
      <c r="C61" s="27">
        <v>-4.4828064881039291E-2</v>
      </c>
      <c r="D61" s="27">
        <v>3.0160278493370468E-2</v>
      </c>
      <c r="E61" s="27">
        <v>4.0979639652217452E-2</v>
      </c>
      <c r="F61" s="27">
        <v>-1.3504192596367211E-2</v>
      </c>
      <c r="G61" s="27">
        <v>-1.6613064019452315E-2</v>
      </c>
      <c r="H61" s="27">
        <v>3.849829372897879E-2</v>
      </c>
      <c r="I61" s="27">
        <v>7.7633351694572561E-3</v>
      </c>
      <c r="J61" s="27">
        <v>-2.2002886998794397E-2</v>
      </c>
      <c r="K61" s="27">
        <v>1.8367053711501907E-2</v>
      </c>
      <c r="L61" s="27">
        <v>2.1209260548991589E-2</v>
      </c>
      <c r="M61" s="27">
        <v>3.0324272176102094E-2</v>
      </c>
      <c r="N61" s="27">
        <v>-8.872605769232593E-2</v>
      </c>
      <c r="O61" s="27">
        <v>6.8873083851671152E-2</v>
      </c>
      <c r="P61" s="27">
        <v>1</v>
      </c>
      <c r="Q61" s="28" t="s">
        <v>87</v>
      </c>
      <c r="R61" s="18"/>
      <c r="S61" s="18"/>
      <c r="T61" s="18"/>
      <c r="U61" s="18"/>
      <c r="V61" s="18"/>
      <c r="W61" s="18"/>
      <c r="X61" s="1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58"/>
      <c r="EG61" s="58"/>
      <c r="EH61" s="58"/>
      <c r="EI61" s="58"/>
      <c r="EJ61" s="58"/>
      <c r="EK61" s="58"/>
      <c r="EL61" s="58"/>
      <c r="EM61" s="58"/>
      <c r="EN61" s="58"/>
      <c r="EO61" s="58"/>
      <c r="EP61" s="58"/>
      <c r="EQ61" s="58"/>
      <c r="ER61" s="58"/>
      <c r="ES61" s="58"/>
      <c r="ET61" s="58"/>
      <c r="EU61" s="58"/>
      <c r="EV61" s="58"/>
      <c r="EW61" s="58"/>
      <c r="EX61" s="58"/>
      <c r="EY61" s="58"/>
      <c r="EZ61" s="58"/>
      <c r="FA61" s="58"/>
      <c r="FB61" s="58"/>
    </row>
    <row r="62" spans="1:158" ht="12" hidden="1" outlineLevel="1" thickBot="1" x14ac:dyDescent="0.25">
      <c r="A62" s="25" t="s">
        <v>1</v>
      </c>
      <c r="B62" s="27">
        <v>-0.44649795908773959</v>
      </c>
      <c r="C62" s="27">
        <v>-1.5874707236484692E-3</v>
      </c>
      <c r="D62" s="27">
        <v>8.7940321707401112E-2</v>
      </c>
      <c r="E62" s="18">
        <v>0.26851170262612278</v>
      </c>
      <c r="F62" s="27">
        <v>-2.432928421778769E-2</v>
      </c>
      <c r="G62" s="18">
        <v>-0.10078501933502318</v>
      </c>
      <c r="H62" s="18">
        <v>0.28333645918422812</v>
      </c>
      <c r="I62" s="27">
        <v>1.2620931631673618E-2</v>
      </c>
      <c r="J62" s="18">
        <v>-0.12759739974295289</v>
      </c>
      <c r="K62" s="18">
        <v>-0.26936073959548446</v>
      </c>
      <c r="L62" s="18">
        <v>0.10014588845546066</v>
      </c>
      <c r="M62" s="27">
        <v>-7.600278462502566E-2</v>
      </c>
      <c r="N62" s="18">
        <v>-0.11274800473780479</v>
      </c>
      <c r="O62" s="27">
        <v>5.0898333047824859E-2</v>
      </c>
      <c r="P62" s="27">
        <v>7.7919453626364141E-2</v>
      </c>
      <c r="Q62" s="27">
        <v>1</v>
      </c>
      <c r="R62" s="28" t="s">
        <v>88</v>
      </c>
      <c r="S62" s="18"/>
      <c r="T62" s="18"/>
      <c r="U62" s="18"/>
      <c r="V62" s="18"/>
      <c r="W62" s="18"/>
      <c r="X62" s="1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58"/>
      <c r="DW62" s="58"/>
      <c r="DX62" s="58"/>
      <c r="DY62" s="58"/>
      <c r="DZ62" s="58"/>
      <c r="EA62" s="58"/>
      <c r="EB62" s="58"/>
      <c r="EC62" s="58"/>
      <c r="ED62" s="58"/>
      <c r="EE62" s="58"/>
      <c r="EF62" s="58"/>
      <c r="EG62" s="58"/>
      <c r="EH62" s="58"/>
      <c r="EI62" s="58"/>
      <c r="EJ62" s="58"/>
      <c r="EK62" s="58"/>
      <c r="EL62" s="58"/>
      <c r="EM62" s="58"/>
      <c r="EN62" s="58"/>
      <c r="EO62" s="58"/>
      <c r="EP62" s="58"/>
      <c r="EQ62" s="58"/>
      <c r="ER62" s="58"/>
      <c r="ES62" s="58"/>
      <c r="ET62" s="58"/>
      <c r="EU62" s="58"/>
      <c r="EV62" s="58"/>
      <c r="EW62" s="58"/>
      <c r="EX62" s="58"/>
      <c r="EY62" s="58"/>
      <c r="EZ62" s="58"/>
      <c r="FA62" s="58"/>
      <c r="FB62" s="58"/>
    </row>
    <row r="63" spans="1:158" ht="12" hidden="1" outlineLevel="1" thickBot="1" x14ac:dyDescent="0.25">
      <c r="A63" s="25" t="s">
        <v>7</v>
      </c>
      <c r="B63" s="27">
        <v>-0.75469244153984349</v>
      </c>
      <c r="C63" s="27">
        <v>-2.7550123676716654E-2</v>
      </c>
      <c r="D63" s="27">
        <v>5.0252332698130286E-2</v>
      </c>
      <c r="E63" s="27">
        <v>1.5128803739586189E-2</v>
      </c>
      <c r="F63" s="27">
        <v>-2.1687027170558065E-2</v>
      </c>
      <c r="G63" s="27">
        <v>-4.7104968712675839E-2</v>
      </c>
      <c r="H63" s="27">
        <v>-7.8928293829258478E-2</v>
      </c>
      <c r="I63" s="27">
        <v>6.6739910543470962E-2</v>
      </c>
      <c r="J63" s="27">
        <v>-7.015486750474148E-2</v>
      </c>
      <c r="K63" s="27">
        <v>-9.6381348678339029E-2</v>
      </c>
      <c r="L63" s="27">
        <v>-1.0971148056775999E-3</v>
      </c>
      <c r="M63" s="27">
        <v>3.3777324648380007E-2</v>
      </c>
      <c r="N63" s="18">
        <v>0.28907692350531766</v>
      </c>
      <c r="O63" s="27">
        <v>-4.0945636534980033E-2</v>
      </c>
      <c r="P63" s="27">
        <v>9.1043728178768248E-3</v>
      </c>
      <c r="Q63" s="27">
        <v>5.7687826968488558E-2</v>
      </c>
      <c r="R63" s="27">
        <v>1</v>
      </c>
      <c r="S63" s="28" t="s">
        <v>89</v>
      </c>
      <c r="T63" s="18"/>
      <c r="U63" s="18"/>
      <c r="V63" s="18"/>
      <c r="W63" s="18"/>
      <c r="X63" s="1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  <c r="DS63" s="58"/>
      <c r="DT63" s="58"/>
      <c r="DU63" s="58"/>
      <c r="DV63" s="58"/>
      <c r="DW63" s="58"/>
      <c r="DX63" s="58"/>
      <c r="DY63" s="58"/>
      <c r="DZ63" s="58"/>
      <c r="EA63" s="58"/>
      <c r="EB63" s="58"/>
      <c r="EC63" s="58"/>
      <c r="ED63" s="58"/>
      <c r="EE63" s="58"/>
      <c r="EF63" s="58"/>
      <c r="EG63" s="58"/>
      <c r="EH63" s="58"/>
      <c r="EI63" s="58"/>
      <c r="EJ63" s="58"/>
      <c r="EK63" s="58"/>
      <c r="EL63" s="58"/>
      <c r="EM63" s="58"/>
      <c r="EN63" s="58"/>
      <c r="EO63" s="58"/>
      <c r="EP63" s="58"/>
      <c r="EQ63" s="58"/>
      <c r="ER63" s="58"/>
      <c r="ES63" s="58"/>
      <c r="ET63" s="58"/>
      <c r="EU63" s="58"/>
      <c r="EV63" s="58"/>
      <c r="EW63" s="58"/>
      <c r="EX63" s="58"/>
      <c r="EY63" s="58"/>
      <c r="EZ63" s="58"/>
      <c r="FA63" s="58"/>
      <c r="FB63" s="58"/>
    </row>
    <row r="64" spans="1:158" ht="12" hidden="1" outlineLevel="1" thickBot="1" x14ac:dyDescent="0.25">
      <c r="A64" s="25" t="s">
        <v>8</v>
      </c>
      <c r="B64" s="27">
        <v>-0.67900616127440372</v>
      </c>
      <c r="C64" s="27">
        <v>2.8017139842498071E-2</v>
      </c>
      <c r="D64" s="27">
        <v>-9.5857445387970031E-2</v>
      </c>
      <c r="E64" s="18">
        <v>-0.15845592467203667</v>
      </c>
      <c r="F64" s="27">
        <v>-9.6870946083162185E-2</v>
      </c>
      <c r="G64" s="27">
        <v>3.6457457413101475E-2</v>
      </c>
      <c r="H64" s="27">
        <v>-6.8490898180890367E-2</v>
      </c>
      <c r="I64" s="27">
        <v>5.0506009234160855E-2</v>
      </c>
      <c r="J64" s="27">
        <v>1.7358476398851574E-2</v>
      </c>
      <c r="K64" s="27">
        <v>1.9888640240376929E-2</v>
      </c>
      <c r="L64" s="27">
        <v>-2.4529729763067432E-3</v>
      </c>
      <c r="M64" s="27">
        <v>8.4377943611996201E-2</v>
      </c>
      <c r="N64" s="18">
        <v>0.42019011878644996</v>
      </c>
      <c r="O64" s="27">
        <v>-6.7894233226362885E-2</v>
      </c>
      <c r="P64" s="27">
        <v>-7.5574469994747571E-3</v>
      </c>
      <c r="Q64" s="27">
        <v>-9.2280206510201815E-2</v>
      </c>
      <c r="R64" s="29">
        <v>0.85393519042487709</v>
      </c>
      <c r="S64" s="27">
        <v>1</v>
      </c>
      <c r="T64" s="28" t="s">
        <v>90</v>
      </c>
      <c r="U64" s="18"/>
      <c r="V64" s="18"/>
      <c r="W64" s="18"/>
      <c r="X64" s="1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  <c r="DS64" s="58"/>
      <c r="DT64" s="58"/>
      <c r="DU64" s="58"/>
      <c r="DV64" s="58"/>
      <c r="DW64" s="58"/>
      <c r="DX64" s="58"/>
      <c r="DY64" s="58"/>
      <c r="DZ64" s="58"/>
      <c r="EA64" s="58"/>
      <c r="EB64" s="58"/>
      <c r="EC64" s="58"/>
      <c r="ED64" s="58"/>
      <c r="EE64" s="58"/>
      <c r="EF64" s="58"/>
      <c r="EG64" s="58"/>
      <c r="EH64" s="58"/>
      <c r="EI64" s="58"/>
      <c r="EJ64" s="58"/>
      <c r="EK64" s="58"/>
      <c r="EL64" s="58"/>
      <c r="EM64" s="58"/>
      <c r="EN64" s="58"/>
      <c r="EO64" s="58"/>
      <c r="EP64" s="58"/>
      <c r="EQ64" s="58"/>
      <c r="ER64" s="58"/>
      <c r="ES64" s="58"/>
      <c r="ET64" s="58"/>
      <c r="EU64" s="58"/>
      <c r="EV64" s="58"/>
      <c r="EW64" s="58"/>
      <c r="EX64" s="58"/>
      <c r="EY64" s="58"/>
      <c r="EZ64" s="58"/>
      <c r="FA64" s="58"/>
      <c r="FB64" s="58"/>
    </row>
    <row r="65" spans="1:158" ht="12" hidden="1" outlineLevel="1" thickBot="1" x14ac:dyDescent="0.25">
      <c r="A65" s="25" t="s">
        <v>53</v>
      </c>
      <c r="B65" s="27">
        <v>-0.10175104170131018</v>
      </c>
      <c r="C65" s="27">
        <v>3.3792633339038848E-2</v>
      </c>
      <c r="D65" s="27">
        <v>-9.8103804684454357E-2</v>
      </c>
      <c r="E65" s="18">
        <v>-0.16216262131747208</v>
      </c>
      <c r="F65" s="27">
        <v>3.6085221156746575E-2</v>
      </c>
      <c r="G65" s="18">
        <v>0.1282207878047911</v>
      </c>
      <c r="H65" s="27">
        <v>9.4150838589709476E-2</v>
      </c>
      <c r="I65" s="27">
        <v>-2.9165844184135575E-2</v>
      </c>
      <c r="J65" s="18">
        <v>0.1478967646156511</v>
      </c>
      <c r="K65" s="18">
        <v>0.21392953683317459</v>
      </c>
      <c r="L65" s="27">
        <v>-1.0136926238148972E-2</v>
      </c>
      <c r="M65" s="27">
        <v>-9.5105024168941094E-2</v>
      </c>
      <c r="N65" s="27">
        <v>-7.9205296446306334E-2</v>
      </c>
      <c r="O65" s="27">
        <v>8.7160427300539273E-3</v>
      </c>
      <c r="P65" s="27">
        <v>-2.4166916979942953E-2</v>
      </c>
      <c r="Q65" s="18">
        <v>-0.16125477168333741</v>
      </c>
      <c r="R65" s="27">
        <v>6.4862852433041161E-3</v>
      </c>
      <c r="S65" s="27">
        <v>8.1964128676788969E-2</v>
      </c>
      <c r="T65" s="27">
        <v>1</v>
      </c>
      <c r="U65" s="28" t="s">
        <v>91</v>
      </c>
      <c r="V65" s="18"/>
      <c r="W65" s="18"/>
      <c r="X65" s="1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  <c r="DS65" s="58"/>
      <c r="DT65" s="58"/>
      <c r="DU65" s="58"/>
      <c r="DV65" s="58"/>
      <c r="DW65" s="58"/>
      <c r="DX65" s="58"/>
      <c r="DY65" s="58"/>
      <c r="DZ65" s="58"/>
      <c r="EA65" s="58"/>
      <c r="EB65" s="58"/>
      <c r="EC65" s="58"/>
      <c r="ED65" s="58"/>
      <c r="EE65" s="58"/>
      <c r="EF65" s="58"/>
      <c r="EG65" s="58"/>
      <c r="EH65" s="58"/>
      <c r="EI65" s="58"/>
      <c r="EJ65" s="58"/>
      <c r="EK65" s="58"/>
      <c r="EL65" s="58"/>
      <c r="EM65" s="58"/>
      <c r="EN65" s="58"/>
      <c r="EO65" s="58"/>
      <c r="EP65" s="58"/>
      <c r="EQ65" s="58"/>
      <c r="ER65" s="58"/>
      <c r="ES65" s="58"/>
      <c r="ET65" s="58"/>
      <c r="EU65" s="58"/>
      <c r="EV65" s="58"/>
      <c r="EW65" s="58"/>
      <c r="EX65" s="58"/>
      <c r="EY65" s="58"/>
      <c r="EZ65" s="58"/>
      <c r="FA65" s="58"/>
      <c r="FB65" s="58"/>
    </row>
    <row r="66" spans="1:158" ht="12" hidden="1" outlineLevel="1" thickBot="1" x14ac:dyDescent="0.25">
      <c r="A66" s="25" t="s">
        <v>15</v>
      </c>
      <c r="B66" s="27">
        <v>-6.5987643488675349E-2</v>
      </c>
      <c r="C66" s="27">
        <v>2.0063062932531645E-2</v>
      </c>
      <c r="D66" s="27">
        <v>8.0563624141948301E-2</v>
      </c>
      <c r="E66" s="27">
        <v>3.360772755801638E-2</v>
      </c>
      <c r="F66" s="27">
        <v>5.8237871453052772E-2</v>
      </c>
      <c r="G66" s="27">
        <v>3.6351004766763985E-2</v>
      </c>
      <c r="H66" s="27">
        <v>7.7082905650725481E-2</v>
      </c>
      <c r="I66" s="27">
        <v>6.1931068880925911E-3</v>
      </c>
      <c r="J66" s="27">
        <v>-4.6131782502821621E-2</v>
      </c>
      <c r="K66" s="27">
        <v>-4.4936969914903578E-3</v>
      </c>
      <c r="L66" s="27">
        <v>-2.9097123823451526E-3</v>
      </c>
      <c r="M66" s="18">
        <v>-0.10362435202599035</v>
      </c>
      <c r="N66" s="27">
        <v>2.2257914218267484E-2</v>
      </c>
      <c r="O66" s="27">
        <v>3.1724782509930154E-2</v>
      </c>
      <c r="P66" s="27">
        <v>9.5936486898029732E-3</v>
      </c>
      <c r="Q66" s="27">
        <v>8.8310200855945431E-2</v>
      </c>
      <c r="R66" s="27">
        <v>-5.7213943760170286E-3</v>
      </c>
      <c r="S66" s="27">
        <v>-3.2211596388808099E-2</v>
      </c>
      <c r="T66" s="27">
        <v>5.0047197781475664E-2</v>
      </c>
      <c r="U66" s="27">
        <v>1</v>
      </c>
      <c r="V66" s="28" t="s">
        <v>92</v>
      </c>
      <c r="W66" s="18"/>
      <c r="X66" s="1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  <c r="CG66" s="58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  <c r="DS66" s="58"/>
      <c r="DT66" s="58"/>
      <c r="DU66" s="58"/>
      <c r="DV66" s="58"/>
      <c r="DW66" s="58"/>
      <c r="DX66" s="58"/>
      <c r="DY66" s="58"/>
      <c r="DZ66" s="58"/>
      <c r="EA66" s="58"/>
      <c r="EB66" s="58"/>
      <c r="EC66" s="58"/>
      <c r="ED66" s="58"/>
      <c r="EE66" s="58"/>
      <c r="EF66" s="58"/>
      <c r="EG66" s="58"/>
      <c r="EH66" s="58"/>
      <c r="EI66" s="58"/>
      <c r="EJ66" s="58"/>
      <c r="EK66" s="58"/>
      <c r="EL66" s="58"/>
      <c r="EM66" s="58"/>
      <c r="EN66" s="58"/>
      <c r="EO66" s="58"/>
      <c r="EP66" s="58"/>
      <c r="EQ66" s="58"/>
      <c r="ER66" s="58"/>
      <c r="ES66" s="58"/>
      <c r="ET66" s="58"/>
      <c r="EU66" s="58"/>
      <c r="EV66" s="58"/>
      <c r="EW66" s="58"/>
      <c r="EX66" s="58"/>
      <c r="EY66" s="58"/>
      <c r="EZ66" s="58"/>
      <c r="FA66" s="58"/>
      <c r="FB66" s="58"/>
    </row>
    <row r="67" spans="1:158" ht="12" hidden="1" outlineLevel="1" thickBot="1" x14ac:dyDescent="0.25">
      <c r="A67" s="25" t="s">
        <v>54</v>
      </c>
      <c r="B67" s="27">
        <v>-0.34067920551743902</v>
      </c>
      <c r="C67" s="27">
        <v>4.9429128729694696E-2</v>
      </c>
      <c r="D67" s="18">
        <v>-0.12427815625467917</v>
      </c>
      <c r="E67" s="18">
        <v>-0.11487117604815875</v>
      </c>
      <c r="F67" s="27">
        <v>-3.4814051678017904E-2</v>
      </c>
      <c r="G67" s="18">
        <v>0.11046094091704363</v>
      </c>
      <c r="H67" s="27">
        <v>5.8903186263335378E-2</v>
      </c>
      <c r="I67" s="27">
        <v>-9.9225210956165211E-2</v>
      </c>
      <c r="J67" s="27">
        <v>5.565319287380352E-2</v>
      </c>
      <c r="K67" s="27">
        <v>2.5490843596437614E-2</v>
      </c>
      <c r="L67" s="27">
        <v>8.4684553797134174E-2</v>
      </c>
      <c r="M67" s="27">
        <v>-1.0449911328213383E-2</v>
      </c>
      <c r="N67" s="27">
        <v>-2.380330538637351E-2</v>
      </c>
      <c r="O67" s="18">
        <v>0.15867976986340893</v>
      </c>
      <c r="P67" s="27">
        <v>-2.0271843056385012E-2</v>
      </c>
      <c r="Q67" s="18">
        <v>0.26940197793800946</v>
      </c>
      <c r="R67" s="27">
        <v>-2.5062592052165305E-2</v>
      </c>
      <c r="S67" s="27">
        <v>-3.3483374586931139E-2</v>
      </c>
      <c r="T67" s="18">
        <v>0.24876447089430143</v>
      </c>
      <c r="U67" s="27">
        <v>9.5006851488915342E-2</v>
      </c>
      <c r="V67" s="27">
        <v>1</v>
      </c>
      <c r="W67" s="28" t="s">
        <v>93</v>
      </c>
      <c r="X67" s="1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  <c r="DS67" s="58"/>
      <c r="DT67" s="58"/>
      <c r="DU67" s="58"/>
      <c r="DV67" s="58"/>
      <c r="DW67" s="58"/>
      <c r="DX67" s="58"/>
      <c r="DY67" s="58"/>
      <c r="DZ67" s="58"/>
      <c r="EA67" s="58"/>
      <c r="EB67" s="58"/>
      <c r="EC67" s="58"/>
      <c r="ED67" s="58"/>
      <c r="EE67" s="58"/>
      <c r="EF67" s="58"/>
      <c r="EG67" s="58"/>
      <c r="EH67" s="58"/>
      <c r="EI67" s="58"/>
      <c r="EJ67" s="58"/>
      <c r="EK67" s="58"/>
      <c r="EL67" s="58"/>
      <c r="EM67" s="58"/>
      <c r="EN67" s="58"/>
      <c r="EO67" s="58"/>
      <c r="EP67" s="58"/>
      <c r="EQ67" s="58"/>
      <c r="ER67" s="58"/>
      <c r="ES67" s="58"/>
      <c r="ET67" s="58"/>
      <c r="EU67" s="58"/>
      <c r="EV67" s="58"/>
      <c r="EW67" s="58"/>
      <c r="EX67" s="58"/>
      <c r="EY67" s="58"/>
      <c r="EZ67" s="58"/>
      <c r="FA67" s="58"/>
      <c r="FB67" s="58"/>
    </row>
    <row r="68" spans="1:158" ht="12" hidden="1" outlineLevel="1" thickBot="1" x14ac:dyDescent="0.25">
      <c r="A68" s="25" t="s">
        <v>21</v>
      </c>
      <c r="B68" s="27">
        <v>4.6084075652541419E-2</v>
      </c>
      <c r="C68" s="18">
        <v>0.35654047247989945</v>
      </c>
      <c r="D68" s="27">
        <v>3.9619543355962503E-2</v>
      </c>
      <c r="E68" s="18">
        <v>-0.1584940380781151</v>
      </c>
      <c r="F68" s="18">
        <v>0.11205229665719119</v>
      </c>
      <c r="G68" s="27">
        <v>7.6968068932282155E-2</v>
      </c>
      <c r="H68" s="18">
        <v>-0.15343340558959837</v>
      </c>
      <c r="I68" s="18">
        <v>-0.1158909455603718</v>
      </c>
      <c r="J68" s="27">
        <v>-6.1874858545337814E-2</v>
      </c>
      <c r="K68" s="27">
        <v>-2.4404838181460994E-2</v>
      </c>
      <c r="L68" s="27">
        <v>8.7379259553370225E-2</v>
      </c>
      <c r="M68" s="27">
        <v>-1.8254538641533685E-2</v>
      </c>
      <c r="N68" s="27">
        <v>8.5019623378109782E-2</v>
      </c>
      <c r="O68" s="27">
        <v>3.0801852469727369E-2</v>
      </c>
      <c r="P68" s="27">
        <v>4.9872431605904197E-2</v>
      </c>
      <c r="Q68" s="18">
        <v>-0.19990241360572716</v>
      </c>
      <c r="R68" s="27">
        <v>5.706263330971862E-2</v>
      </c>
      <c r="S68" s="27">
        <v>-2.4963881366570517E-2</v>
      </c>
      <c r="T68" s="18">
        <v>0.15829185771970206</v>
      </c>
      <c r="U68" s="27">
        <v>5.9827187862578249E-2</v>
      </c>
      <c r="V68" s="27">
        <v>-4.9148763205644812E-2</v>
      </c>
      <c r="W68" s="27">
        <v>1</v>
      </c>
      <c r="X68" s="28" t="s">
        <v>94</v>
      </c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  <c r="CG68" s="58"/>
      <c r="CH68" s="58"/>
      <c r="CI68" s="58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58"/>
      <c r="DS68" s="58"/>
      <c r="DT68" s="58"/>
      <c r="DU68" s="58"/>
      <c r="DV68" s="58"/>
      <c r="DW68" s="58"/>
      <c r="DX68" s="58"/>
      <c r="DY68" s="58"/>
      <c r="DZ68" s="58"/>
      <c r="EA68" s="58"/>
      <c r="EB68" s="58"/>
      <c r="EC68" s="58"/>
      <c r="ED68" s="58"/>
      <c r="EE68" s="58"/>
      <c r="EF68" s="58"/>
      <c r="EG68" s="58"/>
      <c r="EH68" s="58"/>
      <c r="EI68" s="58"/>
      <c r="EJ68" s="58"/>
      <c r="EK68" s="58"/>
      <c r="EL68" s="58"/>
      <c r="EM68" s="58"/>
      <c r="EN68" s="58"/>
      <c r="EO68" s="58"/>
      <c r="EP68" s="58"/>
      <c r="EQ68" s="58"/>
      <c r="ER68" s="58"/>
      <c r="ES68" s="58"/>
      <c r="ET68" s="58"/>
      <c r="EU68" s="58"/>
      <c r="EV68" s="58"/>
      <c r="EW68" s="58"/>
      <c r="EX68" s="58"/>
      <c r="EY68" s="58"/>
      <c r="EZ68" s="58"/>
      <c r="FA68" s="58"/>
      <c r="FB68" s="58"/>
    </row>
    <row r="69" spans="1:158" hidden="1" outlineLevel="1" x14ac:dyDescent="0.2">
      <c r="A69" s="25" t="s">
        <v>19</v>
      </c>
      <c r="B69" s="27">
        <v>-6.7237750049011058E-2</v>
      </c>
      <c r="C69" s="18">
        <v>-0.29724873939723423</v>
      </c>
      <c r="D69" s="18">
        <v>0.20053459065698034</v>
      </c>
      <c r="E69" s="18">
        <v>0.19175068752640786</v>
      </c>
      <c r="F69" s="18">
        <v>0.10912926196471656</v>
      </c>
      <c r="G69" s="27">
        <v>-1.4402325570563803E-2</v>
      </c>
      <c r="H69" s="27">
        <v>3.7174832912740874E-2</v>
      </c>
      <c r="I69" s="27">
        <v>-3.3991128803223601E-2</v>
      </c>
      <c r="J69" s="27">
        <v>-6.1843556959719506E-2</v>
      </c>
      <c r="K69" s="18">
        <v>-0.23307291783529149</v>
      </c>
      <c r="L69" s="27">
        <v>7.0650278301942881E-3</v>
      </c>
      <c r="M69" s="18">
        <v>-0.1588595777583465</v>
      </c>
      <c r="N69" s="27">
        <v>-6.6065518110852511E-2</v>
      </c>
      <c r="O69" s="27">
        <v>4.5234970709438611E-2</v>
      </c>
      <c r="P69" s="27">
        <v>-2.6525972902317001E-2</v>
      </c>
      <c r="Q69" s="18">
        <v>0.18462289217659469</v>
      </c>
      <c r="R69" s="27">
        <v>1.7573709423883328E-2</v>
      </c>
      <c r="S69" s="27">
        <v>-3.7078296602355419E-2</v>
      </c>
      <c r="T69" s="27">
        <v>-6.91766135491238E-2</v>
      </c>
      <c r="U69" s="27">
        <v>2.9523895534124465E-2</v>
      </c>
      <c r="V69" s="27">
        <v>1.7346343820432999E-2</v>
      </c>
      <c r="W69" s="18">
        <v>-0.17795961530652044</v>
      </c>
      <c r="X69" s="27">
        <v>1</v>
      </c>
      <c r="BE69" s="58"/>
      <c r="BF69" s="58"/>
      <c r="BG69" s="58"/>
      <c r="BH69" s="58"/>
      <c r="BI69" s="58"/>
      <c r="BJ69" s="58"/>
      <c r="BK69" s="58"/>
      <c r="BL69" s="58"/>
      <c r="BM69" s="58"/>
      <c r="BN69" s="58"/>
      <c r="BO69" s="58"/>
      <c r="BP69" s="58"/>
      <c r="BQ69" s="58"/>
      <c r="BR69" s="58"/>
      <c r="BS69" s="58"/>
      <c r="BT69" s="58"/>
      <c r="BU69" s="58"/>
      <c r="BV69" s="58"/>
      <c r="BW69" s="58"/>
      <c r="BX69" s="58"/>
      <c r="BY69" s="58"/>
      <c r="BZ69" s="58"/>
      <c r="CA69" s="58"/>
      <c r="CB69" s="58"/>
      <c r="CC69" s="58"/>
      <c r="CD69" s="58"/>
      <c r="CE69" s="58"/>
      <c r="CF69" s="58"/>
      <c r="CG69" s="58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  <c r="DR69" s="58"/>
      <c r="DS69" s="58"/>
      <c r="DT69" s="58"/>
      <c r="DU69" s="58"/>
      <c r="DV69" s="58"/>
      <c r="DW69" s="58"/>
      <c r="DX69" s="58"/>
      <c r="DY69" s="58"/>
      <c r="DZ69" s="58"/>
      <c r="EA69" s="58"/>
      <c r="EB69" s="58"/>
      <c r="EC69" s="58"/>
      <c r="ED69" s="58"/>
      <c r="EE69" s="58"/>
      <c r="EF69" s="58"/>
      <c r="EG69" s="58"/>
      <c r="EH69" s="58"/>
      <c r="EI69" s="58"/>
      <c r="EJ69" s="58"/>
      <c r="EK69" s="58"/>
      <c r="EL69" s="58"/>
      <c r="EM69" s="58"/>
      <c r="EN69" s="58"/>
      <c r="EO69" s="58"/>
      <c r="EP69" s="58"/>
      <c r="EQ69" s="58"/>
      <c r="ER69" s="58"/>
      <c r="ES69" s="58"/>
      <c r="ET69" s="58"/>
      <c r="EU69" s="58"/>
      <c r="EV69" s="58"/>
      <c r="EW69" s="58"/>
      <c r="EX69" s="58"/>
      <c r="EY69" s="58"/>
      <c r="EZ69" s="58"/>
      <c r="FA69" s="58"/>
      <c r="FB69" s="58"/>
    </row>
    <row r="70" spans="1:158" collapsed="1" x14ac:dyDescent="0.2">
      <c r="A70" s="71"/>
      <c r="BE70" s="58"/>
      <c r="BF70" s="58"/>
      <c r="BG70" s="58"/>
      <c r="BH70" s="58"/>
      <c r="BI70" s="58"/>
      <c r="BJ70" s="58"/>
      <c r="BK70" s="58"/>
      <c r="BL70" s="58"/>
      <c r="BM70" s="58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58"/>
      <c r="DS70" s="58"/>
      <c r="DT70" s="58"/>
      <c r="DU70" s="58"/>
      <c r="DV70" s="58"/>
      <c r="DW70" s="58"/>
      <c r="DX70" s="58"/>
      <c r="DY70" s="58"/>
      <c r="DZ70" s="58"/>
      <c r="EA70" s="58"/>
      <c r="EB70" s="58"/>
      <c r="EC70" s="58"/>
      <c r="ED70" s="58"/>
      <c r="EE70" s="58"/>
      <c r="EF70" s="58"/>
      <c r="EG70" s="58"/>
      <c r="EH70" s="58"/>
      <c r="EI70" s="58"/>
      <c r="EJ70" s="58"/>
      <c r="EK70" s="58"/>
      <c r="EL70" s="58"/>
      <c r="EM70" s="58"/>
      <c r="EN70" s="58"/>
      <c r="EO70" s="58"/>
      <c r="EP70" s="58"/>
      <c r="EQ70" s="58"/>
      <c r="ER70" s="58"/>
      <c r="ES70" s="58"/>
      <c r="ET70" s="58"/>
      <c r="EU70" s="58"/>
      <c r="EV70" s="58"/>
      <c r="EW70" s="58"/>
      <c r="EX70" s="58"/>
      <c r="EY70" s="58"/>
      <c r="EZ70" s="58"/>
      <c r="FA70" s="58"/>
      <c r="FB70" s="58"/>
    </row>
    <row r="71" spans="1:158" x14ac:dyDescent="0.2">
      <c r="A71" s="11" t="s">
        <v>95</v>
      </c>
      <c r="BE71" s="58" t="s">
        <v>122</v>
      </c>
      <c r="BF71" s="58"/>
      <c r="BG71" s="58"/>
      <c r="BH71" s="58">
        <v>10</v>
      </c>
      <c r="BI71" s="58"/>
      <c r="BJ71" s="58"/>
      <c r="BK71" s="58"/>
      <c r="BL71" s="58"/>
      <c r="BM71" s="58"/>
      <c r="BN71" s="58"/>
      <c r="BO71" s="58"/>
      <c r="BP71" s="58"/>
      <c r="BQ71" s="58"/>
      <c r="BR71" s="58"/>
      <c r="BS71" s="58"/>
      <c r="BT71" s="58"/>
      <c r="BU71" s="58"/>
      <c r="BV71" s="58"/>
      <c r="BW71" s="58"/>
      <c r="BX71" s="58"/>
      <c r="BY71" s="58"/>
      <c r="BZ71" s="58"/>
      <c r="CA71" s="58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58"/>
      <c r="DS71" s="58"/>
      <c r="DT71" s="58"/>
      <c r="DU71" s="58"/>
      <c r="DV71" s="58"/>
      <c r="DW71" s="58"/>
      <c r="DX71" s="58"/>
      <c r="DY71" s="58"/>
      <c r="DZ71" s="58"/>
      <c r="EA71" s="58"/>
      <c r="EB71" s="58"/>
      <c r="EC71" s="58"/>
      <c r="ED71" s="58"/>
      <c r="EE71" s="58"/>
      <c r="EF71" s="58"/>
      <c r="EG71" s="58"/>
      <c r="EH71" s="58"/>
      <c r="EI71" s="58"/>
      <c r="EJ71" s="58"/>
      <c r="EK71" s="58"/>
      <c r="EL71" s="58"/>
      <c r="EM71" s="58"/>
      <c r="EN71" s="58"/>
      <c r="EO71" s="58"/>
      <c r="EP71" s="58"/>
      <c r="EQ71" s="58"/>
      <c r="ER71" s="58"/>
      <c r="ES71" s="58"/>
      <c r="ET71" s="58"/>
      <c r="EU71" s="58"/>
      <c r="EV71" s="58"/>
      <c r="EW71" s="58"/>
      <c r="EX71" s="58"/>
      <c r="EY71" s="58"/>
      <c r="EZ71" s="58"/>
      <c r="FA71" s="58"/>
      <c r="FB71" s="58"/>
    </row>
    <row r="72" spans="1:158" outlineLevel="1" x14ac:dyDescent="0.2">
      <c r="A72" s="9"/>
      <c r="B72" s="30"/>
      <c r="C72" s="36" t="str">
        <f>"Cutoff value for prediction of "&amp;$I$2&amp;":"</f>
        <v>Cutoff value for prediction of Yes:</v>
      </c>
      <c r="D72" s="37">
        <f>$BH$71/20</f>
        <v>0.5</v>
      </c>
      <c r="E72" s="36" t="s">
        <v>96</v>
      </c>
      <c r="F72" s="38">
        <v>0.29560386426902152</v>
      </c>
      <c r="G72" s="30"/>
      <c r="H72" s="30"/>
      <c r="I72" s="31"/>
      <c r="BE72" s="58" t="s">
        <v>123</v>
      </c>
      <c r="BF72" s="58">
        <v>-9.9999999999999995E-8</v>
      </c>
      <c r="BG72" s="58">
        <v>9.9999000000000008E-3</v>
      </c>
      <c r="BH72" s="58">
        <v>1.9999900000000001E-2</v>
      </c>
      <c r="BI72" s="58">
        <v>2.9999900000000003E-2</v>
      </c>
      <c r="BJ72" s="58">
        <v>3.9999900000000005E-2</v>
      </c>
      <c r="BK72" s="58">
        <v>4.9999900000000007E-2</v>
      </c>
      <c r="BL72" s="58">
        <v>5.9999900000000009E-2</v>
      </c>
      <c r="BM72" s="58">
        <v>6.9999900000000004E-2</v>
      </c>
      <c r="BN72" s="58">
        <v>7.9999899999999999E-2</v>
      </c>
      <c r="BO72" s="58">
        <v>8.9999899999999994E-2</v>
      </c>
      <c r="BP72" s="58">
        <v>9.9999899999999989E-2</v>
      </c>
      <c r="BQ72" s="58">
        <v>0.10999989999999998</v>
      </c>
      <c r="BR72" s="58">
        <v>0.11999989999999998</v>
      </c>
      <c r="BS72" s="58">
        <v>0.12999989999999997</v>
      </c>
      <c r="BT72" s="58">
        <v>0.13999989999999998</v>
      </c>
      <c r="BU72" s="58">
        <v>0.14999989999999999</v>
      </c>
      <c r="BV72" s="58">
        <v>0.1599999</v>
      </c>
      <c r="BW72" s="58">
        <v>0.16999990000000001</v>
      </c>
      <c r="BX72" s="58">
        <v>0.17999990000000002</v>
      </c>
      <c r="BY72" s="58">
        <v>0.18999990000000003</v>
      </c>
      <c r="BZ72" s="58">
        <v>0.19999990000000004</v>
      </c>
      <c r="CA72" s="58">
        <v>0.20999990000000004</v>
      </c>
      <c r="CB72" s="58">
        <v>0.21999990000000005</v>
      </c>
      <c r="CC72" s="58">
        <v>0.22999990000000006</v>
      </c>
      <c r="CD72" s="58">
        <v>0.23999990000000007</v>
      </c>
      <c r="CE72" s="58">
        <v>0.24999990000000008</v>
      </c>
      <c r="CF72" s="58">
        <v>0.25999990000000006</v>
      </c>
      <c r="CG72" s="58">
        <v>0.26999990000000007</v>
      </c>
      <c r="CH72" s="58">
        <v>0.27999990000000008</v>
      </c>
      <c r="CI72" s="58">
        <v>0.28999990000000009</v>
      </c>
      <c r="CJ72" s="58">
        <v>0.2999999000000001</v>
      </c>
      <c r="CK72" s="58">
        <v>0.30999990000000011</v>
      </c>
      <c r="CL72" s="58">
        <v>0.31999990000000011</v>
      </c>
      <c r="CM72" s="58">
        <v>0.32999990000000012</v>
      </c>
      <c r="CN72" s="58">
        <v>0.33999990000000013</v>
      </c>
      <c r="CO72" s="58">
        <v>0.34999990000000014</v>
      </c>
      <c r="CP72" s="58">
        <v>0.35999990000000015</v>
      </c>
      <c r="CQ72" s="58">
        <v>0.36999990000000016</v>
      </c>
      <c r="CR72" s="58">
        <v>0.37999990000000017</v>
      </c>
      <c r="CS72" s="58">
        <v>0.38999990000000018</v>
      </c>
      <c r="CT72" s="58">
        <v>0.39999990000000019</v>
      </c>
      <c r="CU72" s="58">
        <v>0.40999990000000019</v>
      </c>
      <c r="CV72" s="58">
        <v>0.4199999000000002</v>
      </c>
      <c r="CW72" s="58">
        <v>0.42999990000000021</v>
      </c>
      <c r="CX72" s="58">
        <v>0.43999990000000022</v>
      </c>
      <c r="CY72" s="58">
        <v>0.44999990000000023</v>
      </c>
      <c r="CZ72" s="58">
        <v>0.45999990000000024</v>
      </c>
      <c r="DA72" s="58">
        <v>0.46999990000000025</v>
      </c>
      <c r="DB72" s="58">
        <v>0.47999990000000026</v>
      </c>
      <c r="DC72" s="58">
        <v>0.48999990000000027</v>
      </c>
      <c r="DD72" s="58">
        <v>0.49999990000000027</v>
      </c>
      <c r="DE72" s="58">
        <v>0.50999990000000028</v>
      </c>
      <c r="DF72" s="58">
        <v>0.51999990000000029</v>
      </c>
      <c r="DG72" s="58">
        <v>0.5299999000000003</v>
      </c>
      <c r="DH72" s="58">
        <v>0.53999990000000031</v>
      </c>
      <c r="DI72" s="58">
        <v>0.54999990000000032</v>
      </c>
      <c r="DJ72" s="58">
        <v>0.55999990000000033</v>
      </c>
      <c r="DK72" s="58">
        <v>0.56999990000000034</v>
      </c>
      <c r="DL72" s="58">
        <v>0.57999990000000035</v>
      </c>
      <c r="DM72" s="58">
        <v>0.58999990000000035</v>
      </c>
      <c r="DN72" s="58">
        <v>0.59999990000000036</v>
      </c>
      <c r="DO72" s="58">
        <v>0.60999990000000037</v>
      </c>
      <c r="DP72" s="58">
        <v>0.61999990000000038</v>
      </c>
      <c r="DQ72" s="58">
        <v>0.62999990000000039</v>
      </c>
      <c r="DR72" s="58">
        <v>0.6399999000000004</v>
      </c>
      <c r="DS72" s="58">
        <v>0.64999990000000041</v>
      </c>
      <c r="DT72" s="58">
        <v>0.65999990000000042</v>
      </c>
      <c r="DU72" s="58">
        <v>0.66999990000000043</v>
      </c>
      <c r="DV72" s="58">
        <v>0.67999990000000043</v>
      </c>
      <c r="DW72" s="58">
        <v>0.68999990000000044</v>
      </c>
      <c r="DX72" s="58">
        <v>0.69999990000000045</v>
      </c>
      <c r="DY72" s="58">
        <v>0.70999990000000046</v>
      </c>
      <c r="DZ72" s="58">
        <v>0.71999990000000047</v>
      </c>
      <c r="EA72" s="58">
        <v>0.72999990000000048</v>
      </c>
      <c r="EB72" s="58">
        <v>0.73999990000000049</v>
      </c>
      <c r="EC72" s="58">
        <v>0.7499999000000005</v>
      </c>
      <c r="ED72" s="58">
        <v>0.75999990000000051</v>
      </c>
      <c r="EE72" s="58">
        <v>0.76999990000000051</v>
      </c>
      <c r="EF72" s="58">
        <v>0.77999990000000052</v>
      </c>
      <c r="EG72" s="58">
        <v>0.78999990000000053</v>
      </c>
      <c r="EH72" s="58">
        <v>0.79999990000000054</v>
      </c>
      <c r="EI72" s="58">
        <v>0.80999990000000055</v>
      </c>
      <c r="EJ72" s="58">
        <v>0.81999990000000056</v>
      </c>
      <c r="EK72" s="58">
        <v>0.82999990000000057</v>
      </c>
      <c r="EL72" s="58">
        <v>0.83999990000000058</v>
      </c>
      <c r="EM72" s="58">
        <v>0.84999990000000059</v>
      </c>
      <c r="EN72" s="58">
        <v>0.85999990000000059</v>
      </c>
      <c r="EO72" s="58">
        <v>0.8699999000000006</v>
      </c>
      <c r="EP72" s="58">
        <v>0.87999990000000061</v>
      </c>
      <c r="EQ72" s="58">
        <v>0.88999990000000062</v>
      </c>
      <c r="ER72" s="58">
        <v>0.89999990000000063</v>
      </c>
      <c r="ES72" s="58">
        <v>0.90999990000000064</v>
      </c>
      <c r="ET72" s="58">
        <v>0.91999990000000065</v>
      </c>
      <c r="EU72" s="58">
        <v>0.92999990000000066</v>
      </c>
      <c r="EV72" s="58">
        <v>0.93999990000000067</v>
      </c>
      <c r="EW72" s="58">
        <v>0.94999990000000067</v>
      </c>
      <c r="EX72" s="58">
        <v>0.95999990000000068</v>
      </c>
      <c r="EY72" s="58">
        <v>0.96999990000000069</v>
      </c>
      <c r="EZ72" s="58">
        <v>0.9799999000000007</v>
      </c>
      <c r="FA72" s="58">
        <v>0.98999990000000071</v>
      </c>
      <c r="FB72" s="58">
        <v>0.99999990000000072</v>
      </c>
    </row>
    <row r="73" spans="1:158" outlineLevel="1" x14ac:dyDescent="0.2">
      <c r="A73" s="8"/>
      <c r="B73" s="39" t="s">
        <v>97</v>
      </c>
      <c r="C73" s="32"/>
      <c r="D73" s="32"/>
      <c r="E73" s="32"/>
      <c r="F73" s="32"/>
      <c r="G73" s="39" t="s">
        <v>97</v>
      </c>
      <c r="H73" s="32"/>
      <c r="I73" s="33"/>
      <c r="BE73" s="70" t="s">
        <v>124</v>
      </c>
      <c r="BF73" s="58">
        <v>303</v>
      </c>
      <c r="BG73" s="58">
        <v>271</v>
      </c>
      <c r="BH73" s="58">
        <v>252</v>
      </c>
      <c r="BI73" s="58">
        <v>245</v>
      </c>
      <c r="BJ73" s="58">
        <v>239</v>
      </c>
      <c r="BK73" s="58">
        <v>235</v>
      </c>
      <c r="BL73" s="58">
        <v>233</v>
      </c>
      <c r="BM73" s="58">
        <v>232</v>
      </c>
      <c r="BN73" s="58">
        <v>228</v>
      </c>
      <c r="BO73" s="58">
        <v>225</v>
      </c>
      <c r="BP73" s="58">
        <v>220</v>
      </c>
      <c r="BQ73" s="58">
        <v>219</v>
      </c>
      <c r="BR73" s="58">
        <v>218</v>
      </c>
      <c r="BS73" s="58">
        <v>217</v>
      </c>
      <c r="BT73" s="58">
        <v>215</v>
      </c>
      <c r="BU73" s="58">
        <v>212</v>
      </c>
      <c r="BV73" s="58">
        <v>210</v>
      </c>
      <c r="BW73" s="58">
        <v>209</v>
      </c>
      <c r="BX73" s="58">
        <v>208</v>
      </c>
      <c r="BY73" s="58">
        <v>205</v>
      </c>
      <c r="BZ73" s="58">
        <v>205</v>
      </c>
      <c r="CA73" s="58">
        <v>203</v>
      </c>
      <c r="CB73" s="58">
        <v>202</v>
      </c>
      <c r="CC73" s="58">
        <v>201</v>
      </c>
      <c r="CD73" s="58">
        <v>201</v>
      </c>
      <c r="CE73" s="58">
        <v>200</v>
      </c>
      <c r="CF73" s="58">
        <v>198</v>
      </c>
      <c r="CG73" s="58">
        <v>197</v>
      </c>
      <c r="CH73" s="58">
        <v>196</v>
      </c>
      <c r="CI73" s="58">
        <v>193</v>
      </c>
      <c r="CJ73" s="58">
        <v>190</v>
      </c>
      <c r="CK73" s="58">
        <v>188</v>
      </c>
      <c r="CL73" s="58">
        <v>187</v>
      </c>
      <c r="CM73" s="58">
        <v>186</v>
      </c>
      <c r="CN73" s="58">
        <v>186</v>
      </c>
      <c r="CO73" s="58">
        <v>186</v>
      </c>
      <c r="CP73" s="58">
        <v>186</v>
      </c>
      <c r="CQ73" s="58">
        <v>186</v>
      </c>
      <c r="CR73" s="58">
        <v>186</v>
      </c>
      <c r="CS73" s="58">
        <v>186</v>
      </c>
      <c r="CT73" s="58">
        <v>185</v>
      </c>
      <c r="CU73" s="58">
        <v>184</v>
      </c>
      <c r="CV73" s="58">
        <v>183</v>
      </c>
      <c r="CW73" s="58">
        <v>183</v>
      </c>
      <c r="CX73" s="58">
        <v>181</v>
      </c>
      <c r="CY73" s="58">
        <v>180</v>
      </c>
      <c r="CZ73" s="58">
        <v>179</v>
      </c>
      <c r="DA73" s="58">
        <v>178</v>
      </c>
      <c r="DB73" s="58">
        <v>178</v>
      </c>
      <c r="DC73" s="58">
        <v>177</v>
      </c>
      <c r="DD73" s="58">
        <v>176</v>
      </c>
      <c r="DE73" s="58">
        <v>176</v>
      </c>
      <c r="DF73" s="58">
        <v>176</v>
      </c>
      <c r="DG73" s="58">
        <v>174</v>
      </c>
      <c r="DH73" s="58">
        <v>173</v>
      </c>
      <c r="DI73" s="58">
        <v>170</v>
      </c>
      <c r="DJ73" s="58">
        <v>168</v>
      </c>
      <c r="DK73" s="58">
        <v>166</v>
      </c>
      <c r="DL73" s="58">
        <v>164</v>
      </c>
      <c r="DM73" s="58">
        <v>161</v>
      </c>
      <c r="DN73" s="58">
        <v>160</v>
      </c>
      <c r="DO73" s="58">
        <v>158</v>
      </c>
      <c r="DP73" s="58">
        <v>158</v>
      </c>
      <c r="DQ73" s="58">
        <v>156</v>
      </c>
      <c r="DR73" s="58">
        <v>155</v>
      </c>
      <c r="DS73" s="58">
        <v>153</v>
      </c>
      <c r="DT73" s="58">
        <v>152</v>
      </c>
      <c r="DU73" s="58">
        <v>151</v>
      </c>
      <c r="DV73" s="58">
        <v>149</v>
      </c>
      <c r="DW73" s="58">
        <v>148</v>
      </c>
      <c r="DX73" s="58">
        <v>147</v>
      </c>
      <c r="DY73" s="58">
        <v>145</v>
      </c>
      <c r="DZ73" s="58">
        <v>144</v>
      </c>
      <c r="EA73" s="58">
        <v>139</v>
      </c>
      <c r="EB73" s="58">
        <v>134</v>
      </c>
      <c r="EC73" s="58">
        <v>131</v>
      </c>
      <c r="ED73" s="58">
        <v>130</v>
      </c>
      <c r="EE73" s="58">
        <v>126</v>
      </c>
      <c r="EF73" s="58">
        <v>125</v>
      </c>
      <c r="EG73" s="58">
        <v>122</v>
      </c>
      <c r="EH73" s="58">
        <v>119</v>
      </c>
      <c r="EI73" s="58">
        <v>117</v>
      </c>
      <c r="EJ73" s="58">
        <v>117</v>
      </c>
      <c r="EK73" s="58">
        <v>116</v>
      </c>
      <c r="EL73" s="58">
        <v>115</v>
      </c>
      <c r="EM73" s="58">
        <v>111</v>
      </c>
      <c r="EN73" s="58">
        <v>110</v>
      </c>
      <c r="EO73" s="58">
        <v>104</v>
      </c>
      <c r="EP73" s="58">
        <v>99</v>
      </c>
      <c r="EQ73" s="58">
        <v>97</v>
      </c>
      <c r="ER73" s="58">
        <v>95</v>
      </c>
      <c r="ES73" s="58">
        <v>90</v>
      </c>
      <c r="ET73" s="58">
        <v>89</v>
      </c>
      <c r="EU73" s="58">
        <v>85</v>
      </c>
      <c r="EV73" s="58">
        <v>81</v>
      </c>
      <c r="EW73" s="58">
        <v>73</v>
      </c>
      <c r="EX73" s="58">
        <v>64</v>
      </c>
      <c r="EY73" s="58">
        <v>57</v>
      </c>
      <c r="EZ73" s="58">
        <v>41</v>
      </c>
      <c r="FA73" s="58">
        <v>21</v>
      </c>
      <c r="FB73" s="58">
        <v>0</v>
      </c>
    </row>
    <row r="74" spans="1:158" outlineLevel="1" x14ac:dyDescent="0.2">
      <c r="A74" s="40" t="s">
        <v>98</v>
      </c>
      <c r="B74" s="32" t="str">
        <f>"# "&amp;$H$2</f>
        <v># No</v>
      </c>
      <c r="C74" s="32" t="str">
        <f>"# "&amp;$I$2</f>
        <v># Yes</v>
      </c>
      <c r="D74" s="32" t="s">
        <v>99</v>
      </c>
      <c r="E74" s="32"/>
      <c r="F74" s="39" t="s">
        <v>100</v>
      </c>
      <c r="G74" s="32" t="str">
        <f>"% "&amp;$H$2</f>
        <v>% No</v>
      </c>
      <c r="H74" s="32" t="str">
        <f>"% "&amp;$I$2</f>
        <v>% Yes</v>
      </c>
      <c r="I74" s="33" t="s">
        <v>99</v>
      </c>
      <c r="BE74" s="70" t="s">
        <v>125</v>
      </c>
      <c r="BF74" s="58">
        <v>165</v>
      </c>
      <c r="BG74" s="58">
        <v>164</v>
      </c>
      <c r="BH74" s="58">
        <v>164</v>
      </c>
      <c r="BI74" s="58">
        <v>164</v>
      </c>
      <c r="BJ74" s="58">
        <v>164</v>
      </c>
      <c r="BK74" s="58">
        <v>164</v>
      </c>
      <c r="BL74" s="58">
        <v>164</v>
      </c>
      <c r="BM74" s="58">
        <v>164</v>
      </c>
      <c r="BN74" s="58">
        <v>163</v>
      </c>
      <c r="BO74" s="58">
        <v>163</v>
      </c>
      <c r="BP74" s="58">
        <v>163</v>
      </c>
      <c r="BQ74" s="58">
        <v>163</v>
      </c>
      <c r="BR74" s="58">
        <v>163</v>
      </c>
      <c r="BS74" s="58">
        <v>163</v>
      </c>
      <c r="BT74" s="58">
        <v>162</v>
      </c>
      <c r="BU74" s="58">
        <v>161</v>
      </c>
      <c r="BV74" s="58">
        <v>161</v>
      </c>
      <c r="BW74" s="58">
        <v>161</v>
      </c>
      <c r="BX74" s="58">
        <v>161</v>
      </c>
      <c r="BY74" s="58">
        <v>160</v>
      </c>
      <c r="BZ74" s="58">
        <v>160</v>
      </c>
      <c r="CA74" s="58">
        <v>160</v>
      </c>
      <c r="CB74" s="58">
        <v>159</v>
      </c>
      <c r="CC74" s="58">
        <v>159</v>
      </c>
      <c r="CD74" s="58">
        <v>159</v>
      </c>
      <c r="CE74" s="58">
        <v>159</v>
      </c>
      <c r="CF74" s="58">
        <v>159</v>
      </c>
      <c r="CG74" s="58">
        <v>159</v>
      </c>
      <c r="CH74" s="58">
        <v>158</v>
      </c>
      <c r="CI74" s="58">
        <v>158</v>
      </c>
      <c r="CJ74" s="58">
        <v>157</v>
      </c>
      <c r="CK74" s="58">
        <v>157</v>
      </c>
      <c r="CL74" s="58">
        <v>157</v>
      </c>
      <c r="CM74" s="58">
        <v>157</v>
      </c>
      <c r="CN74" s="58">
        <v>157</v>
      </c>
      <c r="CO74" s="58">
        <v>157</v>
      </c>
      <c r="CP74" s="58">
        <v>157</v>
      </c>
      <c r="CQ74" s="58">
        <v>157</v>
      </c>
      <c r="CR74" s="58">
        <v>157</v>
      </c>
      <c r="CS74" s="58">
        <v>157</v>
      </c>
      <c r="CT74" s="58">
        <v>157</v>
      </c>
      <c r="CU74" s="58">
        <v>157</v>
      </c>
      <c r="CV74" s="58">
        <v>156</v>
      </c>
      <c r="CW74" s="58">
        <v>156</v>
      </c>
      <c r="CX74" s="58">
        <v>155</v>
      </c>
      <c r="CY74" s="58">
        <v>155</v>
      </c>
      <c r="CZ74" s="58">
        <v>154</v>
      </c>
      <c r="DA74" s="58">
        <v>153</v>
      </c>
      <c r="DB74" s="58">
        <v>153</v>
      </c>
      <c r="DC74" s="58">
        <v>153</v>
      </c>
      <c r="DD74" s="58">
        <v>153</v>
      </c>
      <c r="DE74" s="58">
        <v>153</v>
      </c>
      <c r="DF74" s="58">
        <v>153</v>
      </c>
      <c r="DG74" s="58">
        <v>152</v>
      </c>
      <c r="DH74" s="58">
        <v>152</v>
      </c>
      <c r="DI74" s="58">
        <v>150</v>
      </c>
      <c r="DJ74" s="58">
        <v>149</v>
      </c>
      <c r="DK74" s="58">
        <v>148</v>
      </c>
      <c r="DL74" s="58">
        <v>146</v>
      </c>
      <c r="DM74" s="58">
        <v>145</v>
      </c>
      <c r="DN74" s="58">
        <v>144</v>
      </c>
      <c r="DO74" s="58">
        <v>142</v>
      </c>
      <c r="DP74" s="58">
        <v>142</v>
      </c>
      <c r="DQ74" s="58">
        <v>141</v>
      </c>
      <c r="DR74" s="58">
        <v>140</v>
      </c>
      <c r="DS74" s="58">
        <v>139</v>
      </c>
      <c r="DT74" s="58">
        <v>138</v>
      </c>
      <c r="DU74" s="58">
        <v>137</v>
      </c>
      <c r="DV74" s="58">
        <v>137</v>
      </c>
      <c r="DW74" s="58">
        <v>137</v>
      </c>
      <c r="DX74" s="58">
        <v>136</v>
      </c>
      <c r="DY74" s="58">
        <v>134</v>
      </c>
      <c r="DZ74" s="58">
        <v>133</v>
      </c>
      <c r="EA74" s="58">
        <v>131</v>
      </c>
      <c r="EB74" s="58">
        <v>128</v>
      </c>
      <c r="EC74" s="58">
        <v>125</v>
      </c>
      <c r="ED74" s="58">
        <v>124</v>
      </c>
      <c r="EE74" s="58">
        <v>121</v>
      </c>
      <c r="EF74" s="58">
        <v>120</v>
      </c>
      <c r="EG74" s="58">
        <v>117</v>
      </c>
      <c r="EH74" s="58">
        <v>114</v>
      </c>
      <c r="EI74" s="58">
        <v>112</v>
      </c>
      <c r="EJ74" s="58">
        <v>112</v>
      </c>
      <c r="EK74" s="58">
        <v>111</v>
      </c>
      <c r="EL74" s="58">
        <v>110</v>
      </c>
      <c r="EM74" s="58">
        <v>106</v>
      </c>
      <c r="EN74" s="58">
        <v>105</v>
      </c>
      <c r="EO74" s="58">
        <v>100</v>
      </c>
      <c r="EP74" s="58">
        <v>95</v>
      </c>
      <c r="EQ74" s="58">
        <v>93</v>
      </c>
      <c r="ER74" s="58">
        <v>91</v>
      </c>
      <c r="ES74" s="58">
        <v>86</v>
      </c>
      <c r="ET74" s="58">
        <v>85</v>
      </c>
      <c r="EU74" s="58">
        <v>82</v>
      </c>
      <c r="EV74" s="58">
        <v>78</v>
      </c>
      <c r="EW74" s="58">
        <v>70</v>
      </c>
      <c r="EX74" s="58">
        <v>61</v>
      </c>
      <c r="EY74" s="58">
        <v>54</v>
      </c>
      <c r="EZ74" s="58">
        <v>40</v>
      </c>
      <c r="FA74" s="58">
        <v>21</v>
      </c>
      <c r="FB74" s="58">
        <v>0</v>
      </c>
    </row>
    <row r="75" spans="1:158" outlineLevel="1" x14ac:dyDescent="0.2">
      <c r="A75" s="41" t="str">
        <f>"# "&amp;$H$2</f>
        <v># No</v>
      </c>
      <c r="B75" s="46">
        <f>B77-B76</f>
        <v>115</v>
      </c>
      <c r="C75" s="47">
        <f>C77-C76</f>
        <v>23</v>
      </c>
      <c r="D75" s="48">
        <f>D77-D76</f>
        <v>138</v>
      </c>
      <c r="E75" s="32"/>
      <c r="F75" s="42" t="str">
        <f>"% "&amp;$H$2</f>
        <v>% No</v>
      </c>
      <c r="G75" s="51">
        <f>B75/D77</f>
        <v>0.37953795379537952</v>
      </c>
      <c r="H75" s="52">
        <f>C75/D77</f>
        <v>7.590759075907591E-2</v>
      </c>
      <c r="I75" s="53">
        <f>D75/D77</f>
        <v>0.45544554455445546</v>
      </c>
      <c r="BE75" s="70" t="s">
        <v>126</v>
      </c>
      <c r="BF75" s="58">
        <v>138</v>
      </c>
      <c r="BG75" s="58">
        <v>107</v>
      </c>
      <c r="BH75" s="58">
        <v>88</v>
      </c>
      <c r="BI75" s="58">
        <v>81</v>
      </c>
      <c r="BJ75" s="58">
        <v>75</v>
      </c>
      <c r="BK75" s="58">
        <v>71</v>
      </c>
      <c r="BL75" s="58">
        <v>69</v>
      </c>
      <c r="BM75" s="58">
        <v>68</v>
      </c>
      <c r="BN75" s="58">
        <v>65</v>
      </c>
      <c r="BO75" s="58">
        <v>62</v>
      </c>
      <c r="BP75" s="58">
        <v>57</v>
      </c>
      <c r="BQ75" s="58">
        <v>56</v>
      </c>
      <c r="BR75" s="58">
        <v>55</v>
      </c>
      <c r="BS75" s="58">
        <v>54</v>
      </c>
      <c r="BT75" s="58">
        <v>53</v>
      </c>
      <c r="BU75" s="58">
        <v>51</v>
      </c>
      <c r="BV75" s="58">
        <v>49</v>
      </c>
      <c r="BW75" s="58">
        <v>48</v>
      </c>
      <c r="BX75" s="58">
        <v>47</v>
      </c>
      <c r="BY75" s="58">
        <v>45</v>
      </c>
      <c r="BZ75" s="58">
        <v>45</v>
      </c>
      <c r="CA75" s="58">
        <v>43</v>
      </c>
      <c r="CB75" s="58">
        <v>43</v>
      </c>
      <c r="CC75" s="58">
        <v>42</v>
      </c>
      <c r="CD75" s="58">
        <v>42</v>
      </c>
      <c r="CE75" s="58">
        <v>41</v>
      </c>
      <c r="CF75" s="58">
        <v>39</v>
      </c>
      <c r="CG75" s="58">
        <v>38</v>
      </c>
      <c r="CH75" s="58">
        <v>38</v>
      </c>
      <c r="CI75" s="58">
        <v>35</v>
      </c>
      <c r="CJ75" s="58">
        <v>33</v>
      </c>
      <c r="CK75" s="58">
        <v>31</v>
      </c>
      <c r="CL75" s="58">
        <v>30</v>
      </c>
      <c r="CM75" s="58">
        <v>29</v>
      </c>
      <c r="CN75" s="58">
        <v>29</v>
      </c>
      <c r="CO75" s="58">
        <v>29</v>
      </c>
      <c r="CP75" s="58">
        <v>29</v>
      </c>
      <c r="CQ75" s="58">
        <v>29</v>
      </c>
      <c r="CR75" s="58">
        <v>29</v>
      </c>
      <c r="CS75" s="58">
        <v>29</v>
      </c>
      <c r="CT75" s="58">
        <v>28</v>
      </c>
      <c r="CU75" s="58">
        <v>27</v>
      </c>
      <c r="CV75" s="58">
        <v>27</v>
      </c>
      <c r="CW75" s="58">
        <v>27</v>
      </c>
      <c r="CX75" s="58">
        <v>26</v>
      </c>
      <c r="CY75" s="58">
        <v>25</v>
      </c>
      <c r="CZ75" s="58">
        <v>25</v>
      </c>
      <c r="DA75" s="58">
        <v>25</v>
      </c>
      <c r="DB75" s="58">
        <v>25</v>
      </c>
      <c r="DC75" s="58">
        <v>24</v>
      </c>
      <c r="DD75" s="58">
        <v>23</v>
      </c>
      <c r="DE75" s="58">
        <v>23</v>
      </c>
      <c r="DF75" s="58">
        <v>23</v>
      </c>
      <c r="DG75" s="58">
        <v>22</v>
      </c>
      <c r="DH75" s="58">
        <v>21</v>
      </c>
      <c r="DI75" s="58">
        <v>20</v>
      </c>
      <c r="DJ75" s="58">
        <v>19</v>
      </c>
      <c r="DK75" s="58">
        <v>18</v>
      </c>
      <c r="DL75" s="58">
        <v>18</v>
      </c>
      <c r="DM75" s="58">
        <v>16</v>
      </c>
      <c r="DN75" s="58">
        <v>16</v>
      </c>
      <c r="DO75" s="58">
        <v>16</v>
      </c>
      <c r="DP75" s="58">
        <v>16</v>
      </c>
      <c r="DQ75" s="58">
        <v>15</v>
      </c>
      <c r="DR75" s="58">
        <v>15</v>
      </c>
      <c r="DS75" s="58">
        <v>14</v>
      </c>
      <c r="DT75" s="58">
        <v>14</v>
      </c>
      <c r="DU75" s="58">
        <v>14</v>
      </c>
      <c r="DV75" s="58">
        <v>12</v>
      </c>
      <c r="DW75" s="58">
        <v>11</v>
      </c>
      <c r="DX75" s="58">
        <v>11</v>
      </c>
      <c r="DY75" s="58">
        <v>11</v>
      </c>
      <c r="DZ75" s="58">
        <v>11</v>
      </c>
      <c r="EA75" s="58">
        <v>8</v>
      </c>
      <c r="EB75" s="58">
        <v>6</v>
      </c>
      <c r="EC75" s="58">
        <v>6</v>
      </c>
      <c r="ED75" s="58">
        <v>6</v>
      </c>
      <c r="EE75" s="58">
        <v>5</v>
      </c>
      <c r="EF75" s="58">
        <v>5</v>
      </c>
      <c r="EG75" s="58">
        <v>5</v>
      </c>
      <c r="EH75" s="58">
        <v>5</v>
      </c>
      <c r="EI75" s="58">
        <v>5</v>
      </c>
      <c r="EJ75" s="58">
        <v>5</v>
      </c>
      <c r="EK75" s="58">
        <v>5</v>
      </c>
      <c r="EL75" s="58">
        <v>5</v>
      </c>
      <c r="EM75" s="58">
        <v>5</v>
      </c>
      <c r="EN75" s="58">
        <v>5</v>
      </c>
      <c r="EO75" s="58">
        <v>4</v>
      </c>
      <c r="EP75" s="58">
        <v>4</v>
      </c>
      <c r="EQ75" s="58">
        <v>4</v>
      </c>
      <c r="ER75" s="58">
        <v>4</v>
      </c>
      <c r="ES75" s="58">
        <v>4</v>
      </c>
      <c r="ET75" s="58">
        <v>4</v>
      </c>
      <c r="EU75" s="58">
        <v>3</v>
      </c>
      <c r="EV75" s="58">
        <v>3</v>
      </c>
      <c r="EW75" s="58">
        <v>3</v>
      </c>
      <c r="EX75" s="58">
        <v>3</v>
      </c>
      <c r="EY75" s="58">
        <v>3</v>
      </c>
      <c r="EZ75" s="58">
        <v>1</v>
      </c>
      <c r="FA75" s="58">
        <v>0</v>
      </c>
      <c r="FB75" s="58">
        <v>0</v>
      </c>
    </row>
    <row r="76" spans="1:158" outlineLevel="1" x14ac:dyDescent="0.2">
      <c r="A76" s="41" t="str">
        <f>"# "&amp;$I$2</f>
        <v># Yes</v>
      </c>
      <c r="B76" s="49">
        <f>D76-C76</f>
        <v>12</v>
      </c>
      <c r="C76" s="50">
        <f>INDEX($BF$74:$FB$74,MATCH(D72,$BF$72:$FB$72,1))</f>
        <v>153</v>
      </c>
      <c r="D76" s="48">
        <f>$E$11 * $F$11</f>
        <v>165</v>
      </c>
      <c r="E76" s="32"/>
      <c r="F76" s="42" t="str">
        <f>"% "&amp;$I$2</f>
        <v>% Yes</v>
      </c>
      <c r="G76" s="54">
        <f>B76/D77</f>
        <v>3.9603960396039604E-2</v>
      </c>
      <c r="H76" s="55">
        <f>C76/D77</f>
        <v>0.50495049504950495</v>
      </c>
      <c r="I76" s="53">
        <f>D76/D77</f>
        <v>0.54455445544554459</v>
      </c>
      <c r="BE76" s="70" t="s">
        <v>127</v>
      </c>
      <c r="BF76" s="58">
        <v>0</v>
      </c>
      <c r="BG76" s="58">
        <v>31</v>
      </c>
      <c r="BH76" s="58">
        <v>50</v>
      </c>
      <c r="BI76" s="58">
        <v>57</v>
      </c>
      <c r="BJ76" s="58">
        <v>63</v>
      </c>
      <c r="BK76" s="58">
        <v>67</v>
      </c>
      <c r="BL76" s="58">
        <v>69</v>
      </c>
      <c r="BM76" s="58">
        <v>70</v>
      </c>
      <c r="BN76" s="58">
        <v>73</v>
      </c>
      <c r="BO76" s="58">
        <v>76</v>
      </c>
      <c r="BP76" s="58">
        <v>81</v>
      </c>
      <c r="BQ76" s="58">
        <v>82</v>
      </c>
      <c r="BR76" s="58">
        <v>83</v>
      </c>
      <c r="BS76" s="58">
        <v>84</v>
      </c>
      <c r="BT76" s="58">
        <v>85</v>
      </c>
      <c r="BU76" s="58">
        <v>87</v>
      </c>
      <c r="BV76" s="58">
        <v>89</v>
      </c>
      <c r="BW76" s="58">
        <v>90</v>
      </c>
      <c r="BX76" s="58">
        <v>91</v>
      </c>
      <c r="BY76" s="58">
        <v>93</v>
      </c>
      <c r="BZ76" s="58">
        <v>93</v>
      </c>
      <c r="CA76" s="58">
        <v>95</v>
      </c>
      <c r="CB76" s="58">
        <v>95</v>
      </c>
      <c r="CC76" s="58">
        <v>96</v>
      </c>
      <c r="CD76" s="58">
        <v>96</v>
      </c>
      <c r="CE76" s="58">
        <v>97</v>
      </c>
      <c r="CF76" s="58">
        <v>99</v>
      </c>
      <c r="CG76" s="58">
        <v>100</v>
      </c>
      <c r="CH76" s="58">
        <v>100</v>
      </c>
      <c r="CI76" s="58">
        <v>103</v>
      </c>
      <c r="CJ76" s="58">
        <v>105</v>
      </c>
      <c r="CK76" s="58">
        <v>107</v>
      </c>
      <c r="CL76" s="58">
        <v>108</v>
      </c>
      <c r="CM76" s="58">
        <v>109</v>
      </c>
      <c r="CN76" s="58">
        <v>109</v>
      </c>
      <c r="CO76" s="58">
        <v>109</v>
      </c>
      <c r="CP76" s="58">
        <v>109</v>
      </c>
      <c r="CQ76" s="58">
        <v>109</v>
      </c>
      <c r="CR76" s="58">
        <v>109</v>
      </c>
      <c r="CS76" s="58">
        <v>109</v>
      </c>
      <c r="CT76" s="58">
        <v>110</v>
      </c>
      <c r="CU76" s="58">
        <v>111</v>
      </c>
      <c r="CV76" s="58">
        <v>111</v>
      </c>
      <c r="CW76" s="58">
        <v>111</v>
      </c>
      <c r="CX76" s="58">
        <v>112</v>
      </c>
      <c r="CY76" s="58">
        <v>113</v>
      </c>
      <c r="CZ76" s="58">
        <v>113</v>
      </c>
      <c r="DA76" s="58">
        <v>113</v>
      </c>
      <c r="DB76" s="58">
        <v>113</v>
      </c>
      <c r="DC76" s="58">
        <v>114</v>
      </c>
      <c r="DD76" s="58">
        <v>115</v>
      </c>
      <c r="DE76" s="58">
        <v>115</v>
      </c>
      <c r="DF76" s="58">
        <v>115</v>
      </c>
      <c r="DG76" s="58">
        <v>116</v>
      </c>
      <c r="DH76" s="58">
        <v>117</v>
      </c>
      <c r="DI76" s="58">
        <v>118</v>
      </c>
      <c r="DJ76" s="58">
        <v>119</v>
      </c>
      <c r="DK76" s="58">
        <v>120</v>
      </c>
      <c r="DL76" s="58">
        <v>120</v>
      </c>
      <c r="DM76" s="58">
        <v>122</v>
      </c>
      <c r="DN76" s="58">
        <v>122</v>
      </c>
      <c r="DO76" s="58">
        <v>122</v>
      </c>
      <c r="DP76" s="58">
        <v>122</v>
      </c>
      <c r="DQ76" s="58">
        <v>123</v>
      </c>
      <c r="DR76" s="58">
        <v>123</v>
      </c>
      <c r="DS76" s="58">
        <v>124</v>
      </c>
      <c r="DT76" s="58">
        <v>124</v>
      </c>
      <c r="DU76" s="58">
        <v>124</v>
      </c>
      <c r="DV76" s="58">
        <v>126</v>
      </c>
      <c r="DW76" s="58">
        <v>127</v>
      </c>
      <c r="DX76" s="58">
        <v>127</v>
      </c>
      <c r="DY76" s="58">
        <v>127</v>
      </c>
      <c r="DZ76" s="58">
        <v>127</v>
      </c>
      <c r="EA76" s="58">
        <v>130</v>
      </c>
      <c r="EB76" s="58">
        <v>132</v>
      </c>
      <c r="EC76" s="58">
        <v>132</v>
      </c>
      <c r="ED76" s="58">
        <v>132</v>
      </c>
      <c r="EE76" s="58">
        <v>133</v>
      </c>
      <c r="EF76" s="58">
        <v>133</v>
      </c>
      <c r="EG76" s="58">
        <v>133</v>
      </c>
      <c r="EH76" s="58">
        <v>133</v>
      </c>
      <c r="EI76" s="58">
        <v>133</v>
      </c>
      <c r="EJ76" s="58">
        <v>133</v>
      </c>
      <c r="EK76" s="58">
        <v>133</v>
      </c>
      <c r="EL76" s="58">
        <v>133</v>
      </c>
      <c r="EM76" s="58">
        <v>133</v>
      </c>
      <c r="EN76" s="58">
        <v>133</v>
      </c>
      <c r="EO76" s="58">
        <v>134</v>
      </c>
      <c r="EP76" s="58">
        <v>134</v>
      </c>
      <c r="EQ76" s="58">
        <v>134</v>
      </c>
      <c r="ER76" s="58">
        <v>134</v>
      </c>
      <c r="ES76" s="58">
        <v>134</v>
      </c>
      <c r="ET76" s="58">
        <v>134</v>
      </c>
      <c r="EU76" s="58">
        <v>135</v>
      </c>
      <c r="EV76" s="58">
        <v>135</v>
      </c>
      <c r="EW76" s="58">
        <v>135</v>
      </c>
      <c r="EX76" s="58">
        <v>135</v>
      </c>
      <c r="EY76" s="58">
        <v>135</v>
      </c>
      <c r="EZ76" s="58">
        <v>137</v>
      </c>
      <c r="FA76" s="58">
        <v>138</v>
      </c>
      <c r="FB76" s="58">
        <v>138</v>
      </c>
    </row>
    <row r="77" spans="1:158" outlineLevel="1" x14ac:dyDescent="0.2">
      <c r="A77" s="41" t="s">
        <v>99</v>
      </c>
      <c r="B77" s="48">
        <f>D77-C77</f>
        <v>127</v>
      </c>
      <c r="C77" s="48">
        <f>INDEX($BF$73:$FB$73,MATCH(D72,$BF$72:$FB$72,1))</f>
        <v>176</v>
      </c>
      <c r="D77" s="48">
        <f>$F$11</f>
        <v>303</v>
      </c>
      <c r="E77" s="32"/>
      <c r="F77" s="42" t="s">
        <v>99</v>
      </c>
      <c r="G77" s="56">
        <f>B77/D77</f>
        <v>0.41914191419141916</v>
      </c>
      <c r="H77" s="56">
        <f>C77/D77</f>
        <v>0.58085808580858089</v>
      </c>
      <c r="I77" s="53">
        <f>D77/D77</f>
        <v>1</v>
      </c>
      <c r="BE77" s="70" t="s">
        <v>128</v>
      </c>
      <c r="BF77" s="58">
        <v>0</v>
      </c>
      <c r="BG77" s="58">
        <v>1</v>
      </c>
      <c r="BH77" s="58">
        <v>1</v>
      </c>
      <c r="BI77" s="58">
        <v>1</v>
      </c>
      <c r="BJ77" s="58">
        <v>1</v>
      </c>
      <c r="BK77" s="58">
        <v>1</v>
      </c>
      <c r="BL77" s="58">
        <v>1</v>
      </c>
      <c r="BM77" s="58">
        <v>1</v>
      </c>
      <c r="BN77" s="58">
        <v>2</v>
      </c>
      <c r="BO77" s="58">
        <v>2</v>
      </c>
      <c r="BP77" s="58">
        <v>2</v>
      </c>
      <c r="BQ77" s="58">
        <v>2</v>
      </c>
      <c r="BR77" s="58">
        <v>2</v>
      </c>
      <c r="BS77" s="58">
        <v>2</v>
      </c>
      <c r="BT77" s="58">
        <v>3</v>
      </c>
      <c r="BU77" s="58">
        <v>4</v>
      </c>
      <c r="BV77" s="58">
        <v>4</v>
      </c>
      <c r="BW77" s="58">
        <v>4</v>
      </c>
      <c r="BX77" s="58">
        <v>4</v>
      </c>
      <c r="BY77" s="58">
        <v>5</v>
      </c>
      <c r="BZ77" s="58">
        <v>5</v>
      </c>
      <c r="CA77" s="58">
        <v>5</v>
      </c>
      <c r="CB77" s="58">
        <v>6</v>
      </c>
      <c r="CC77" s="58">
        <v>6</v>
      </c>
      <c r="CD77" s="58">
        <v>6</v>
      </c>
      <c r="CE77" s="58">
        <v>6</v>
      </c>
      <c r="CF77" s="58">
        <v>6</v>
      </c>
      <c r="CG77" s="58">
        <v>6</v>
      </c>
      <c r="CH77" s="58">
        <v>7</v>
      </c>
      <c r="CI77" s="58">
        <v>7</v>
      </c>
      <c r="CJ77" s="58">
        <v>8</v>
      </c>
      <c r="CK77" s="58">
        <v>8</v>
      </c>
      <c r="CL77" s="58">
        <v>8</v>
      </c>
      <c r="CM77" s="58">
        <v>8</v>
      </c>
      <c r="CN77" s="58">
        <v>8</v>
      </c>
      <c r="CO77" s="58">
        <v>8</v>
      </c>
      <c r="CP77" s="58">
        <v>8</v>
      </c>
      <c r="CQ77" s="58">
        <v>8</v>
      </c>
      <c r="CR77" s="58">
        <v>8</v>
      </c>
      <c r="CS77" s="58">
        <v>8</v>
      </c>
      <c r="CT77" s="58">
        <v>8</v>
      </c>
      <c r="CU77" s="58">
        <v>8</v>
      </c>
      <c r="CV77" s="58">
        <v>9</v>
      </c>
      <c r="CW77" s="58">
        <v>9</v>
      </c>
      <c r="CX77" s="58">
        <v>10</v>
      </c>
      <c r="CY77" s="58">
        <v>10</v>
      </c>
      <c r="CZ77" s="58">
        <v>11</v>
      </c>
      <c r="DA77" s="58">
        <v>12</v>
      </c>
      <c r="DB77" s="58">
        <v>12</v>
      </c>
      <c r="DC77" s="58">
        <v>12</v>
      </c>
      <c r="DD77" s="58">
        <v>12</v>
      </c>
      <c r="DE77" s="58">
        <v>12</v>
      </c>
      <c r="DF77" s="58">
        <v>12</v>
      </c>
      <c r="DG77" s="58">
        <v>13</v>
      </c>
      <c r="DH77" s="58">
        <v>13</v>
      </c>
      <c r="DI77" s="58">
        <v>15</v>
      </c>
      <c r="DJ77" s="58">
        <v>16</v>
      </c>
      <c r="DK77" s="58">
        <v>17</v>
      </c>
      <c r="DL77" s="58">
        <v>19</v>
      </c>
      <c r="DM77" s="58">
        <v>20</v>
      </c>
      <c r="DN77" s="58">
        <v>21</v>
      </c>
      <c r="DO77" s="58">
        <v>23</v>
      </c>
      <c r="DP77" s="58">
        <v>23</v>
      </c>
      <c r="DQ77" s="58">
        <v>24</v>
      </c>
      <c r="DR77" s="58">
        <v>25</v>
      </c>
      <c r="DS77" s="58">
        <v>26</v>
      </c>
      <c r="DT77" s="58">
        <v>27</v>
      </c>
      <c r="DU77" s="58">
        <v>28</v>
      </c>
      <c r="DV77" s="58">
        <v>28</v>
      </c>
      <c r="DW77" s="58">
        <v>28</v>
      </c>
      <c r="DX77" s="58">
        <v>29</v>
      </c>
      <c r="DY77" s="58">
        <v>31</v>
      </c>
      <c r="DZ77" s="58">
        <v>32</v>
      </c>
      <c r="EA77" s="58">
        <v>34</v>
      </c>
      <c r="EB77" s="58">
        <v>37</v>
      </c>
      <c r="EC77" s="58">
        <v>40</v>
      </c>
      <c r="ED77" s="58">
        <v>41</v>
      </c>
      <c r="EE77" s="58">
        <v>44</v>
      </c>
      <c r="EF77" s="58">
        <v>45</v>
      </c>
      <c r="EG77" s="58">
        <v>48</v>
      </c>
      <c r="EH77" s="58">
        <v>51</v>
      </c>
      <c r="EI77" s="58">
        <v>53</v>
      </c>
      <c r="EJ77" s="58">
        <v>53</v>
      </c>
      <c r="EK77" s="58">
        <v>54</v>
      </c>
      <c r="EL77" s="58">
        <v>55</v>
      </c>
      <c r="EM77" s="58">
        <v>59</v>
      </c>
      <c r="EN77" s="58">
        <v>60</v>
      </c>
      <c r="EO77" s="58">
        <v>65</v>
      </c>
      <c r="EP77" s="58">
        <v>70</v>
      </c>
      <c r="EQ77" s="58">
        <v>72</v>
      </c>
      <c r="ER77" s="58">
        <v>74</v>
      </c>
      <c r="ES77" s="58">
        <v>79</v>
      </c>
      <c r="ET77" s="58">
        <v>80</v>
      </c>
      <c r="EU77" s="58">
        <v>83</v>
      </c>
      <c r="EV77" s="58">
        <v>87</v>
      </c>
      <c r="EW77" s="58">
        <v>95</v>
      </c>
      <c r="EX77" s="58">
        <v>104</v>
      </c>
      <c r="EY77" s="58">
        <v>111</v>
      </c>
      <c r="EZ77" s="58">
        <v>125</v>
      </c>
      <c r="FA77" s="58">
        <v>144</v>
      </c>
      <c r="FB77" s="58">
        <v>165</v>
      </c>
    </row>
    <row r="78" spans="1:158" outlineLevel="1" x14ac:dyDescent="0.2">
      <c r="A78" s="43" t="s">
        <v>101</v>
      </c>
      <c r="B78" s="44">
        <f>G75+H76</f>
        <v>0.88448844884488453</v>
      </c>
      <c r="C78" s="34"/>
      <c r="D78" s="45" t="s">
        <v>102</v>
      </c>
      <c r="E78" s="44">
        <f>H76/I76</f>
        <v>0.92727272727272725</v>
      </c>
      <c r="F78" s="34"/>
      <c r="G78" s="45" t="s">
        <v>103</v>
      </c>
      <c r="H78" s="44">
        <f>G75/I75</f>
        <v>0.83333333333333326</v>
      </c>
      <c r="I78" s="35"/>
      <c r="BE78" s="70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  <c r="DS78" s="58"/>
      <c r="DT78" s="58"/>
      <c r="DU78" s="58"/>
      <c r="DV78" s="58"/>
      <c r="DW78" s="58"/>
      <c r="DX78" s="58"/>
      <c r="DY78" s="58"/>
      <c r="DZ78" s="58"/>
      <c r="EA78" s="58"/>
      <c r="EB78" s="58"/>
      <c r="EC78" s="58"/>
      <c r="ED78" s="58"/>
      <c r="EE78" s="58"/>
      <c r="EF78" s="58"/>
      <c r="EG78" s="58"/>
      <c r="EH78" s="58"/>
      <c r="EI78" s="58"/>
      <c r="EJ78" s="58"/>
      <c r="EK78" s="58"/>
      <c r="EL78" s="58"/>
      <c r="EM78" s="58"/>
      <c r="EN78" s="58"/>
      <c r="EO78" s="58"/>
      <c r="EP78" s="58"/>
      <c r="EQ78" s="58"/>
      <c r="ER78" s="58"/>
      <c r="ES78" s="58"/>
      <c r="ET78" s="58"/>
      <c r="EU78" s="58"/>
      <c r="EV78" s="58"/>
      <c r="EW78" s="58"/>
      <c r="EX78" s="58"/>
      <c r="EY78" s="58"/>
      <c r="EZ78" s="58"/>
      <c r="FA78" s="58"/>
      <c r="FB78" s="58"/>
    </row>
    <row r="79" spans="1:158" x14ac:dyDescent="0.2">
      <c r="A79" s="71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  <c r="DX79" s="58"/>
      <c r="DY79" s="58"/>
      <c r="DZ79" s="58"/>
      <c r="EA79" s="58"/>
      <c r="EB79" s="58"/>
      <c r="EC79" s="58"/>
      <c r="ED79" s="58"/>
      <c r="EE79" s="58"/>
      <c r="EF79" s="58"/>
      <c r="EG79" s="58"/>
      <c r="EH79" s="58"/>
      <c r="EI79" s="58"/>
      <c r="EJ79" s="58"/>
      <c r="EK79" s="58"/>
      <c r="EL79" s="58"/>
      <c r="EM79" s="58"/>
      <c r="EN79" s="58"/>
      <c r="EO79" s="58"/>
      <c r="EP79" s="58"/>
      <c r="EQ79" s="58"/>
      <c r="ER79" s="58"/>
      <c r="ES79" s="58"/>
      <c r="ET79" s="58"/>
      <c r="EU79" s="58"/>
      <c r="EV79" s="58"/>
      <c r="EW79" s="58"/>
      <c r="EX79" s="58"/>
      <c r="EY79" s="58"/>
      <c r="EZ79" s="58"/>
      <c r="FA79" s="58"/>
      <c r="FB79" s="58"/>
    </row>
    <row r="80" spans="1:158" x14ac:dyDescent="0.2">
      <c r="A80" s="11" t="s">
        <v>104</v>
      </c>
      <c r="BE80" s="58" t="s">
        <v>129</v>
      </c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  <c r="DS80" s="58"/>
      <c r="DT80" s="58"/>
      <c r="DU80" s="58"/>
      <c r="DV80" s="58"/>
      <c r="DW80" s="58"/>
      <c r="DX80" s="58"/>
      <c r="DY80" s="58"/>
      <c r="DZ80" s="58"/>
      <c r="EA80" s="58"/>
      <c r="EB80" s="58"/>
      <c r="EC80" s="58"/>
      <c r="ED80" s="58"/>
      <c r="EE80" s="58"/>
      <c r="EF80" s="58"/>
      <c r="EG80" s="58"/>
      <c r="EH80" s="58"/>
      <c r="EI80" s="58"/>
      <c r="EJ80" s="58"/>
      <c r="EK80" s="58"/>
      <c r="EL80" s="58"/>
      <c r="EM80" s="58"/>
      <c r="EN80" s="58"/>
      <c r="EO80" s="58"/>
      <c r="EP80" s="58"/>
      <c r="EQ80" s="58"/>
      <c r="ER80" s="58"/>
      <c r="ES80" s="58"/>
      <c r="ET80" s="58"/>
      <c r="EU80" s="58"/>
      <c r="EV80" s="58"/>
      <c r="EW80" s="58"/>
      <c r="EX80" s="58"/>
      <c r="EY80" s="58"/>
      <c r="EZ80" s="58"/>
      <c r="FA80" s="58"/>
      <c r="FB80" s="58"/>
    </row>
    <row r="81" spans="2:158" outlineLevel="1" x14ac:dyDescent="0.2">
      <c r="BE81" s="58" t="s">
        <v>123</v>
      </c>
      <c r="BF81" s="58">
        <v>0</v>
      </c>
      <c r="BG81" s="58">
        <v>0.01</v>
      </c>
      <c r="BH81" s="58">
        <v>0.02</v>
      </c>
      <c r="BI81" s="58">
        <v>0.03</v>
      </c>
      <c r="BJ81" s="58">
        <v>0.04</v>
      </c>
      <c r="BK81" s="58">
        <v>0.05</v>
      </c>
      <c r="BL81" s="58">
        <v>6.0000000000000005E-2</v>
      </c>
      <c r="BM81" s="58">
        <v>7.0000000000000007E-2</v>
      </c>
      <c r="BN81" s="58">
        <v>0.08</v>
      </c>
      <c r="BO81" s="58">
        <v>0.09</v>
      </c>
      <c r="BP81" s="58">
        <v>9.9999999999999992E-2</v>
      </c>
      <c r="BQ81" s="58">
        <v>0.10999999999999999</v>
      </c>
      <c r="BR81" s="58">
        <v>0.11999999999999998</v>
      </c>
      <c r="BS81" s="58">
        <v>0.12999999999999998</v>
      </c>
      <c r="BT81" s="58">
        <v>0.13999999999999999</v>
      </c>
      <c r="BU81" s="58">
        <v>0.15</v>
      </c>
      <c r="BV81" s="58">
        <v>0.16</v>
      </c>
      <c r="BW81" s="58">
        <v>0.17</v>
      </c>
      <c r="BX81" s="58">
        <v>0.18000000000000002</v>
      </c>
      <c r="BY81" s="58">
        <v>0.19000000000000003</v>
      </c>
      <c r="BZ81" s="58">
        <v>0.20000000000000004</v>
      </c>
      <c r="CA81" s="58">
        <v>0.21000000000000005</v>
      </c>
      <c r="CB81" s="58">
        <v>0.22000000000000006</v>
      </c>
      <c r="CC81" s="58">
        <v>0.23000000000000007</v>
      </c>
      <c r="CD81" s="58">
        <v>0.24000000000000007</v>
      </c>
      <c r="CE81" s="58">
        <v>0.25000000000000006</v>
      </c>
      <c r="CF81" s="58">
        <v>0.26000000000000006</v>
      </c>
      <c r="CG81" s="58">
        <v>0.27000000000000007</v>
      </c>
      <c r="CH81" s="58">
        <v>0.28000000000000008</v>
      </c>
      <c r="CI81" s="58">
        <v>0.29000000000000009</v>
      </c>
      <c r="CJ81" s="58">
        <v>0.3000000000000001</v>
      </c>
      <c r="CK81" s="58">
        <v>0.31000000000000011</v>
      </c>
      <c r="CL81" s="58">
        <v>0.32000000000000012</v>
      </c>
      <c r="CM81" s="58">
        <v>0.33000000000000013</v>
      </c>
      <c r="CN81" s="58">
        <v>0.34000000000000014</v>
      </c>
      <c r="CO81" s="58">
        <v>0.35000000000000014</v>
      </c>
      <c r="CP81" s="58">
        <v>0.36000000000000015</v>
      </c>
      <c r="CQ81" s="58">
        <v>0.37000000000000016</v>
      </c>
      <c r="CR81" s="58">
        <v>0.38000000000000017</v>
      </c>
      <c r="CS81" s="58">
        <v>0.39000000000000018</v>
      </c>
      <c r="CT81" s="58">
        <v>0.40000000000000019</v>
      </c>
      <c r="CU81" s="58">
        <v>0.4100000000000002</v>
      </c>
      <c r="CV81" s="58">
        <v>0.42000000000000021</v>
      </c>
      <c r="CW81" s="58">
        <v>0.43000000000000022</v>
      </c>
      <c r="CX81" s="58">
        <v>0.44000000000000022</v>
      </c>
      <c r="CY81" s="58">
        <v>0.45000000000000023</v>
      </c>
      <c r="CZ81" s="58">
        <v>0.46000000000000024</v>
      </c>
      <c r="DA81" s="58">
        <v>0.47000000000000025</v>
      </c>
      <c r="DB81" s="58">
        <v>0.48000000000000026</v>
      </c>
      <c r="DC81" s="58">
        <v>0.49000000000000027</v>
      </c>
      <c r="DD81" s="58">
        <v>0.50000000000000022</v>
      </c>
      <c r="DE81" s="58">
        <v>0.51000000000000023</v>
      </c>
      <c r="DF81" s="58">
        <v>0.52000000000000024</v>
      </c>
      <c r="DG81" s="58">
        <v>0.53000000000000025</v>
      </c>
      <c r="DH81" s="58">
        <v>0.54000000000000026</v>
      </c>
      <c r="DI81" s="58">
        <v>0.55000000000000027</v>
      </c>
      <c r="DJ81" s="58">
        <v>0.56000000000000028</v>
      </c>
      <c r="DK81" s="58">
        <v>0.57000000000000028</v>
      </c>
      <c r="DL81" s="58">
        <v>0.58000000000000029</v>
      </c>
      <c r="DM81" s="58">
        <v>0.5900000000000003</v>
      </c>
      <c r="DN81" s="58">
        <v>0.60000000000000031</v>
      </c>
      <c r="DO81" s="58">
        <v>0.61000000000000032</v>
      </c>
      <c r="DP81" s="58">
        <v>0.62000000000000033</v>
      </c>
      <c r="DQ81" s="58">
        <v>0.63000000000000034</v>
      </c>
      <c r="DR81" s="58">
        <v>0.64000000000000035</v>
      </c>
      <c r="DS81" s="58">
        <v>0.65000000000000036</v>
      </c>
      <c r="DT81" s="58">
        <v>0.66000000000000036</v>
      </c>
      <c r="DU81" s="58">
        <v>0.67000000000000037</v>
      </c>
      <c r="DV81" s="58">
        <v>0.68000000000000038</v>
      </c>
      <c r="DW81" s="58">
        <v>0.69000000000000039</v>
      </c>
      <c r="DX81" s="58">
        <v>0.7000000000000004</v>
      </c>
      <c r="DY81" s="58">
        <v>0.71000000000000041</v>
      </c>
      <c r="DZ81" s="58">
        <v>0.72000000000000042</v>
      </c>
      <c r="EA81" s="58">
        <v>0.73000000000000043</v>
      </c>
      <c r="EB81" s="58">
        <v>0.74000000000000044</v>
      </c>
      <c r="EC81" s="58">
        <v>0.75000000000000044</v>
      </c>
      <c r="ED81" s="58">
        <v>0.76000000000000045</v>
      </c>
      <c r="EE81" s="58">
        <v>0.77000000000000046</v>
      </c>
      <c r="EF81" s="58">
        <v>0.78000000000000047</v>
      </c>
      <c r="EG81" s="58">
        <v>0.79000000000000048</v>
      </c>
      <c r="EH81" s="58">
        <v>0.80000000000000049</v>
      </c>
      <c r="EI81" s="58">
        <v>0.8100000000000005</v>
      </c>
      <c r="EJ81" s="58">
        <v>0.82000000000000051</v>
      </c>
      <c r="EK81" s="58">
        <v>0.83000000000000052</v>
      </c>
      <c r="EL81" s="58">
        <v>0.84000000000000052</v>
      </c>
      <c r="EM81" s="58">
        <v>0.85000000000000053</v>
      </c>
      <c r="EN81" s="58">
        <v>0.86000000000000054</v>
      </c>
      <c r="EO81" s="58">
        <v>0.87000000000000055</v>
      </c>
      <c r="EP81" s="58">
        <v>0.88000000000000056</v>
      </c>
      <c r="EQ81" s="58">
        <v>0.89000000000000057</v>
      </c>
      <c r="ER81" s="58">
        <v>0.90000000000000058</v>
      </c>
      <c r="ES81" s="58">
        <v>0.91000000000000059</v>
      </c>
      <c r="ET81" s="58">
        <v>0.9200000000000006</v>
      </c>
      <c r="EU81" s="58">
        <v>0.9300000000000006</v>
      </c>
      <c r="EV81" s="58">
        <v>0.94000000000000061</v>
      </c>
      <c r="EW81" s="58">
        <v>0.95000000000000062</v>
      </c>
      <c r="EX81" s="58">
        <v>0.96000000000000063</v>
      </c>
      <c r="EY81" s="58">
        <v>0.97000000000000064</v>
      </c>
      <c r="EZ81" s="58">
        <v>0.98000000000000065</v>
      </c>
      <c r="FA81" s="58">
        <v>0.99000000000000066</v>
      </c>
      <c r="FB81" s="58">
        <v>1.0000000000000007</v>
      </c>
    </row>
    <row r="82" spans="2:158" outlineLevel="1" x14ac:dyDescent="0.2">
      <c r="BE82" s="58" t="s">
        <v>130</v>
      </c>
      <c r="BF82" s="58">
        <v>1</v>
      </c>
      <c r="BG82" s="58">
        <v>0.9939393939393939</v>
      </c>
      <c r="BH82" s="58">
        <v>0.9939393939393939</v>
      </c>
      <c r="BI82" s="58">
        <v>0.9939393939393939</v>
      </c>
      <c r="BJ82" s="58">
        <v>0.9939393939393939</v>
      </c>
      <c r="BK82" s="58">
        <v>0.9939393939393939</v>
      </c>
      <c r="BL82" s="58">
        <v>0.9939393939393939</v>
      </c>
      <c r="BM82" s="58">
        <v>0.9939393939393939</v>
      </c>
      <c r="BN82" s="58">
        <v>0.98787878787878791</v>
      </c>
      <c r="BO82" s="58">
        <v>0.98787878787878791</v>
      </c>
      <c r="BP82" s="58">
        <v>0.98787878787878791</v>
      </c>
      <c r="BQ82" s="58">
        <v>0.98787878787878791</v>
      </c>
      <c r="BR82" s="58">
        <v>0.98787878787878791</v>
      </c>
      <c r="BS82" s="58">
        <v>0.98787878787878791</v>
      </c>
      <c r="BT82" s="58">
        <v>0.98181818181818181</v>
      </c>
      <c r="BU82" s="58">
        <v>0.97575757575757571</v>
      </c>
      <c r="BV82" s="58">
        <v>0.97575757575757571</v>
      </c>
      <c r="BW82" s="58">
        <v>0.97575757575757571</v>
      </c>
      <c r="BX82" s="58">
        <v>0.97575757575757571</v>
      </c>
      <c r="BY82" s="58">
        <v>0.96969696969696972</v>
      </c>
      <c r="BZ82" s="58">
        <v>0.96969696969696972</v>
      </c>
      <c r="CA82" s="58">
        <v>0.96969696969696972</v>
      </c>
      <c r="CB82" s="58">
        <v>0.96363636363636362</v>
      </c>
      <c r="CC82" s="58">
        <v>0.96363636363636362</v>
      </c>
      <c r="CD82" s="58">
        <v>0.96363636363636362</v>
      </c>
      <c r="CE82" s="58">
        <v>0.96363636363636362</v>
      </c>
      <c r="CF82" s="58">
        <v>0.96363636363636362</v>
      </c>
      <c r="CG82" s="58">
        <v>0.96363636363636362</v>
      </c>
      <c r="CH82" s="58">
        <v>0.95757575757575752</v>
      </c>
      <c r="CI82" s="58">
        <v>0.95757575757575752</v>
      </c>
      <c r="CJ82" s="58">
        <v>0.95151515151515154</v>
      </c>
      <c r="CK82" s="58">
        <v>0.95151515151515154</v>
      </c>
      <c r="CL82" s="58">
        <v>0.95151515151515154</v>
      </c>
      <c r="CM82" s="58">
        <v>0.95151515151515154</v>
      </c>
      <c r="CN82" s="58">
        <v>0.95151515151515154</v>
      </c>
      <c r="CO82" s="58">
        <v>0.95151515151515154</v>
      </c>
      <c r="CP82" s="58">
        <v>0.95151515151515154</v>
      </c>
      <c r="CQ82" s="58">
        <v>0.95151515151515154</v>
      </c>
      <c r="CR82" s="58">
        <v>0.95151515151515154</v>
      </c>
      <c r="CS82" s="58">
        <v>0.95151515151515154</v>
      </c>
      <c r="CT82" s="58">
        <v>0.95151515151515154</v>
      </c>
      <c r="CU82" s="58">
        <v>0.95151515151515154</v>
      </c>
      <c r="CV82" s="58">
        <v>0.94545454545454544</v>
      </c>
      <c r="CW82" s="58">
        <v>0.94545454545454544</v>
      </c>
      <c r="CX82" s="58">
        <v>0.93939393939393945</v>
      </c>
      <c r="CY82" s="58">
        <v>0.93939393939393945</v>
      </c>
      <c r="CZ82" s="58">
        <v>0.93333333333333335</v>
      </c>
      <c r="DA82" s="58">
        <v>0.92727272727272725</v>
      </c>
      <c r="DB82" s="58">
        <v>0.92727272727272725</v>
      </c>
      <c r="DC82" s="58">
        <v>0.92727272727272725</v>
      </c>
      <c r="DD82" s="58">
        <v>0.92727272727272725</v>
      </c>
      <c r="DE82" s="58">
        <v>0.92727272727272725</v>
      </c>
      <c r="DF82" s="58">
        <v>0.92727272727272725</v>
      </c>
      <c r="DG82" s="58">
        <v>0.92121212121212126</v>
      </c>
      <c r="DH82" s="58">
        <v>0.92121212121212126</v>
      </c>
      <c r="DI82" s="58">
        <v>0.90909090909090906</v>
      </c>
      <c r="DJ82" s="58">
        <v>0.90303030303030307</v>
      </c>
      <c r="DK82" s="58">
        <v>0.89696969696969697</v>
      </c>
      <c r="DL82" s="58">
        <v>0.88484848484848488</v>
      </c>
      <c r="DM82" s="58">
        <v>0.87878787878787878</v>
      </c>
      <c r="DN82" s="58">
        <v>0.87272727272727268</v>
      </c>
      <c r="DO82" s="58">
        <v>0.8606060606060606</v>
      </c>
      <c r="DP82" s="58">
        <v>0.8606060606060606</v>
      </c>
      <c r="DQ82" s="58">
        <v>0.8545454545454545</v>
      </c>
      <c r="DR82" s="58">
        <v>0.84848484848484851</v>
      </c>
      <c r="DS82" s="58">
        <v>0.84242424242424241</v>
      </c>
      <c r="DT82" s="58">
        <v>0.83636363636363631</v>
      </c>
      <c r="DU82" s="58">
        <v>0.83030303030303032</v>
      </c>
      <c r="DV82" s="58">
        <v>0.83030303030303032</v>
      </c>
      <c r="DW82" s="58">
        <v>0.83030303030303032</v>
      </c>
      <c r="DX82" s="58">
        <v>0.82424242424242422</v>
      </c>
      <c r="DY82" s="58">
        <v>0.81212121212121213</v>
      </c>
      <c r="DZ82" s="58">
        <v>0.80606060606060603</v>
      </c>
      <c r="EA82" s="58">
        <v>0.79393939393939394</v>
      </c>
      <c r="EB82" s="58">
        <v>0.77575757575757576</v>
      </c>
      <c r="EC82" s="58">
        <v>0.75757575757575757</v>
      </c>
      <c r="ED82" s="58">
        <v>0.75151515151515147</v>
      </c>
      <c r="EE82" s="58">
        <v>0.73333333333333328</v>
      </c>
      <c r="EF82" s="58">
        <v>0.72727272727272729</v>
      </c>
      <c r="EG82" s="58">
        <v>0.70909090909090911</v>
      </c>
      <c r="EH82" s="58">
        <v>0.69090909090909092</v>
      </c>
      <c r="EI82" s="58">
        <v>0.67878787878787883</v>
      </c>
      <c r="EJ82" s="58">
        <v>0.67878787878787883</v>
      </c>
      <c r="EK82" s="58">
        <v>0.67272727272727273</v>
      </c>
      <c r="EL82" s="58">
        <v>0.66666666666666663</v>
      </c>
      <c r="EM82" s="58">
        <v>0.64242424242424245</v>
      </c>
      <c r="EN82" s="58">
        <v>0.63636363636363635</v>
      </c>
      <c r="EO82" s="58">
        <v>0.60606060606060608</v>
      </c>
      <c r="EP82" s="58">
        <v>0.5757575757575758</v>
      </c>
      <c r="EQ82" s="58">
        <v>0.5636363636363636</v>
      </c>
      <c r="ER82" s="58">
        <v>0.55151515151515151</v>
      </c>
      <c r="ES82" s="58">
        <v>0.52121212121212124</v>
      </c>
      <c r="ET82" s="58">
        <v>0.51515151515151514</v>
      </c>
      <c r="EU82" s="58">
        <v>0.49696969696969695</v>
      </c>
      <c r="EV82" s="58">
        <v>0.47272727272727272</v>
      </c>
      <c r="EW82" s="58">
        <v>0.42424242424242425</v>
      </c>
      <c r="EX82" s="58">
        <v>0.36969696969696969</v>
      </c>
      <c r="EY82" s="58">
        <v>0.32727272727272727</v>
      </c>
      <c r="EZ82" s="58">
        <v>0.24242424242424243</v>
      </c>
      <c r="FA82" s="58">
        <v>0.12727272727272726</v>
      </c>
      <c r="FB82" s="58">
        <v>0</v>
      </c>
    </row>
    <row r="83" spans="2:158" outlineLevel="1" x14ac:dyDescent="0.2">
      <c r="B83" s="1" t="s">
        <v>133</v>
      </c>
      <c r="C83" s="1">
        <f>$BF$85</f>
        <v>0.94494949494949487</v>
      </c>
      <c r="BE83" s="58" t="s">
        <v>131</v>
      </c>
      <c r="BF83" s="58">
        <v>1</v>
      </c>
      <c r="BG83" s="58">
        <v>0.77536231884057971</v>
      </c>
      <c r="BH83" s="58">
        <v>0.6376811594202898</v>
      </c>
      <c r="BI83" s="58">
        <v>0.58695652173913049</v>
      </c>
      <c r="BJ83" s="58">
        <v>0.54347826086956519</v>
      </c>
      <c r="BK83" s="58">
        <v>0.51449275362318836</v>
      </c>
      <c r="BL83" s="58">
        <v>0.5</v>
      </c>
      <c r="BM83" s="58">
        <v>0.49275362318840582</v>
      </c>
      <c r="BN83" s="58">
        <v>0.47101449275362317</v>
      </c>
      <c r="BO83" s="58">
        <v>0.44927536231884058</v>
      </c>
      <c r="BP83" s="58">
        <v>0.41304347826086957</v>
      </c>
      <c r="BQ83" s="58">
        <v>0.40579710144927539</v>
      </c>
      <c r="BR83" s="58">
        <v>0.39855072463768115</v>
      </c>
      <c r="BS83" s="58">
        <v>0.39130434782608697</v>
      </c>
      <c r="BT83" s="58">
        <v>0.38405797101449274</v>
      </c>
      <c r="BU83" s="58">
        <v>0.36956521739130432</v>
      </c>
      <c r="BV83" s="58">
        <v>0.35507246376811596</v>
      </c>
      <c r="BW83" s="58">
        <v>0.34782608695652173</v>
      </c>
      <c r="BX83" s="58">
        <v>0.34057971014492755</v>
      </c>
      <c r="BY83" s="58">
        <v>0.32608695652173914</v>
      </c>
      <c r="BZ83" s="58">
        <v>0.32608695652173914</v>
      </c>
      <c r="CA83" s="58">
        <v>0.31159420289855072</v>
      </c>
      <c r="CB83" s="58">
        <v>0.31159420289855072</v>
      </c>
      <c r="CC83" s="58">
        <v>0.30434782608695654</v>
      </c>
      <c r="CD83" s="58">
        <v>0.30434782608695654</v>
      </c>
      <c r="CE83" s="58">
        <v>0.29710144927536231</v>
      </c>
      <c r="CF83" s="58">
        <v>0.28260869565217389</v>
      </c>
      <c r="CG83" s="58">
        <v>0.27536231884057971</v>
      </c>
      <c r="CH83" s="58">
        <v>0.27536231884057971</v>
      </c>
      <c r="CI83" s="58">
        <v>0.25362318840579712</v>
      </c>
      <c r="CJ83" s="58">
        <v>0.2391304347826087</v>
      </c>
      <c r="CK83" s="58">
        <v>0.22463768115942029</v>
      </c>
      <c r="CL83" s="58">
        <v>0.21739130434782608</v>
      </c>
      <c r="CM83" s="58">
        <v>0.21014492753623187</v>
      </c>
      <c r="CN83" s="58">
        <v>0.21014492753623187</v>
      </c>
      <c r="CO83" s="58">
        <v>0.21014492753623187</v>
      </c>
      <c r="CP83" s="58">
        <v>0.21014492753623187</v>
      </c>
      <c r="CQ83" s="58">
        <v>0.21014492753623187</v>
      </c>
      <c r="CR83" s="58">
        <v>0.21014492753623187</v>
      </c>
      <c r="CS83" s="58">
        <v>0.21014492753623187</v>
      </c>
      <c r="CT83" s="58">
        <v>0.20289855072463769</v>
      </c>
      <c r="CU83" s="58">
        <v>0.19565217391304349</v>
      </c>
      <c r="CV83" s="58">
        <v>0.19565217391304349</v>
      </c>
      <c r="CW83" s="58">
        <v>0.19565217391304349</v>
      </c>
      <c r="CX83" s="58">
        <v>0.18840579710144928</v>
      </c>
      <c r="CY83" s="58">
        <v>0.18115942028985507</v>
      </c>
      <c r="CZ83" s="58">
        <v>0.18115942028985507</v>
      </c>
      <c r="DA83" s="58">
        <v>0.18115942028985507</v>
      </c>
      <c r="DB83" s="58">
        <v>0.18115942028985507</v>
      </c>
      <c r="DC83" s="58">
        <v>0.17391304347826086</v>
      </c>
      <c r="DD83" s="58">
        <v>0.16666666666666666</v>
      </c>
      <c r="DE83" s="58">
        <v>0.16666666666666666</v>
      </c>
      <c r="DF83" s="58">
        <v>0.16666666666666666</v>
      </c>
      <c r="DG83" s="58">
        <v>0.15942028985507245</v>
      </c>
      <c r="DH83" s="58">
        <v>0.15217391304347827</v>
      </c>
      <c r="DI83" s="58">
        <v>0.14492753623188406</v>
      </c>
      <c r="DJ83" s="58">
        <v>0.13768115942028986</v>
      </c>
      <c r="DK83" s="58">
        <v>0.13043478260869565</v>
      </c>
      <c r="DL83" s="58">
        <v>0.13043478260869565</v>
      </c>
      <c r="DM83" s="58">
        <v>0.11594202898550725</v>
      </c>
      <c r="DN83" s="58">
        <v>0.11594202898550725</v>
      </c>
      <c r="DO83" s="58">
        <v>0.11594202898550725</v>
      </c>
      <c r="DP83" s="58">
        <v>0.11594202898550725</v>
      </c>
      <c r="DQ83" s="58">
        <v>0.10869565217391304</v>
      </c>
      <c r="DR83" s="58">
        <v>0.10869565217391304</v>
      </c>
      <c r="DS83" s="58">
        <v>0.10144927536231885</v>
      </c>
      <c r="DT83" s="58">
        <v>0.10144927536231885</v>
      </c>
      <c r="DU83" s="58">
        <v>0.10144927536231885</v>
      </c>
      <c r="DV83" s="58">
        <v>8.6956521739130432E-2</v>
      </c>
      <c r="DW83" s="58">
        <v>7.9710144927536225E-2</v>
      </c>
      <c r="DX83" s="58">
        <v>7.9710144927536225E-2</v>
      </c>
      <c r="DY83" s="58">
        <v>7.9710144927536225E-2</v>
      </c>
      <c r="DZ83" s="58">
        <v>7.9710144927536225E-2</v>
      </c>
      <c r="EA83" s="58">
        <v>5.7971014492753624E-2</v>
      </c>
      <c r="EB83" s="58">
        <v>4.3478260869565216E-2</v>
      </c>
      <c r="EC83" s="58">
        <v>4.3478260869565216E-2</v>
      </c>
      <c r="ED83" s="58">
        <v>4.3478260869565216E-2</v>
      </c>
      <c r="EE83" s="58">
        <v>3.6231884057971016E-2</v>
      </c>
      <c r="EF83" s="58">
        <v>3.6231884057971016E-2</v>
      </c>
      <c r="EG83" s="58">
        <v>3.6231884057971016E-2</v>
      </c>
      <c r="EH83" s="58">
        <v>3.6231884057971016E-2</v>
      </c>
      <c r="EI83" s="58">
        <v>3.6231884057971016E-2</v>
      </c>
      <c r="EJ83" s="58">
        <v>3.6231884057971016E-2</v>
      </c>
      <c r="EK83" s="58">
        <v>3.6231884057971016E-2</v>
      </c>
      <c r="EL83" s="58">
        <v>3.6231884057971016E-2</v>
      </c>
      <c r="EM83" s="58">
        <v>3.6231884057971016E-2</v>
      </c>
      <c r="EN83" s="58">
        <v>3.6231884057971016E-2</v>
      </c>
      <c r="EO83" s="58">
        <v>2.8985507246376812E-2</v>
      </c>
      <c r="EP83" s="58">
        <v>2.8985507246376812E-2</v>
      </c>
      <c r="EQ83" s="58">
        <v>2.8985507246376812E-2</v>
      </c>
      <c r="ER83" s="58">
        <v>2.8985507246376812E-2</v>
      </c>
      <c r="ES83" s="58">
        <v>2.8985507246376812E-2</v>
      </c>
      <c r="ET83" s="58">
        <v>2.8985507246376812E-2</v>
      </c>
      <c r="EU83" s="58">
        <v>2.1739130434782608E-2</v>
      </c>
      <c r="EV83" s="58">
        <v>2.1739130434782608E-2</v>
      </c>
      <c r="EW83" s="58">
        <v>2.1739130434782608E-2</v>
      </c>
      <c r="EX83" s="58">
        <v>2.1739130434782608E-2</v>
      </c>
      <c r="EY83" s="58">
        <v>2.1739130434782608E-2</v>
      </c>
      <c r="EZ83" s="58">
        <v>7.246376811594203E-3</v>
      </c>
      <c r="FA83" s="58">
        <v>0</v>
      </c>
      <c r="FB83" s="58">
        <v>0</v>
      </c>
    </row>
    <row r="84" spans="2:158" outlineLevel="1" x14ac:dyDescent="0.2">
      <c r="B84" s="1" t="s">
        <v>134</v>
      </c>
      <c r="C84" s="1" t="str">
        <f xml:space="preserve"> "Cutoff = " &amp; TEXT($D$72,"0.00")</f>
        <v>Cutoff = 0.50</v>
      </c>
      <c r="BE84" s="58" t="s">
        <v>132</v>
      </c>
      <c r="BF84" s="58">
        <v>0.22395696091348263</v>
      </c>
      <c r="BG84" s="58">
        <v>0.13684672815107604</v>
      </c>
      <c r="BH84" s="58">
        <v>5.0417215634606827E-2</v>
      </c>
      <c r="BI84" s="58">
        <v>4.32147562582346E-2</v>
      </c>
      <c r="BJ84" s="58">
        <v>2.8809837505489697E-2</v>
      </c>
      <c r="BK84" s="58">
        <v>1.4404918752744793E-2</v>
      </c>
      <c r="BL84" s="58">
        <v>7.2024593763723964E-3</v>
      </c>
      <c r="BM84" s="58">
        <v>2.1541501976284627E-2</v>
      </c>
      <c r="BN84" s="58">
        <v>2.1475625823451895E-2</v>
      </c>
      <c r="BO84" s="58">
        <v>3.5792709705753177E-2</v>
      </c>
      <c r="BP84" s="58">
        <v>7.1585419411506141E-3</v>
      </c>
      <c r="BQ84" s="58">
        <v>7.1585419411506687E-3</v>
      </c>
      <c r="BR84" s="58">
        <v>7.1585419411506141E-3</v>
      </c>
      <c r="BS84" s="58">
        <v>7.1365832235397771E-3</v>
      </c>
      <c r="BT84" s="58">
        <v>1.4185331576635932E-2</v>
      </c>
      <c r="BU84" s="58">
        <v>1.4141414141414095E-2</v>
      </c>
      <c r="BV84" s="58">
        <v>7.0707070707071015E-3</v>
      </c>
      <c r="BW84" s="58">
        <v>7.0707070707070477E-3</v>
      </c>
      <c r="BX84" s="58">
        <v>1.4097496706192366E-2</v>
      </c>
      <c r="BY84" s="58">
        <v>0</v>
      </c>
      <c r="BZ84" s="58">
        <v>1.4053579270970585E-2</v>
      </c>
      <c r="CA84" s="58">
        <v>0</v>
      </c>
      <c r="CB84" s="58">
        <v>6.9828722002634822E-3</v>
      </c>
      <c r="CC84" s="58">
        <v>0</v>
      </c>
      <c r="CD84" s="58">
        <v>6.9828722002635351E-3</v>
      </c>
      <c r="CE84" s="58">
        <v>1.3965744400527018E-2</v>
      </c>
      <c r="CF84" s="58">
        <v>6.9828722002634822E-3</v>
      </c>
      <c r="CG84" s="58">
        <v>0</v>
      </c>
      <c r="CH84" s="58">
        <v>2.0816864295125151E-2</v>
      </c>
      <c r="CI84" s="58">
        <v>1.3833992094861669E-2</v>
      </c>
      <c r="CJ84" s="58">
        <v>1.3790074659639886E-2</v>
      </c>
      <c r="CK84" s="58">
        <v>6.8950373298199428E-3</v>
      </c>
      <c r="CL84" s="58">
        <v>6.8950373298199428E-3</v>
      </c>
      <c r="CM84" s="58">
        <v>0</v>
      </c>
      <c r="CN84" s="58">
        <v>0</v>
      </c>
      <c r="CO84" s="58">
        <v>0</v>
      </c>
      <c r="CP84" s="58">
        <v>0</v>
      </c>
      <c r="CQ84" s="58">
        <v>0</v>
      </c>
      <c r="CR84" s="58">
        <v>0</v>
      </c>
      <c r="CS84" s="58">
        <v>6.8950373298199167E-3</v>
      </c>
      <c r="CT84" s="58">
        <v>6.8950373298199428E-3</v>
      </c>
      <c r="CU84" s="58">
        <v>0</v>
      </c>
      <c r="CV84" s="58">
        <v>0</v>
      </c>
      <c r="CW84" s="58">
        <v>6.829161176987268E-3</v>
      </c>
      <c r="CX84" s="58">
        <v>6.8072024593763773E-3</v>
      </c>
      <c r="CY84" s="58">
        <v>0</v>
      </c>
      <c r="CZ84" s="58">
        <v>0</v>
      </c>
      <c r="DA84" s="58">
        <v>0</v>
      </c>
      <c r="DB84" s="58">
        <v>6.71936758893281E-3</v>
      </c>
      <c r="DC84" s="58">
        <v>6.71936758893281E-3</v>
      </c>
      <c r="DD84" s="58">
        <v>0</v>
      </c>
      <c r="DE84" s="58">
        <v>0</v>
      </c>
      <c r="DF84" s="58">
        <v>6.6974088713219193E-3</v>
      </c>
      <c r="DG84" s="58">
        <v>6.6754501537110017E-3</v>
      </c>
      <c r="DH84" s="58">
        <v>6.6315327184892445E-3</v>
      </c>
      <c r="DI84" s="58">
        <v>6.5656565656565689E-3</v>
      </c>
      <c r="DJ84" s="58">
        <v>6.5217391304347866E-3</v>
      </c>
      <c r="DK84" s="58">
        <v>0</v>
      </c>
      <c r="DL84" s="58">
        <v>1.2779973649538862E-2</v>
      </c>
      <c r="DM84" s="58">
        <v>0</v>
      </c>
      <c r="DN84" s="58">
        <v>0</v>
      </c>
      <c r="DO84" s="58">
        <v>0</v>
      </c>
      <c r="DP84" s="58">
        <v>6.2143170838823052E-3</v>
      </c>
      <c r="DQ84" s="58">
        <v>0</v>
      </c>
      <c r="DR84" s="58">
        <v>6.1264822134387276E-3</v>
      </c>
      <c r="DS84" s="58">
        <v>0</v>
      </c>
      <c r="DT84" s="58">
        <v>0</v>
      </c>
      <c r="DU84" s="58">
        <v>1.2033377250768564E-2</v>
      </c>
      <c r="DV84" s="58">
        <v>6.0166886253842818E-3</v>
      </c>
      <c r="DW84" s="58">
        <v>0</v>
      </c>
      <c r="DX84" s="58">
        <v>0</v>
      </c>
      <c r="DY84" s="58">
        <v>0</v>
      </c>
      <c r="DZ84" s="58">
        <v>1.739130434782608E-2</v>
      </c>
      <c r="EA84" s="58">
        <v>1.1374615722441812E-2</v>
      </c>
      <c r="EB84" s="58">
        <v>0</v>
      </c>
      <c r="EC84" s="58">
        <v>0</v>
      </c>
      <c r="ED84" s="58">
        <v>5.3798858146684213E-3</v>
      </c>
      <c r="EE84" s="58">
        <v>0</v>
      </c>
      <c r="EF84" s="58">
        <v>0</v>
      </c>
      <c r="EG84" s="58">
        <v>0</v>
      </c>
      <c r="EH84" s="58">
        <v>0</v>
      </c>
      <c r="EI84" s="58">
        <v>0</v>
      </c>
      <c r="EJ84" s="58">
        <v>0</v>
      </c>
      <c r="EK84" s="58">
        <v>0</v>
      </c>
      <c r="EL84" s="58">
        <v>0</v>
      </c>
      <c r="EM84" s="58">
        <v>0</v>
      </c>
      <c r="EN84" s="58">
        <v>4.5015371102327629E-3</v>
      </c>
      <c r="EO84" s="58">
        <v>0</v>
      </c>
      <c r="EP84" s="58">
        <v>0</v>
      </c>
      <c r="EQ84" s="58">
        <v>0</v>
      </c>
      <c r="ER84" s="58">
        <v>0</v>
      </c>
      <c r="ES84" s="58">
        <v>0</v>
      </c>
      <c r="ET84" s="58">
        <v>3.6671058410188851E-3</v>
      </c>
      <c r="EU84" s="58">
        <v>0</v>
      </c>
      <c r="EV84" s="58">
        <v>0</v>
      </c>
      <c r="EW84" s="58">
        <v>0</v>
      </c>
      <c r="EX84" s="58">
        <v>0</v>
      </c>
      <c r="EY84" s="58">
        <v>4.1282389108476059E-3</v>
      </c>
      <c r="EZ84" s="58">
        <v>1.3394817742643829E-3</v>
      </c>
      <c r="FA84" s="58">
        <v>0</v>
      </c>
      <c r="FB84" s="58">
        <v>0</v>
      </c>
    </row>
    <row r="85" spans="2:158" outlineLevel="1" x14ac:dyDescent="0.2">
      <c r="B85" s="1" t="s">
        <v>135</v>
      </c>
      <c r="C85" s="1" t="str">
        <f xml:space="preserve"> "ROC curve:  area under curve = " &amp; TEXT(C83,"0.00") &amp; " 
Logistic Regression for target    (22 variables, n=303)"</f>
        <v>ROC curve:  area under curve = 0.94 
Logistic Regression for target    (22 variables, n=303)</v>
      </c>
      <c r="BE85" s="58" t="s">
        <v>133</v>
      </c>
      <c r="BF85" s="58">
        <f>SUM(BF84:FB84)</f>
        <v>0.94494949494949487</v>
      </c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  <c r="DS85" s="58"/>
      <c r="DT85" s="58"/>
      <c r="DU85" s="58"/>
      <c r="DV85" s="58"/>
      <c r="DW85" s="58"/>
      <c r="DX85" s="58"/>
      <c r="DY85" s="58"/>
      <c r="DZ85" s="58"/>
      <c r="EA85" s="58"/>
      <c r="EB85" s="58"/>
      <c r="EC85" s="58"/>
      <c r="ED85" s="58"/>
      <c r="EE85" s="58"/>
      <c r="EF85" s="58"/>
      <c r="EG85" s="58"/>
      <c r="EH85" s="58"/>
      <c r="EI85" s="58"/>
      <c r="EJ85" s="58"/>
      <c r="EK85" s="58"/>
      <c r="EL85" s="58"/>
      <c r="EM85" s="58"/>
      <c r="EN85" s="58"/>
      <c r="EO85" s="58"/>
      <c r="EP85" s="58"/>
      <c r="EQ85" s="58"/>
      <c r="ER85" s="58"/>
      <c r="ES85" s="58"/>
      <c r="ET85" s="58"/>
      <c r="EU85" s="58"/>
      <c r="EV85" s="58"/>
      <c r="EW85" s="58"/>
      <c r="EX85" s="58"/>
      <c r="EY85" s="58"/>
      <c r="EZ85" s="58"/>
      <c r="FA85" s="58"/>
      <c r="FB85" s="58"/>
    </row>
    <row r="86" spans="2:158" outlineLevel="1" x14ac:dyDescent="0.2">
      <c r="B86" s="1" t="s">
        <v>136</v>
      </c>
      <c r="D86" s="1">
        <v>0</v>
      </c>
      <c r="E86" s="1">
        <v>1</v>
      </c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  <c r="DS86" s="58"/>
      <c r="DT86" s="58"/>
      <c r="DU86" s="58"/>
      <c r="DV86" s="58"/>
      <c r="DW86" s="58"/>
      <c r="DX86" s="58"/>
      <c r="DY86" s="58"/>
      <c r="DZ86" s="58"/>
      <c r="EA86" s="58"/>
      <c r="EB86" s="58"/>
      <c r="EC86" s="58"/>
      <c r="ED86" s="58"/>
      <c r="EE86" s="58"/>
      <c r="EF86" s="58"/>
      <c r="EG86" s="58"/>
      <c r="EH86" s="58"/>
      <c r="EI86" s="58"/>
      <c r="EJ86" s="58"/>
      <c r="EK86" s="58"/>
      <c r="EL86" s="58"/>
      <c r="EM86" s="58"/>
      <c r="EN86" s="58"/>
      <c r="EO86" s="58"/>
      <c r="EP86" s="58"/>
      <c r="EQ86" s="58"/>
      <c r="ER86" s="58"/>
      <c r="ES86" s="58"/>
      <c r="ET86" s="58"/>
      <c r="EU86" s="58"/>
      <c r="EV86" s="58"/>
      <c r="EW86" s="58"/>
      <c r="EX86" s="58"/>
      <c r="EY86" s="58"/>
      <c r="EZ86" s="58"/>
      <c r="FA86" s="58"/>
      <c r="FB86" s="58"/>
    </row>
    <row r="87" spans="2:158" outlineLevel="1" x14ac:dyDescent="0.2">
      <c r="D87" s="1">
        <v>0</v>
      </c>
      <c r="E87" s="1">
        <v>1</v>
      </c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  <c r="DR87" s="58"/>
      <c r="DS87" s="58"/>
      <c r="DT87" s="58"/>
      <c r="DU87" s="58"/>
      <c r="DV87" s="58"/>
      <c r="DW87" s="58"/>
      <c r="DX87" s="58"/>
      <c r="DY87" s="58"/>
      <c r="DZ87" s="58"/>
      <c r="EA87" s="58"/>
      <c r="EB87" s="58"/>
      <c r="EC87" s="58"/>
      <c r="ED87" s="58"/>
      <c r="EE87" s="58"/>
      <c r="EF87" s="58"/>
      <c r="EG87" s="58"/>
      <c r="EH87" s="58"/>
      <c r="EI87" s="58"/>
      <c r="EJ87" s="58"/>
      <c r="EK87" s="58"/>
      <c r="EL87" s="58"/>
      <c r="EM87" s="58"/>
      <c r="EN87" s="58"/>
      <c r="EO87" s="58"/>
      <c r="EP87" s="58"/>
      <c r="EQ87" s="58"/>
      <c r="ER87" s="58"/>
      <c r="ES87" s="58"/>
      <c r="ET87" s="58"/>
      <c r="EU87" s="58"/>
      <c r="EV87" s="58"/>
      <c r="EW87" s="58"/>
      <c r="EX87" s="58"/>
      <c r="EY87" s="58"/>
      <c r="EZ87" s="58"/>
      <c r="FA87" s="58"/>
      <c r="FB87" s="58"/>
    </row>
    <row r="88" spans="2:158" outlineLevel="1" x14ac:dyDescent="0.2">
      <c r="D88" s="1">
        <f>1-$H$78</f>
        <v>0.16666666666666674</v>
      </c>
      <c r="E88" s="1">
        <f>$E$78</f>
        <v>0.92727272727272725</v>
      </c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58"/>
      <c r="DS88" s="58"/>
      <c r="DT88" s="58"/>
      <c r="DU88" s="58"/>
      <c r="DV88" s="58"/>
      <c r="DW88" s="58"/>
      <c r="DX88" s="58"/>
      <c r="DY88" s="58"/>
      <c r="DZ88" s="58"/>
      <c r="EA88" s="58"/>
      <c r="EB88" s="58"/>
      <c r="EC88" s="58"/>
      <c r="ED88" s="58"/>
      <c r="EE88" s="58"/>
      <c r="EF88" s="58"/>
      <c r="EG88" s="58"/>
      <c r="EH88" s="58"/>
      <c r="EI88" s="58"/>
      <c r="EJ88" s="58"/>
      <c r="EK88" s="58"/>
      <c r="EL88" s="58"/>
      <c r="EM88" s="58"/>
      <c r="EN88" s="58"/>
      <c r="EO88" s="58"/>
      <c r="EP88" s="58"/>
      <c r="EQ88" s="58"/>
      <c r="ER88" s="58"/>
      <c r="ES88" s="58"/>
      <c r="ET88" s="58"/>
      <c r="EU88" s="58"/>
      <c r="EV88" s="58"/>
      <c r="EW88" s="58"/>
      <c r="EX88" s="58"/>
      <c r="EY88" s="58"/>
      <c r="EZ88" s="58"/>
      <c r="FA88" s="58"/>
      <c r="FB88" s="58"/>
    </row>
    <row r="89" spans="2:158" outlineLevel="1" x14ac:dyDescent="0.2"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  <c r="DS89" s="58"/>
      <c r="DT89" s="58"/>
      <c r="DU89" s="58"/>
      <c r="DV89" s="58"/>
      <c r="DW89" s="58"/>
      <c r="DX89" s="58"/>
      <c r="DY89" s="58"/>
      <c r="DZ89" s="58"/>
      <c r="EA89" s="58"/>
      <c r="EB89" s="58"/>
      <c r="EC89" s="58"/>
      <c r="ED89" s="58"/>
      <c r="EE89" s="58"/>
      <c r="EF89" s="58"/>
      <c r="EG89" s="58"/>
      <c r="EH89" s="58"/>
      <c r="EI89" s="58"/>
      <c r="EJ89" s="58"/>
      <c r="EK89" s="58"/>
      <c r="EL89" s="58"/>
      <c r="EM89" s="58"/>
      <c r="EN89" s="58"/>
      <c r="EO89" s="58"/>
      <c r="EP89" s="58"/>
      <c r="EQ89" s="58"/>
      <c r="ER89" s="58"/>
      <c r="ES89" s="58"/>
      <c r="ET89" s="58"/>
      <c r="EU89" s="58"/>
      <c r="EV89" s="58"/>
      <c r="EW89" s="58"/>
      <c r="EX89" s="58"/>
      <c r="EY89" s="58"/>
      <c r="EZ89" s="58"/>
      <c r="FA89" s="58"/>
      <c r="FB89" s="58"/>
    </row>
    <row r="90" spans="2:158" outlineLevel="1" x14ac:dyDescent="0.2"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  <c r="DS90" s="58"/>
      <c r="DT90" s="58"/>
      <c r="DU90" s="58"/>
      <c r="DV90" s="58"/>
      <c r="DW90" s="58"/>
      <c r="DX90" s="58"/>
      <c r="DY90" s="58"/>
      <c r="DZ90" s="58"/>
      <c r="EA90" s="58"/>
      <c r="EB90" s="58"/>
      <c r="EC90" s="58"/>
      <c r="ED90" s="58"/>
      <c r="EE90" s="58"/>
      <c r="EF90" s="58"/>
      <c r="EG90" s="58"/>
      <c r="EH90" s="58"/>
      <c r="EI90" s="58"/>
      <c r="EJ90" s="58"/>
      <c r="EK90" s="58"/>
      <c r="EL90" s="58"/>
      <c r="EM90" s="58"/>
      <c r="EN90" s="58"/>
      <c r="EO90" s="58"/>
      <c r="EP90" s="58"/>
      <c r="EQ90" s="58"/>
      <c r="ER90" s="58"/>
      <c r="ES90" s="58"/>
      <c r="ET90" s="58"/>
      <c r="EU90" s="58"/>
      <c r="EV90" s="58"/>
      <c r="EW90" s="58"/>
      <c r="EX90" s="58"/>
      <c r="EY90" s="58"/>
      <c r="EZ90" s="58"/>
      <c r="FA90" s="58"/>
      <c r="FB90" s="58"/>
    </row>
    <row r="91" spans="2:158" outlineLevel="1" x14ac:dyDescent="0.2"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  <c r="DS91" s="58"/>
      <c r="DT91" s="58"/>
      <c r="DU91" s="58"/>
      <c r="DV91" s="58"/>
      <c r="DW91" s="58"/>
      <c r="DX91" s="58"/>
      <c r="DY91" s="58"/>
      <c r="DZ91" s="58"/>
      <c r="EA91" s="58"/>
      <c r="EB91" s="58"/>
      <c r="EC91" s="58"/>
      <c r="ED91" s="58"/>
      <c r="EE91" s="58"/>
      <c r="EF91" s="58"/>
      <c r="EG91" s="58"/>
      <c r="EH91" s="58"/>
      <c r="EI91" s="58"/>
      <c r="EJ91" s="58"/>
      <c r="EK91" s="58"/>
      <c r="EL91" s="58"/>
      <c r="EM91" s="58"/>
      <c r="EN91" s="58"/>
      <c r="EO91" s="58"/>
      <c r="EP91" s="58"/>
      <c r="EQ91" s="58"/>
      <c r="ER91" s="58"/>
      <c r="ES91" s="58"/>
      <c r="ET91" s="58"/>
      <c r="EU91" s="58"/>
      <c r="EV91" s="58"/>
      <c r="EW91" s="58"/>
      <c r="EX91" s="58"/>
      <c r="EY91" s="58"/>
      <c r="EZ91" s="58"/>
      <c r="FA91" s="58"/>
      <c r="FB91" s="58"/>
    </row>
    <row r="92" spans="2:158" outlineLevel="1" x14ac:dyDescent="0.2"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58"/>
      <c r="DS92" s="58"/>
      <c r="DT92" s="58"/>
      <c r="DU92" s="58"/>
      <c r="DV92" s="58"/>
      <c r="DW92" s="58"/>
      <c r="DX92" s="58"/>
      <c r="DY92" s="58"/>
      <c r="DZ92" s="58"/>
      <c r="EA92" s="58"/>
      <c r="EB92" s="58"/>
      <c r="EC92" s="58"/>
      <c r="ED92" s="58"/>
      <c r="EE92" s="58"/>
      <c r="EF92" s="58"/>
      <c r="EG92" s="58"/>
      <c r="EH92" s="58"/>
      <c r="EI92" s="58"/>
      <c r="EJ92" s="58"/>
      <c r="EK92" s="58"/>
      <c r="EL92" s="58"/>
      <c r="EM92" s="58"/>
      <c r="EN92" s="58"/>
      <c r="EO92" s="58"/>
      <c r="EP92" s="58"/>
      <c r="EQ92" s="58"/>
      <c r="ER92" s="58"/>
      <c r="ES92" s="58"/>
      <c r="ET92" s="58"/>
      <c r="EU92" s="58"/>
      <c r="EV92" s="58"/>
      <c r="EW92" s="58"/>
      <c r="EX92" s="58"/>
      <c r="EY92" s="58"/>
      <c r="EZ92" s="58"/>
      <c r="FA92" s="58"/>
      <c r="FB92" s="58"/>
    </row>
    <row r="93" spans="2:158" outlineLevel="1" x14ac:dyDescent="0.2"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  <c r="DR93" s="58"/>
      <c r="DS93" s="58"/>
      <c r="DT93" s="58"/>
      <c r="DU93" s="58"/>
      <c r="DV93" s="58"/>
      <c r="DW93" s="58"/>
      <c r="DX93" s="58"/>
      <c r="DY93" s="58"/>
      <c r="DZ93" s="58"/>
      <c r="EA93" s="58"/>
      <c r="EB93" s="58"/>
      <c r="EC93" s="58"/>
      <c r="ED93" s="58"/>
      <c r="EE93" s="58"/>
      <c r="EF93" s="58"/>
      <c r="EG93" s="58"/>
      <c r="EH93" s="58"/>
      <c r="EI93" s="58"/>
      <c r="EJ93" s="58"/>
      <c r="EK93" s="58"/>
      <c r="EL93" s="58"/>
      <c r="EM93" s="58"/>
      <c r="EN93" s="58"/>
      <c r="EO93" s="58"/>
      <c r="EP93" s="58"/>
      <c r="EQ93" s="58"/>
      <c r="ER93" s="58"/>
      <c r="ES93" s="58"/>
      <c r="ET93" s="58"/>
      <c r="EU93" s="58"/>
      <c r="EV93" s="58"/>
      <c r="EW93" s="58"/>
      <c r="EX93" s="58"/>
      <c r="EY93" s="58"/>
      <c r="EZ93" s="58"/>
      <c r="FA93" s="58"/>
      <c r="FB93" s="58"/>
    </row>
    <row r="94" spans="2:158" outlineLevel="1" x14ac:dyDescent="0.2"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  <c r="DS94" s="58"/>
      <c r="DT94" s="58"/>
      <c r="DU94" s="58"/>
      <c r="DV94" s="58"/>
      <c r="DW94" s="58"/>
      <c r="DX94" s="58"/>
      <c r="DY94" s="58"/>
      <c r="DZ94" s="58"/>
      <c r="EA94" s="58"/>
      <c r="EB94" s="58"/>
      <c r="EC94" s="58"/>
      <c r="ED94" s="58"/>
      <c r="EE94" s="58"/>
      <c r="EF94" s="58"/>
      <c r="EG94" s="58"/>
      <c r="EH94" s="58"/>
      <c r="EI94" s="58"/>
      <c r="EJ94" s="58"/>
      <c r="EK94" s="58"/>
      <c r="EL94" s="58"/>
      <c r="EM94" s="58"/>
      <c r="EN94" s="58"/>
      <c r="EO94" s="58"/>
      <c r="EP94" s="58"/>
      <c r="EQ94" s="58"/>
      <c r="ER94" s="58"/>
      <c r="ES94" s="58"/>
      <c r="ET94" s="58"/>
      <c r="EU94" s="58"/>
      <c r="EV94" s="58"/>
      <c r="EW94" s="58"/>
      <c r="EX94" s="58"/>
      <c r="EY94" s="58"/>
      <c r="EZ94" s="58"/>
      <c r="FA94" s="58"/>
      <c r="FB94" s="58"/>
    </row>
    <row r="95" spans="2:158" outlineLevel="1" x14ac:dyDescent="0.2"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  <c r="DR95" s="58"/>
      <c r="DS95" s="58"/>
      <c r="DT95" s="58"/>
      <c r="DU95" s="58"/>
      <c r="DV95" s="58"/>
      <c r="DW95" s="58"/>
      <c r="DX95" s="58"/>
      <c r="DY95" s="58"/>
      <c r="DZ95" s="58"/>
      <c r="EA95" s="58"/>
      <c r="EB95" s="58"/>
      <c r="EC95" s="58"/>
      <c r="ED95" s="58"/>
      <c r="EE95" s="58"/>
      <c r="EF95" s="58"/>
      <c r="EG95" s="58"/>
      <c r="EH95" s="58"/>
      <c r="EI95" s="58"/>
      <c r="EJ95" s="58"/>
      <c r="EK95" s="58"/>
      <c r="EL95" s="58"/>
      <c r="EM95" s="58"/>
      <c r="EN95" s="58"/>
      <c r="EO95" s="58"/>
      <c r="EP95" s="58"/>
      <c r="EQ95" s="58"/>
      <c r="ER95" s="58"/>
      <c r="ES95" s="58"/>
      <c r="ET95" s="58"/>
      <c r="EU95" s="58"/>
      <c r="EV95" s="58"/>
      <c r="EW95" s="58"/>
      <c r="EX95" s="58"/>
      <c r="EY95" s="58"/>
      <c r="EZ95" s="58"/>
      <c r="FA95" s="58"/>
      <c r="FB95" s="58"/>
    </row>
    <row r="96" spans="2:158" outlineLevel="1" x14ac:dyDescent="0.2">
      <c r="BE96" s="58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  <c r="DS96" s="58"/>
      <c r="DT96" s="58"/>
      <c r="DU96" s="58"/>
      <c r="DV96" s="58"/>
      <c r="DW96" s="58"/>
      <c r="DX96" s="58"/>
      <c r="DY96" s="58"/>
      <c r="DZ96" s="58"/>
      <c r="EA96" s="58"/>
      <c r="EB96" s="58"/>
      <c r="EC96" s="58"/>
      <c r="ED96" s="58"/>
      <c r="EE96" s="58"/>
      <c r="EF96" s="58"/>
      <c r="EG96" s="58"/>
      <c r="EH96" s="58"/>
      <c r="EI96" s="58"/>
      <c r="EJ96" s="58"/>
      <c r="EK96" s="58"/>
      <c r="EL96" s="58"/>
      <c r="EM96" s="58"/>
      <c r="EN96" s="58"/>
      <c r="EO96" s="58"/>
      <c r="EP96" s="58"/>
      <c r="EQ96" s="58"/>
      <c r="ER96" s="58"/>
      <c r="ES96" s="58"/>
      <c r="ET96" s="58"/>
      <c r="EU96" s="58"/>
      <c r="EV96" s="58"/>
      <c r="EW96" s="58"/>
      <c r="EX96" s="58"/>
      <c r="EY96" s="58"/>
      <c r="EZ96" s="58"/>
      <c r="FA96" s="58"/>
      <c r="FB96" s="58"/>
    </row>
    <row r="97" spans="1:158" outlineLevel="1" x14ac:dyDescent="0.2">
      <c r="BE97" s="58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58"/>
      <c r="DS97" s="58"/>
      <c r="DT97" s="58"/>
      <c r="DU97" s="58"/>
      <c r="DV97" s="58"/>
      <c r="DW97" s="58"/>
      <c r="DX97" s="58"/>
      <c r="DY97" s="58"/>
      <c r="DZ97" s="58"/>
      <c r="EA97" s="58"/>
      <c r="EB97" s="58"/>
      <c r="EC97" s="58"/>
      <c r="ED97" s="58"/>
      <c r="EE97" s="58"/>
      <c r="EF97" s="58"/>
      <c r="EG97" s="58"/>
      <c r="EH97" s="58"/>
      <c r="EI97" s="58"/>
      <c r="EJ97" s="58"/>
      <c r="EK97" s="58"/>
      <c r="EL97" s="58"/>
      <c r="EM97" s="58"/>
      <c r="EN97" s="58"/>
      <c r="EO97" s="58"/>
      <c r="EP97" s="58"/>
      <c r="EQ97" s="58"/>
      <c r="ER97" s="58"/>
      <c r="ES97" s="58"/>
      <c r="ET97" s="58"/>
      <c r="EU97" s="58"/>
      <c r="EV97" s="58"/>
      <c r="EW97" s="58"/>
      <c r="EX97" s="58"/>
      <c r="EY97" s="58"/>
      <c r="EZ97" s="58"/>
      <c r="FA97" s="58"/>
      <c r="FB97" s="58"/>
    </row>
    <row r="98" spans="1:158" outlineLevel="1" x14ac:dyDescent="0.2"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  <c r="DS98" s="58"/>
      <c r="DT98" s="58"/>
      <c r="DU98" s="58"/>
      <c r="DV98" s="58"/>
      <c r="DW98" s="58"/>
      <c r="DX98" s="58"/>
      <c r="DY98" s="58"/>
      <c r="DZ98" s="58"/>
      <c r="EA98" s="58"/>
      <c r="EB98" s="58"/>
      <c r="EC98" s="58"/>
      <c r="ED98" s="58"/>
      <c r="EE98" s="58"/>
      <c r="EF98" s="58"/>
      <c r="EG98" s="58"/>
      <c r="EH98" s="58"/>
      <c r="EI98" s="58"/>
      <c r="EJ98" s="58"/>
      <c r="EK98" s="58"/>
      <c r="EL98" s="58"/>
      <c r="EM98" s="58"/>
      <c r="EN98" s="58"/>
      <c r="EO98" s="58"/>
      <c r="EP98" s="58"/>
      <c r="EQ98" s="58"/>
      <c r="ER98" s="58"/>
      <c r="ES98" s="58"/>
      <c r="ET98" s="58"/>
      <c r="EU98" s="58"/>
      <c r="EV98" s="58"/>
      <c r="EW98" s="58"/>
      <c r="EX98" s="58"/>
      <c r="EY98" s="58"/>
      <c r="EZ98" s="58"/>
      <c r="FA98" s="58"/>
      <c r="FB98" s="58"/>
    </row>
    <row r="99" spans="1:158" outlineLevel="1" x14ac:dyDescent="0.2"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  <c r="CM99" s="58"/>
      <c r="CN99" s="58"/>
      <c r="CO99" s="58"/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  <c r="DR99" s="58"/>
      <c r="DS99" s="58"/>
      <c r="DT99" s="58"/>
      <c r="DU99" s="58"/>
      <c r="DV99" s="58"/>
      <c r="DW99" s="58"/>
      <c r="DX99" s="58"/>
      <c r="DY99" s="58"/>
      <c r="DZ99" s="58"/>
      <c r="EA99" s="58"/>
      <c r="EB99" s="58"/>
      <c r="EC99" s="58"/>
      <c r="ED99" s="58"/>
      <c r="EE99" s="58"/>
      <c r="EF99" s="58"/>
      <c r="EG99" s="58"/>
      <c r="EH99" s="58"/>
      <c r="EI99" s="58"/>
      <c r="EJ99" s="58"/>
      <c r="EK99" s="58"/>
      <c r="EL99" s="58"/>
      <c r="EM99" s="58"/>
      <c r="EN99" s="58"/>
      <c r="EO99" s="58"/>
      <c r="EP99" s="58"/>
      <c r="EQ99" s="58"/>
      <c r="ER99" s="58"/>
      <c r="ES99" s="58"/>
      <c r="ET99" s="58"/>
      <c r="EU99" s="58"/>
      <c r="EV99" s="58"/>
      <c r="EW99" s="58"/>
      <c r="EX99" s="58"/>
      <c r="EY99" s="58"/>
      <c r="EZ99" s="58"/>
      <c r="FA99" s="58"/>
      <c r="FB99" s="58"/>
    </row>
    <row r="100" spans="1:158" outlineLevel="1" x14ac:dyDescent="0.2">
      <c r="BE100" s="58"/>
      <c r="BF100" s="58"/>
      <c r="BG100" s="58"/>
      <c r="BH100" s="58"/>
      <c r="BI100" s="58"/>
      <c r="BJ100" s="58"/>
      <c r="BK100" s="58"/>
      <c r="BL100" s="58"/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  <c r="DS100" s="58"/>
      <c r="DT100" s="58"/>
      <c r="DU100" s="58"/>
      <c r="DV100" s="58"/>
      <c r="DW100" s="58"/>
      <c r="DX100" s="58"/>
      <c r="DY100" s="58"/>
      <c r="DZ100" s="58"/>
      <c r="EA100" s="58"/>
      <c r="EB100" s="58"/>
      <c r="EC100" s="58"/>
      <c r="ED100" s="58"/>
      <c r="EE100" s="58"/>
      <c r="EF100" s="58"/>
      <c r="EG100" s="58"/>
      <c r="EH100" s="58"/>
      <c r="EI100" s="58"/>
      <c r="EJ100" s="58"/>
      <c r="EK100" s="58"/>
      <c r="EL100" s="58"/>
      <c r="EM100" s="58"/>
      <c r="EN100" s="58"/>
      <c r="EO100" s="58"/>
      <c r="EP100" s="58"/>
      <c r="EQ100" s="58"/>
      <c r="ER100" s="58"/>
      <c r="ES100" s="58"/>
      <c r="ET100" s="58"/>
      <c r="EU100" s="58"/>
      <c r="EV100" s="58"/>
      <c r="EW100" s="58"/>
      <c r="EX100" s="58"/>
      <c r="EY100" s="58"/>
      <c r="EZ100" s="58"/>
      <c r="FA100" s="58"/>
      <c r="FB100" s="58"/>
    </row>
    <row r="101" spans="1:158" x14ac:dyDescent="0.2">
      <c r="A101" s="72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  <c r="DS101" s="58"/>
      <c r="DT101" s="58"/>
      <c r="DU101" s="58"/>
      <c r="DV101" s="58"/>
      <c r="DW101" s="58"/>
      <c r="DX101" s="58"/>
      <c r="DY101" s="58"/>
      <c r="DZ101" s="58"/>
      <c r="EA101" s="58"/>
      <c r="EB101" s="58"/>
      <c r="EC101" s="58"/>
      <c r="ED101" s="58"/>
      <c r="EE101" s="58"/>
      <c r="EF101" s="58"/>
      <c r="EG101" s="58"/>
      <c r="EH101" s="58"/>
      <c r="EI101" s="58"/>
      <c r="EJ101" s="58"/>
      <c r="EK101" s="58"/>
      <c r="EL101" s="58"/>
      <c r="EM101" s="58"/>
      <c r="EN101" s="58"/>
      <c r="EO101" s="58"/>
      <c r="EP101" s="58"/>
      <c r="EQ101" s="58"/>
      <c r="ER101" s="58"/>
      <c r="ES101" s="58"/>
      <c r="ET101" s="58"/>
      <c r="EU101" s="58"/>
      <c r="EV101" s="58"/>
      <c r="EW101" s="58"/>
      <c r="EX101" s="58"/>
      <c r="EY101" s="58"/>
      <c r="EZ101" s="58"/>
      <c r="FA101" s="58"/>
      <c r="FB101" s="58"/>
    </row>
    <row r="102" spans="1:158" x14ac:dyDescent="0.2">
      <c r="A102" s="11" t="s">
        <v>105</v>
      </c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  <c r="DR102" s="58"/>
      <c r="DS102" s="58"/>
      <c r="DT102" s="58"/>
      <c r="DU102" s="58"/>
      <c r="DV102" s="58"/>
      <c r="DW102" s="58"/>
      <c r="DX102" s="58"/>
      <c r="DY102" s="58"/>
      <c r="DZ102" s="58"/>
      <c r="EA102" s="58"/>
      <c r="EB102" s="58"/>
      <c r="EC102" s="58"/>
      <c r="ED102" s="58"/>
      <c r="EE102" s="58"/>
      <c r="EF102" s="58"/>
      <c r="EG102" s="58"/>
      <c r="EH102" s="58"/>
      <c r="EI102" s="58"/>
      <c r="EJ102" s="58"/>
      <c r="EK102" s="58"/>
      <c r="EL102" s="58"/>
      <c r="EM102" s="58"/>
      <c r="EN102" s="58"/>
      <c r="EO102" s="58"/>
      <c r="EP102" s="58"/>
      <c r="EQ102" s="58"/>
      <c r="ER102" s="58"/>
      <c r="ES102" s="58"/>
      <c r="ET102" s="58"/>
      <c r="EU102" s="58"/>
      <c r="EV102" s="58"/>
      <c r="EW102" s="58"/>
      <c r="EX102" s="58"/>
      <c r="EY102" s="58"/>
      <c r="EZ102" s="58"/>
      <c r="FA102" s="58"/>
      <c r="FB102" s="58"/>
    </row>
    <row r="103" spans="1:158" outlineLevel="1" x14ac:dyDescent="0.2">
      <c r="BE103" s="70" t="s">
        <v>108</v>
      </c>
      <c r="BF103" s="70">
        <v>1</v>
      </c>
      <c r="BG103" s="58" t="s">
        <v>113</v>
      </c>
      <c r="BH103" s="58" t="s">
        <v>18</v>
      </c>
      <c r="BI103" s="58" t="s">
        <v>9</v>
      </c>
      <c r="BJ103" s="58" t="s">
        <v>10</v>
      </c>
      <c r="BK103" s="58" t="s">
        <v>11</v>
      </c>
      <c r="BL103" s="58" t="s">
        <v>12</v>
      </c>
      <c r="BM103" s="58" t="s">
        <v>20</v>
      </c>
      <c r="BN103" s="58" t="s">
        <v>2</v>
      </c>
      <c r="BO103" s="58" t="s">
        <v>3</v>
      </c>
      <c r="BP103" s="58" t="s">
        <v>4</v>
      </c>
      <c r="BQ103" s="58" t="s">
        <v>17</v>
      </c>
      <c r="BR103" s="58" t="s">
        <v>16</v>
      </c>
      <c r="BS103" s="58" t="s">
        <v>22</v>
      </c>
      <c r="BT103" s="58" t="s">
        <v>5</v>
      </c>
      <c r="BU103" s="58" t="s">
        <v>6</v>
      </c>
      <c r="BV103" s="58" t="s">
        <v>1</v>
      </c>
      <c r="BW103" s="58" t="s">
        <v>7</v>
      </c>
      <c r="BX103" s="58" t="s">
        <v>8</v>
      </c>
      <c r="BY103" s="58" t="s">
        <v>53</v>
      </c>
      <c r="BZ103" s="58" t="s">
        <v>15</v>
      </c>
      <c r="CA103" s="58" t="s">
        <v>54</v>
      </c>
      <c r="CB103" s="58" t="s">
        <v>21</v>
      </c>
      <c r="CC103" s="58" t="s">
        <v>19</v>
      </c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  <c r="DR103" s="58"/>
      <c r="DS103" s="58"/>
      <c r="DT103" s="58"/>
      <c r="DU103" s="58"/>
      <c r="DV103" s="58"/>
      <c r="DW103" s="58"/>
      <c r="DX103" s="58"/>
      <c r="DY103" s="58"/>
      <c r="DZ103" s="58"/>
      <c r="EA103" s="58"/>
      <c r="EB103" s="58"/>
      <c r="EC103" s="58"/>
      <c r="ED103" s="58"/>
      <c r="EE103" s="58"/>
      <c r="EF103" s="58"/>
      <c r="EG103" s="58"/>
      <c r="EH103" s="58"/>
      <c r="EI103" s="58"/>
      <c r="EJ103" s="58"/>
      <c r="EK103" s="58"/>
      <c r="EL103" s="58"/>
      <c r="EM103" s="58"/>
      <c r="EN103" s="58"/>
      <c r="EO103" s="58"/>
      <c r="EP103" s="58"/>
      <c r="EQ103" s="58"/>
      <c r="ER103" s="58"/>
      <c r="ES103" s="58"/>
      <c r="ET103" s="58"/>
      <c r="EU103" s="58"/>
      <c r="EV103" s="58"/>
      <c r="EW103" s="58"/>
      <c r="EX103" s="58"/>
      <c r="EY103" s="58"/>
      <c r="EZ103" s="58"/>
      <c r="FA103" s="58"/>
      <c r="FB103" s="58"/>
    </row>
    <row r="104" spans="1:158" outlineLevel="1" x14ac:dyDescent="0.2">
      <c r="J104" s="4" t="s">
        <v>152</v>
      </c>
      <c r="BE104" s="70" t="s">
        <v>109</v>
      </c>
      <c r="BF104" s="70" t="str">
        <f>INDEX($BH$103:$CC$103,$BF$103)</f>
        <v>age_std</v>
      </c>
      <c r="BG104" s="58" t="s">
        <v>39</v>
      </c>
      <c r="BH104" s="58">
        <v>4.2137177502274917E-17</v>
      </c>
      <c r="BI104" s="58">
        <v>0.21452145214521451</v>
      </c>
      <c r="BJ104" s="58">
        <v>0.1254125412541254</v>
      </c>
      <c r="BK104" s="58">
        <v>6.6006600660066E-2</v>
      </c>
      <c r="BL104" s="58">
        <v>1.65016501650165E-2</v>
      </c>
      <c r="BM104" s="58">
        <v>-9.1236149548403948E-17</v>
      </c>
      <c r="BN104" s="58">
        <v>0.16501650165016502</v>
      </c>
      <c r="BO104" s="58">
        <v>0.28712871287128711</v>
      </c>
      <c r="BP104" s="58">
        <v>7.590759075907591E-2</v>
      </c>
      <c r="BQ104" s="58">
        <v>0.32673267326732675</v>
      </c>
      <c r="BR104" s="58">
        <v>0.14851485148514851</v>
      </c>
      <c r="BS104" s="58">
        <v>8.2075893569648531E-17</v>
      </c>
      <c r="BT104" s="58">
        <v>0.50165016501650161</v>
      </c>
      <c r="BU104" s="58">
        <v>1.3201320132013201E-2</v>
      </c>
      <c r="BV104" s="58">
        <v>0.68316831683168322</v>
      </c>
      <c r="BW104" s="58">
        <v>0.46204620462046203</v>
      </c>
      <c r="BX104" s="58">
        <v>0.46864686468646866</v>
      </c>
      <c r="BY104" s="58">
        <v>5.9405940594059403E-2</v>
      </c>
      <c r="BZ104" s="58">
        <v>6.6006600660066007E-3</v>
      </c>
      <c r="CA104" s="58">
        <v>0.54785478547854782</v>
      </c>
      <c r="CB104" s="58">
        <v>-6.0237843316295626E-16</v>
      </c>
      <c r="CC104" s="58">
        <v>-5.7086715259603757E-16</v>
      </c>
      <c r="CD104" s="58">
        <v>1</v>
      </c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  <c r="DR104" s="58"/>
      <c r="DS104" s="58"/>
      <c r="DT104" s="58"/>
      <c r="DU104" s="58"/>
      <c r="DV104" s="58"/>
      <c r="DW104" s="58"/>
      <c r="DX104" s="58"/>
      <c r="DY104" s="58"/>
      <c r="DZ104" s="58"/>
      <c r="EA104" s="58"/>
      <c r="EB104" s="58"/>
      <c r="EC104" s="58"/>
      <c r="ED104" s="58"/>
      <c r="EE104" s="58"/>
      <c r="EF104" s="58"/>
      <c r="EG104" s="58"/>
      <c r="EH104" s="58"/>
      <c r="EI104" s="58"/>
      <c r="EJ104" s="58"/>
      <c r="EK104" s="58"/>
      <c r="EL104" s="58"/>
      <c r="EM104" s="58"/>
      <c r="EN104" s="58"/>
      <c r="EO104" s="58"/>
      <c r="EP104" s="58"/>
      <c r="EQ104" s="58"/>
      <c r="ER104" s="58"/>
      <c r="ES104" s="58"/>
      <c r="ET104" s="58"/>
      <c r="EU104" s="58"/>
      <c r="EV104" s="58"/>
      <c r="EW104" s="58"/>
      <c r="EX104" s="58"/>
      <c r="EY104" s="58"/>
      <c r="EZ104" s="58"/>
      <c r="FA104" s="58"/>
      <c r="FB104" s="58"/>
    </row>
    <row r="105" spans="1:158" outlineLevel="1" x14ac:dyDescent="0.2">
      <c r="BE105" s="70"/>
      <c r="BF105" s="70" t="s">
        <v>110</v>
      </c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  <c r="DS105" s="58"/>
      <c r="DT105" s="58"/>
      <c r="DU105" s="58"/>
      <c r="DV105" s="58"/>
      <c r="DW105" s="58"/>
      <c r="DX105" s="58"/>
      <c r="DY105" s="58"/>
      <c r="DZ105" s="58"/>
      <c r="EA105" s="58"/>
      <c r="EB105" s="58"/>
      <c r="EC105" s="58"/>
      <c r="ED105" s="58"/>
      <c r="EE105" s="58"/>
      <c r="EF105" s="58"/>
      <c r="EG105" s="58"/>
      <c r="EH105" s="58"/>
      <c r="EI105" s="58"/>
      <c r="EJ105" s="58"/>
      <c r="EK105" s="58"/>
      <c r="EL105" s="58"/>
      <c r="EM105" s="58"/>
      <c r="EN105" s="58"/>
      <c r="EO105" s="58"/>
      <c r="EP105" s="58"/>
      <c r="EQ105" s="58"/>
      <c r="ER105" s="58"/>
      <c r="ES105" s="58"/>
      <c r="ET105" s="58"/>
      <c r="EU105" s="58"/>
      <c r="EV105" s="58"/>
      <c r="EW105" s="58"/>
      <c r="EX105" s="58"/>
      <c r="EY105" s="58"/>
      <c r="EZ105" s="58"/>
      <c r="FA105" s="58"/>
      <c r="FB105" s="58"/>
    </row>
    <row r="106" spans="1:158" outlineLevel="1" x14ac:dyDescent="0.2">
      <c r="BE106" s="70"/>
      <c r="BF106" s="70" t="str">
        <f xml:space="preserve"> "Logistic Regression Curve -vs- " &amp; $BF$104 &amp; " 
Logistic Regression for target    (22 variables, n=303)"</f>
        <v>Logistic Regression Curve -vs- age_std 
Logistic Regression for target    (22 variables, n=303)</v>
      </c>
      <c r="BG106" s="58" t="s">
        <v>114</v>
      </c>
      <c r="BH106" s="58">
        <v>-2.7930031456428694</v>
      </c>
      <c r="BI106" s="58">
        <v>0</v>
      </c>
      <c r="BJ106" s="58">
        <v>0</v>
      </c>
      <c r="BK106" s="58">
        <v>0</v>
      </c>
      <c r="BL106" s="58">
        <v>0</v>
      </c>
      <c r="BM106" s="58">
        <v>-2.3203218959849998</v>
      </c>
      <c r="BN106" s="58">
        <v>0</v>
      </c>
      <c r="BO106" s="58">
        <v>0</v>
      </c>
      <c r="BP106" s="58">
        <v>0</v>
      </c>
      <c r="BQ106" s="58">
        <v>0</v>
      </c>
      <c r="BR106" s="58">
        <v>0</v>
      </c>
      <c r="BS106" s="58">
        <v>-0.89538052290869574</v>
      </c>
      <c r="BT106" s="58">
        <v>0</v>
      </c>
      <c r="BU106" s="58">
        <v>0</v>
      </c>
      <c r="BV106" s="58">
        <v>0</v>
      </c>
      <c r="BW106" s="58">
        <v>0</v>
      </c>
      <c r="BX106" s="58">
        <v>0</v>
      </c>
      <c r="BY106" s="58">
        <v>0</v>
      </c>
      <c r="BZ106" s="58">
        <v>0</v>
      </c>
      <c r="CA106" s="58">
        <v>0</v>
      </c>
      <c r="CB106" s="58">
        <v>-3.4335870545464049</v>
      </c>
      <c r="CC106" s="58">
        <v>-2.145253506958559</v>
      </c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  <c r="DR106" s="58"/>
      <c r="DS106" s="58"/>
      <c r="DT106" s="58"/>
      <c r="DU106" s="58"/>
      <c r="DV106" s="58"/>
      <c r="DW106" s="58"/>
      <c r="DX106" s="58"/>
      <c r="DY106" s="58"/>
      <c r="DZ106" s="58"/>
      <c r="EA106" s="58"/>
      <c r="EB106" s="58"/>
      <c r="EC106" s="58"/>
      <c r="ED106" s="58"/>
      <c r="EE106" s="58"/>
      <c r="EF106" s="58"/>
      <c r="EG106" s="58"/>
      <c r="EH106" s="58"/>
      <c r="EI106" s="58"/>
      <c r="EJ106" s="58"/>
      <c r="EK106" s="58"/>
      <c r="EL106" s="58"/>
      <c r="EM106" s="58"/>
      <c r="EN106" s="58"/>
      <c r="EO106" s="58"/>
      <c r="EP106" s="58"/>
      <c r="EQ106" s="58"/>
      <c r="ER106" s="58"/>
      <c r="ES106" s="58"/>
      <c r="ET106" s="58"/>
      <c r="EU106" s="58"/>
      <c r="EV106" s="58"/>
      <c r="EW106" s="58"/>
      <c r="EX106" s="58"/>
      <c r="EY106" s="58"/>
      <c r="EZ106" s="58"/>
      <c r="FA106" s="58"/>
      <c r="FB106" s="58"/>
    </row>
    <row r="107" spans="1:158" outlineLevel="1" x14ac:dyDescent="0.2">
      <c r="A107" s="25" t="s">
        <v>39</v>
      </c>
      <c r="B107" s="1">
        <f>SUMPRODUCT($BH$104:$CC$104,$BH$123:$CC$123)</f>
        <v>4.2137177502274917E-17</v>
      </c>
      <c r="C107" s="1">
        <f>1/(1+EXP(-F107))</f>
        <v>0.53681454290870489</v>
      </c>
      <c r="D107" s="1">
        <f>1/(1+EXP(-(F107- $H$11*G107)))</f>
        <v>0.43760285469763027</v>
      </c>
      <c r="E107" s="1">
        <f>1/(1+EXP(-(F107+ $H$11*G107)))</f>
        <v>0.63319470411174161</v>
      </c>
      <c r="F107" s="1">
        <f>MMULT($BH$104:$CC$104,$B$16:$B$37) + B15</f>
        <v>0.14752514798908467</v>
      </c>
      <c r="G107" s="1">
        <f t="array" ref="G107">SQRT(MMULT($BH$104:$CD$104,MMULT($BE$15:$CA$37,TRANSPOSE($BH$104:$CD$104))))</f>
        <v>0.20328008120373939</v>
      </c>
      <c r="BE107" s="70"/>
      <c r="BF107" s="70" t="str">
        <f xml:space="preserve"> $BF$104 &amp; " (min to max) " &amp; CHAR(10) &amp; "Other Variables = Means"</f>
        <v>age_std (min to max) 
Other Variables = Means</v>
      </c>
      <c r="BG107" s="58" t="s">
        <v>115</v>
      </c>
      <c r="BH107" s="58">
        <v>2.4921175608663542</v>
      </c>
      <c r="BI107" s="58">
        <v>1</v>
      </c>
      <c r="BJ107" s="58">
        <v>1</v>
      </c>
      <c r="BK107" s="58">
        <v>1</v>
      </c>
      <c r="BL107" s="58">
        <v>1</v>
      </c>
      <c r="BM107" s="58">
        <v>6.1302598851278773</v>
      </c>
      <c r="BN107" s="58">
        <v>1</v>
      </c>
      <c r="BO107" s="58">
        <v>1</v>
      </c>
      <c r="BP107" s="58">
        <v>1</v>
      </c>
      <c r="BQ107" s="58">
        <v>1</v>
      </c>
      <c r="BR107" s="58">
        <v>1</v>
      </c>
      <c r="BS107" s="58">
        <v>4.4444983670477356</v>
      </c>
      <c r="BT107" s="58">
        <v>1</v>
      </c>
      <c r="BU107" s="58">
        <v>1</v>
      </c>
      <c r="BV107" s="58">
        <v>1</v>
      </c>
      <c r="BW107" s="58">
        <v>1</v>
      </c>
      <c r="BX107" s="58">
        <v>1</v>
      </c>
      <c r="BY107" s="58">
        <v>1</v>
      </c>
      <c r="BZ107" s="58">
        <v>1</v>
      </c>
      <c r="CA107" s="58">
        <v>1</v>
      </c>
      <c r="CB107" s="58">
        <v>2.2856479834775323</v>
      </c>
      <c r="CC107" s="58">
        <v>3.8987159786988954</v>
      </c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  <c r="DR107" s="58"/>
      <c r="DS107" s="58"/>
      <c r="DT107" s="58"/>
      <c r="DU107" s="58"/>
      <c r="DV107" s="58"/>
      <c r="DW107" s="58"/>
      <c r="DX107" s="58"/>
      <c r="DY107" s="58"/>
      <c r="DZ107" s="58"/>
      <c r="EA107" s="58"/>
      <c r="EB107" s="58"/>
      <c r="EC107" s="58"/>
      <c r="ED107" s="58"/>
      <c r="EE107" s="58"/>
      <c r="EF107" s="58"/>
      <c r="EG107" s="58"/>
      <c r="EH107" s="58"/>
      <c r="EI107" s="58"/>
      <c r="EJ107" s="58"/>
      <c r="EK107" s="58"/>
      <c r="EL107" s="58"/>
      <c r="EM107" s="58"/>
      <c r="EN107" s="58"/>
      <c r="EO107" s="58"/>
      <c r="EP107" s="58"/>
      <c r="EQ107" s="58"/>
      <c r="ER107" s="58"/>
      <c r="ES107" s="58"/>
      <c r="ET107" s="58"/>
      <c r="EU107" s="58"/>
      <c r="EV107" s="58"/>
      <c r="EW107" s="58"/>
      <c r="EX107" s="58"/>
      <c r="EY107" s="58"/>
      <c r="EZ107" s="58"/>
      <c r="FA107" s="58"/>
      <c r="FB107" s="58"/>
    </row>
    <row r="108" spans="1:158" outlineLevel="1" x14ac:dyDescent="0.2">
      <c r="BE108" s="70"/>
      <c r="BF108" s="70" t="s">
        <v>111</v>
      </c>
      <c r="BG108" s="58" t="s">
        <v>116</v>
      </c>
      <c r="BH108" s="58">
        <f>BH106</f>
        <v>-2.7930031456428694</v>
      </c>
      <c r="BI108" s="58">
        <f>BI106</f>
        <v>0</v>
      </c>
      <c r="BJ108" s="58">
        <f>BJ106</f>
        <v>0</v>
      </c>
      <c r="BK108" s="58">
        <f>BK106</f>
        <v>0</v>
      </c>
      <c r="BL108" s="58">
        <f>BL106</f>
        <v>0</v>
      </c>
      <c r="BM108" s="58">
        <f>BM106</f>
        <v>-2.3203218959849998</v>
      </c>
      <c r="BN108" s="58">
        <f>BN106</f>
        <v>0</v>
      </c>
      <c r="BO108" s="58">
        <f>BO106</f>
        <v>0</v>
      </c>
      <c r="BP108" s="58">
        <f>BP106</f>
        <v>0</v>
      </c>
      <c r="BQ108" s="58">
        <f>BQ106</f>
        <v>0</v>
      </c>
      <c r="BR108" s="58">
        <f>BR106</f>
        <v>0</v>
      </c>
      <c r="BS108" s="58">
        <f>BS106</f>
        <v>-0.89538052290869574</v>
      </c>
      <c r="BT108" s="58">
        <f>BT106</f>
        <v>0</v>
      </c>
      <c r="BU108" s="58">
        <f>BU106</f>
        <v>0</v>
      </c>
      <c r="BV108" s="58">
        <f>BV106</f>
        <v>0</v>
      </c>
      <c r="BW108" s="58">
        <f>BW106</f>
        <v>0</v>
      </c>
      <c r="BX108" s="58">
        <f>BX106</f>
        <v>0</v>
      </c>
      <c r="BY108" s="58">
        <f>BY106</f>
        <v>0</v>
      </c>
      <c r="BZ108" s="58">
        <f>BZ106</f>
        <v>0</v>
      </c>
      <c r="CA108" s="58">
        <f>CA106</f>
        <v>0</v>
      </c>
      <c r="CB108" s="58">
        <f>CB106</f>
        <v>-3.4335870545464049</v>
      </c>
      <c r="CC108" s="58">
        <f>CC106</f>
        <v>-2.145253506958559</v>
      </c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  <c r="DS108" s="58"/>
      <c r="DT108" s="58"/>
      <c r="DU108" s="58"/>
      <c r="DV108" s="58"/>
      <c r="DW108" s="58"/>
      <c r="DX108" s="58"/>
      <c r="DY108" s="58"/>
      <c r="DZ108" s="58"/>
      <c r="EA108" s="58"/>
      <c r="EB108" s="58"/>
      <c r="EC108" s="58"/>
      <c r="ED108" s="58"/>
      <c r="EE108" s="58"/>
      <c r="EF108" s="58"/>
      <c r="EG108" s="58"/>
      <c r="EH108" s="58"/>
      <c r="EI108" s="58"/>
      <c r="EJ108" s="58"/>
      <c r="EK108" s="58"/>
      <c r="EL108" s="58"/>
      <c r="EM108" s="58"/>
      <c r="EN108" s="58"/>
      <c r="EO108" s="58"/>
      <c r="EP108" s="58"/>
      <c r="EQ108" s="58"/>
      <c r="ER108" s="58"/>
      <c r="ES108" s="58"/>
      <c r="ET108" s="58"/>
      <c r="EU108" s="58"/>
      <c r="EV108" s="58"/>
      <c r="EW108" s="58"/>
      <c r="EX108" s="58"/>
      <c r="EY108" s="58"/>
      <c r="EZ108" s="58"/>
      <c r="FA108" s="58"/>
      <c r="FB108" s="58"/>
    </row>
    <row r="109" spans="1:158" outlineLevel="1" x14ac:dyDescent="0.2">
      <c r="B109" s="24" t="str">
        <f>$BF$104</f>
        <v>age_std</v>
      </c>
      <c r="C109" s="24" t="s">
        <v>106</v>
      </c>
      <c r="D109" s="24" t="str">
        <f>IF($I$11&gt;99%,("Lower "&amp;TEXT($I$11,"0.0%")),("Lower "&amp;TEXT($I$11,"0%")))</f>
        <v>Lower 95%</v>
      </c>
      <c r="E109" s="24" t="str">
        <f>IF($I$11&gt;99%,("Upper "&amp;TEXT($I$11,"0.0%")),("Upper "&amp;TEXT($I$11,"0%")))</f>
        <v>Upper 95%</v>
      </c>
      <c r="F109" s="24" t="s">
        <v>107</v>
      </c>
      <c r="G109" s="24" t="s">
        <v>47</v>
      </c>
      <c r="BE109" s="70"/>
      <c r="BF109" s="70" t="s">
        <v>112</v>
      </c>
      <c r="BG109" s="58" t="s">
        <v>117</v>
      </c>
      <c r="BH109" s="58">
        <f>(BH107 - BH106)/12</f>
        <v>0.44042672554243528</v>
      </c>
      <c r="BI109" s="58">
        <f>(BI107 - BI106)/12</f>
        <v>8.3333333333333329E-2</v>
      </c>
      <c r="BJ109" s="58">
        <f>(BJ107 - BJ106)/12</f>
        <v>8.3333333333333329E-2</v>
      </c>
      <c r="BK109" s="58">
        <f>(BK107 - BK106)/12</f>
        <v>8.3333333333333329E-2</v>
      </c>
      <c r="BL109" s="58">
        <f>(BL107 - BL106)/12</f>
        <v>8.3333333333333329E-2</v>
      </c>
      <c r="BM109" s="58">
        <f>(BM107 - BM106)/12</f>
        <v>0.70421514842607313</v>
      </c>
      <c r="BN109" s="58">
        <f>(BN107 - BN106)/12</f>
        <v>8.3333333333333329E-2</v>
      </c>
      <c r="BO109" s="58">
        <f>(BO107 - BO106)/12</f>
        <v>8.3333333333333329E-2</v>
      </c>
      <c r="BP109" s="58">
        <f>(BP107 - BP106)/12</f>
        <v>8.3333333333333329E-2</v>
      </c>
      <c r="BQ109" s="58">
        <f>(BQ107 - BQ106)/12</f>
        <v>8.3333333333333329E-2</v>
      </c>
      <c r="BR109" s="58">
        <f>(BR107 - BR106)/12</f>
        <v>8.3333333333333329E-2</v>
      </c>
      <c r="BS109" s="58">
        <f>(BS107 - BS106)/12</f>
        <v>0.44498990749636924</v>
      </c>
      <c r="BT109" s="58">
        <f>(BT107 - BT106)/12</f>
        <v>8.3333333333333329E-2</v>
      </c>
      <c r="BU109" s="58">
        <f>(BU107 - BU106)/12</f>
        <v>8.3333333333333329E-2</v>
      </c>
      <c r="BV109" s="58">
        <f>(BV107 - BV106)/12</f>
        <v>8.3333333333333329E-2</v>
      </c>
      <c r="BW109" s="58">
        <f>(BW107 - BW106)/12</f>
        <v>8.3333333333333329E-2</v>
      </c>
      <c r="BX109" s="58">
        <f>(BX107 - BX106)/12</f>
        <v>8.3333333333333329E-2</v>
      </c>
      <c r="BY109" s="58">
        <f>(BY107 - BY106)/12</f>
        <v>8.3333333333333329E-2</v>
      </c>
      <c r="BZ109" s="58">
        <f>(BZ107 - BZ106)/12</f>
        <v>8.3333333333333329E-2</v>
      </c>
      <c r="CA109" s="58">
        <f>(CA107 - CA106)/12</f>
        <v>8.3333333333333329E-2</v>
      </c>
      <c r="CB109" s="58">
        <f>(CB107 - CB106)/12</f>
        <v>0.4766029198353281</v>
      </c>
      <c r="CC109" s="58">
        <f>(CC107 - CC106)/12</f>
        <v>0.50366412380478787</v>
      </c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  <c r="DS109" s="58"/>
      <c r="DT109" s="58"/>
      <c r="DU109" s="58"/>
      <c r="DV109" s="58"/>
      <c r="DW109" s="58"/>
      <c r="DX109" s="58"/>
      <c r="DY109" s="58"/>
      <c r="DZ109" s="58"/>
      <c r="EA109" s="58"/>
      <c r="EB109" s="58"/>
      <c r="EC109" s="58"/>
      <c r="ED109" s="58"/>
      <c r="EE109" s="58"/>
      <c r="EF109" s="58"/>
      <c r="EG109" s="58"/>
      <c r="EH109" s="58"/>
      <c r="EI109" s="58"/>
      <c r="EJ109" s="58"/>
      <c r="EK109" s="58"/>
      <c r="EL109" s="58"/>
      <c r="EM109" s="58"/>
      <c r="EN109" s="58"/>
      <c r="EO109" s="58"/>
      <c r="EP109" s="58"/>
      <c r="EQ109" s="58"/>
      <c r="ER109" s="58"/>
      <c r="ES109" s="58"/>
      <c r="ET109" s="58"/>
      <c r="EU109" s="58"/>
      <c r="EV109" s="58"/>
      <c r="EW109" s="58"/>
      <c r="EX109" s="58"/>
      <c r="EY109" s="58"/>
      <c r="EZ109" s="58"/>
      <c r="FA109" s="58"/>
      <c r="FB109" s="58"/>
    </row>
    <row r="110" spans="1:158" outlineLevel="1" x14ac:dyDescent="0.2">
      <c r="B110" s="1">
        <f>SUMPRODUCT($BH$110:$CC$110,$BH$123:$CC$123)</f>
        <v>-2.7930031456428694</v>
      </c>
      <c r="C110" s="1">
        <f>1/(1+EXP(-F110))</f>
        <v>0.36397934414440092</v>
      </c>
      <c r="D110" s="1">
        <f>1/(1+EXP(-(F110- $H$11*G110)))</f>
        <v>0.12678162069527044</v>
      </c>
      <c r="E110" s="1">
        <f>1/(1+EXP(-(F110+ $H$11*G110)))</f>
        <v>0.6928445622029098</v>
      </c>
      <c r="F110" s="1">
        <f>MMULT($BH$110:$CC$110,$B$16:$B$37) + B15</f>
        <v>-0.55813392140257156</v>
      </c>
      <c r="G110" s="1">
        <f t="array" ref="G110">SQRT(MMULT($BH$110:$CD$110,MMULT($BE$15:$CA$37,TRANSPOSE($BH$110:$CD$110))))</f>
        <v>0.69980146461384052</v>
      </c>
      <c r="BE110" s="58"/>
      <c r="BF110" s="58">
        <v>1</v>
      </c>
      <c r="BG110" s="58"/>
      <c r="BH110" s="58">
        <f>IF($BH$124=$BF$103,$BH$108+($BF$110-1)*$BH$109,$BH$104)</f>
        <v>-2.7930031456428694</v>
      </c>
      <c r="BI110" s="58">
        <f>IF($BI$124=$BF$103,$BI$108+($BF$110-1)*$BI$109,$BI$104)</f>
        <v>0.21452145214521451</v>
      </c>
      <c r="BJ110" s="58">
        <f>IF($BJ$124=$BF$103,$BJ$108+($BF$110-1)*$BJ$109,$BJ$104)</f>
        <v>0.1254125412541254</v>
      </c>
      <c r="BK110" s="58">
        <f>IF($BK$124=$BF$103,$BK$108+($BF$110-1)*$BK$109,$BK$104)</f>
        <v>6.6006600660066E-2</v>
      </c>
      <c r="BL110" s="58">
        <f>IF($BL$124=$BF$103,$BL$108+($BF$110-1)*$BL$109,$BL$104)</f>
        <v>1.65016501650165E-2</v>
      </c>
      <c r="BM110" s="58">
        <f>IF($BM$124=$BF$103,$BM$108+($BF$110-1)*$BM$109,$BM$104)</f>
        <v>-9.1236149548403948E-17</v>
      </c>
      <c r="BN110" s="58">
        <f>IF($BN$124=$BF$103,$BN$108+($BF$110-1)*$BN$109,$BN$104)</f>
        <v>0.16501650165016502</v>
      </c>
      <c r="BO110" s="58">
        <f>IF($BO$124=$BF$103,$BO$108+($BF$110-1)*$BO$109,$BO$104)</f>
        <v>0.28712871287128711</v>
      </c>
      <c r="BP110" s="58">
        <f>IF($BP$124=$BF$103,$BP$108+($BF$110-1)*$BP$109,$BP$104)</f>
        <v>7.590759075907591E-2</v>
      </c>
      <c r="BQ110" s="58">
        <f>IF($BQ$124=$BF$103,$BQ$108+($BF$110-1)*$BQ$109,$BQ$104)</f>
        <v>0.32673267326732675</v>
      </c>
      <c r="BR110" s="58">
        <f>IF($BR$124=$BF$103,$BR$108+($BF$110-1)*$BR$109,$BR$104)</f>
        <v>0.14851485148514851</v>
      </c>
      <c r="BS110" s="58">
        <f>IF($BS$124=$BF$103,$BS$108+($BF$110-1)*$BS$109,$BS$104)</f>
        <v>8.2075893569648531E-17</v>
      </c>
      <c r="BT110" s="58">
        <f>IF($BT$124=$BF$103,$BT$108+($BF$110-1)*$BT$109,$BT$104)</f>
        <v>0.50165016501650161</v>
      </c>
      <c r="BU110" s="58">
        <f>IF($BU$124=$BF$103,$BU$108+($BF$110-1)*$BU$109,$BU$104)</f>
        <v>1.3201320132013201E-2</v>
      </c>
      <c r="BV110" s="58">
        <f>IF($BV$124=$BF$103,$BV$108+($BF$110-1)*$BV$109,$BV$104)</f>
        <v>0.68316831683168322</v>
      </c>
      <c r="BW110" s="58">
        <f>IF($BW$124=$BF$103,$BW$108+($BF$110-1)*$BW$109,$BW$104)</f>
        <v>0.46204620462046203</v>
      </c>
      <c r="BX110" s="58">
        <f>IF($BX$124=$BF$103,$BX$108+($BF$110-1)*$BX$109,$BX$104)</f>
        <v>0.46864686468646866</v>
      </c>
      <c r="BY110" s="58">
        <f>IF($BY$124=$BF$103,$BY$108+($BF$110-1)*$BY$109,$BY$104)</f>
        <v>5.9405940594059403E-2</v>
      </c>
      <c r="BZ110" s="58">
        <f>IF($BZ$124=$BF$103,$BZ$108+($BF$110-1)*$BZ$109,$BZ$104)</f>
        <v>6.6006600660066007E-3</v>
      </c>
      <c r="CA110" s="58">
        <f>IF($CA$124=$BF$103,$CA$108+($BF$110-1)*$CA$109,$CA$104)</f>
        <v>0.54785478547854782</v>
      </c>
      <c r="CB110" s="58">
        <f>IF($CB$124=$BF$103,$CB$108+($BF$110-1)*$CB$109,$CB$104)</f>
        <v>-6.0237843316295626E-16</v>
      </c>
      <c r="CC110" s="58">
        <f>IF($CC$124=$BF$103,$CC$108+($BF$110-1)*$CC$109,$CC$104)</f>
        <v>-5.7086715259603757E-16</v>
      </c>
      <c r="CD110" s="58">
        <v>1</v>
      </c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58"/>
      <c r="DS110" s="58"/>
      <c r="DT110" s="58"/>
      <c r="DU110" s="58"/>
      <c r="DV110" s="58"/>
      <c r="DW110" s="58"/>
      <c r="DX110" s="58"/>
      <c r="DY110" s="58"/>
      <c r="DZ110" s="58"/>
      <c r="EA110" s="58"/>
      <c r="EB110" s="58"/>
      <c r="EC110" s="58"/>
      <c r="ED110" s="58"/>
      <c r="EE110" s="58"/>
      <c r="EF110" s="58"/>
      <c r="EG110" s="58"/>
      <c r="EH110" s="58"/>
      <c r="EI110" s="58"/>
      <c r="EJ110" s="58"/>
      <c r="EK110" s="58"/>
      <c r="EL110" s="58"/>
      <c r="EM110" s="58"/>
      <c r="EN110" s="58"/>
      <c r="EO110" s="58"/>
      <c r="EP110" s="58"/>
      <c r="EQ110" s="58"/>
      <c r="ER110" s="58"/>
      <c r="ES110" s="58"/>
      <c r="ET110" s="58"/>
      <c r="EU110" s="58"/>
      <c r="EV110" s="58"/>
      <c r="EW110" s="58"/>
      <c r="EX110" s="58"/>
      <c r="EY110" s="58"/>
      <c r="EZ110" s="58"/>
      <c r="FA110" s="58"/>
      <c r="FB110" s="58"/>
    </row>
    <row r="111" spans="1:158" outlineLevel="1" x14ac:dyDescent="0.2">
      <c r="B111" s="1">
        <f>SUMPRODUCT($BH$111:$CC$111,$BH$123:$CC$123)</f>
        <v>-2.352576420100434</v>
      </c>
      <c r="C111" s="1">
        <f>1/(1+EXP(-F111))</f>
        <v>0.39010781808987605</v>
      </c>
      <c r="D111" s="1">
        <f>1/(1+EXP(-(F111- $H$11*G111)))</f>
        <v>0.16397364042001702</v>
      </c>
      <c r="E111" s="1">
        <f>1/(1+EXP(-(F111+ $H$11*G111)))</f>
        <v>0.67595330915071561</v>
      </c>
      <c r="F111" s="1">
        <f>MMULT($BH$111:$CC$111,$B$16:$B$37) + B15</f>
        <v>-0.44685903302074936</v>
      </c>
      <c r="G111" s="1">
        <f t="array" ref="G111">SQRT(MMULT($BH$111:$CD$111,MMULT($BE$15:$CA$37,TRANSPOSE($BH$111:$CD$111))))</f>
        <v>0.60312099290064003</v>
      </c>
      <c r="BE111" s="58"/>
      <c r="BF111" s="58">
        <v>2</v>
      </c>
      <c r="BG111" s="58"/>
      <c r="BH111" s="58">
        <f>IF($BH$124=$BF$103,$BH$108+($BF$111-1)*$BH$109,$BH$104)</f>
        <v>-2.352576420100434</v>
      </c>
      <c r="BI111" s="58">
        <f>IF($BI$124=$BF$103,$BI$108+($BF$111-1)*$BI$109,$BI$104)</f>
        <v>0.21452145214521451</v>
      </c>
      <c r="BJ111" s="58">
        <f>IF($BJ$124=$BF$103,$BJ$108+($BF$111-1)*$BJ$109,$BJ$104)</f>
        <v>0.1254125412541254</v>
      </c>
      <c r="BK111" s="58">
        <f>IF($BK$124=$BF$103,$BK$108+($BF$111-1)*$BK$109,$BK$104)</f>
        <v>6.6006600660066E-2</v>
      </c>
      <c r="BL111" s="58">
        <f>IF($BL$124=$BF$103,$BL$108+($BF$111-1)*$BL$109,$BL$104)</f>
        <v>1.65016501650165E-2</v>
      </c>
      <c r="BM111" s="58">
        <f>IF($BM$124=$BF$103,$BM$108+($BF$111-1)*$BM$109,$BM$104)</f>
        <v>-9.1236149548403948E-17</v>
      </c>
      <c r="BN111" s="58">
        <f>IF($BN$124=$BF$103,$BN$108+($BF$111-1)*$BN$109,$BN$104)</f>
        <v>0.16501650165016502</v>
      </c>
      <c r="BO111" s="58">
        <f>IF($BO$124=$BF$103,$BO$108+($BF$111-1)*$BO$109,$BO$104)</f>
        <v>0.28712871287128711</v>
      </c>
      <c r="BP111" s="58">
        <f>IF($BP$124=$BF$103,$BP$108+($BF$111-1)*$BP$109,$BP$104)</f>
        <v>7.590759075907591E-2</v>
      </c>
      <c r="BQ111" s="58">
        <f>IF($BQ$124=$BF$103,$BQ$108+($BF$111-1)*$BQ$109,$BQ$104)</f>
        <v>0.32673267326732675</v>
      </c>
      <c r="BR111" s="58">
        <f>IF($BR$124=$BF$103,$BR$108+($BF$111-1)*$BR$109,$BR$104)</f>
        <v>0.14851485148514851</v>
      </c>
      <c r="BS111" s="58">
        <f>IF($BS$124=$BF$103,$BS$108+($BF$111-1)*$BS$109,$BS$104)</f>
        <v>8.2075893569648531E-17</v>
      </c>
      <c r="BT111" s="58">
        <f>IF($BT$124=$BF$103,$BT$108+($BF$111-1)*$BT$109,$BT$104)</f>
        <v>0.50165016501650161</v>
      </c>
      <c r="BU111" s="58">
        <f>IF($BU$124=$BF$103,$BU$108+($BF$111-1)*$BU$109,$BU$104)</f>
        <v>1.3201320132013201E-2</v>
      </c>
      <c r="BV111" s="58">
        <f>IF($BV$124=$BF$103,$BV$108+($BF$111-1)*$BV$109,$BV$104)</f>
        <v>0.68316831683168322</v>
      </c>
      <c r="BW111" s="58">
        <f>IF($BW$124=$BF$103,$BW$108+($BF$111-1)*$BW$109,$BW$104)</f>
        <v>0.46204620462046203</v>
      </c>
      <c r="BX111" s="58">
        <f>IF($BX$124=$BF$103,$BX$108+($BF$111-1)*$BX$109,$BX$104)</f>
        <v>0.46864686468646866</v>
      </c>
      <c r="BY111" s="58">
        <f>IF($BY$124=$BF$103,$BY$108+($BF$111-1)*$BY$109,$BY$104)</f>
        <v>5.9405940594059403E-2</v>
      </c>
      <c r="BZ111" s="58">
        <f>IF($BZ$124=$BF$103,$BZ$108+($BF$111-1)*$BZ$109,$BZ$104)</f>
        <v>6.6006600660066007E-3</v>
      </c>
      <c r="CA111" s="58">
        <f>IF($CA$124=$BF$103,$CA$108+($BF$111-1)*$CA$109,$CA$104)</f>
        <v>0.54785478547854782</v>
      </c>
      <c r="CB111" s="58">
        <f>IF($CB$124=$BF$103,$CB$108+($BF$111-1)*$CB$109,$CB$104)</f>
        <v>-6.0237843316295626E-16</v>
      </c>
      <c r="CC111" s="58">
        <f>IF($CC$124=$BF$103,$CC$108+($BF$111-1)*$CC$109,$CC$104)</f>
        <v>-5.7086715259603757E-16</v>
      </c>
      <c r="CD111" s="58">
        <v>1</v>
      </c>
      <c r="CE111" s="58"/>
      <c r="CF111" s="58"/>
      <c r="CG111" s="58"/>
      <c r="CH111" s="58"/>
      <c r="CI111" s="58"/>
      <c r="CJ111" s="58"/>
      <c r="CK111" s="58"/>
      <c r="CL111" s="58"/>
      <c r="CM111" s="58"/>
      <c r="CN111" s="58"/>
      <c r="CO111" s="58"/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  <c r="DR111" s="58"/>
      <c r="DS111" s="58"/>
      <c r="DT111" s="58"/>
      <c r="DU111" s="58"/>
      <c r="DV111" s="58"/>
      <c r="DW111" s="58"/>
      <c r="DX111" s="58"/>
      <c r="DY111" s="58"/>
      <c r="DZ111" s="58"/>
      <c r="EA111" s="58"/>
      <c r="EB111" s="58"/>
      <c r="EC111" s="58"/>
      <c r="ED111" s="58"/>
      <c r="EE111" s="58"/>
      <c r="EF111" s="58"/>
      <c r="EG111" s="58"/>
      <c r="EH111" s="58"/>
      <c r="EI111" s="58"/>
      <c r="EJ111" s="58"/>
      <c r="EK111" s="58"/>
      <c r="EL111" s="58"/>
      <c r="EM111" s="58"/>
      <c r="EN111" s="58"/>
      <c r="EO111" s="58"/>
      <c r="EP111" s="58"/>
      <c r="EQ111" s="58"/>
      <c r="ER111" s="58"/>
      <c r="ES111" s="58"/>
      <c r="ET111" s="58"/>
      <c r="EU111" s="58"/>
      <c r="EV111" s="58"/>
      <c r="EW111" s="58"/>
      <c r="EX111" s="58"/>
      <c r="EY111" s="58"/>
      <c r="EZ111" s="58"/>
      <c r="FA111" s="58"/>
      <c r="FB111" s="58"/>
    </row>
    <row r="112" spans="1:158" outlineLevel="1" x14ac:dyDescent="0.2">
      <c r="B112" s="1">
        <f>SUMPRODUCT($BH$112:$CC$112,$BH$123:$CC$123)</f>
        <v>-1.912149694557999</v>
      </c>
      <c r="C112" s="1">
        <f>1/(1+EXP(-F112))</f>
        <v>0.41688253831877442</v>
      </c>
      <c r="D112" s="1">
        <f>1/(1+EXP(-(F112- $H$11*G112)))</f>
        <v>0.20882142456029512</v>
      </c>
      <c r="E112" s="1">
        <f>1/(1+EXP(-(F112+ $H$11*G112)))</f>
        <v>0.65945713175206999</v>
      </c>
      <c r="F112" s="1">
        <f>MMULT($BH$112:$CC$112,$B$16:$B$37) + B15</f>
        <v>-0.3355841446389265</v>
      </c>
      <c r="G112" s="1">
        <f t="array" ref="G112">SQRT(MMULT($BH$112:$CD$112,MMULT($BE$15:$CA$37,TRANSPOSE($BH$112:$CD$112))))</f>
        <v>0.50840735126068004</v>
      </c>
      <c r="BE112" s="58"/>
      <c r="BF112" s="58">
        <v>3</v>
      </c>
      <c r="BG112" s="58"/>
      <c r="BH112" s="58">
        <f>IF($BH$124=$BF$103,$BH$108+($BF$112-1)*$BH$109,$BH$104)</f>
        <v>-1.912149694557999</v>
      </c>
      <c r="BI112" s="58">
        <f>IF($BI$124=$BF$103,$BI$108+($BF$112-1)*$BI$109,$BI$104)</f>
        <v>0.21452145214521451</v>
      </c>
      <c r="BJ112" s="58">
        <f>IF($BJ$124=$BF$103,$BJ$108+($BF$112-1)*$BJ$109,$BJ$104)</f>
        <v>0.1254125412541254</v>
      </c>
      <c r="BK112" s="58">
        <f>IF($BK$124=$BF$103,$BK$108+($BF$112-1)*$BK$109,$BK$104)</f>
        <v>6.6006600660066E-2</v>
      </c>
      <c r="BL112" s="58">
        <f>IF($BL$124=$BF$103,$BL$108+($BF$112-1)*$BL$109,$BL$104)</f>
        <v>1.65016501650165E-2</v>
      </c>
      <c r="BM112" s="58">
        <f>IF($BM$124=$BF$103,$BM$108+($BF$112-1)*$BM$109,$BM$104)</f>
        <v>-9.1236149548403948E-17</v>
      </c>
      <c r="BN112" s="58">
        <f>IF($BN$124=$BF$103,$BN$108+($BF$112-1)*$BN$109,$BN$104)</f>
        <v>0.16501650165016502</v>
      </c>
      <c r="BO112" s="58">
        <f>IF($BO$124=$BF$103,$BO$108+($BF$112-1)*$BO$109,$BO$104)</f>
        <v>0.28712871287128711</v>
      </c>
      <c r="BP112" s="58">
        <f>IF($BP$124=$BF$103,$BP$108+($BF$112-1)*$BP$109,$BP$104)</f>
        <v>7.590759075907591E-2</v>
      </c>
      <c r="BQ112" s="58">
        <f>IF($BQ$124=$BF$103,$BQ$108+($BF$112-1)*$BQ$109,$BQ$104)</f>
        <v>0.32673267326732675</v>
      </c>
      <c r="BR112" s="58">
        <f>IF($BR$124=$BF$103,$BR$108+($BF$112-1)*$BR$109,$BR$104)</f>
        <v>0.14851485148514851</v>
      </c>
      <c r="BS112" s="58">
        <f>IF($BS$124=$BF$103,$BS$108+($BF$112-1)*$BS$109,$BS$104)</f>
        <v>8.2075893569648531E-17</v>
      </c>
      <c r="BT112" s="58">
        <f>IF($BT$124=$BF$103,$BT$108+($BF$112-1)*$BT$109,$BT$104)</f>
        <v>0.50165016501650161</v>
      </c>
      <c r="BU112" s="58">
        <f>IF($BU$124=$BF$103,$BU$108+($BF$112-1)*$BU$109,$BU$104)</f>
        <v>1.3201320132013201E-2</v>
      </c>
      <c r="BV112" s="58">
        <f>IF($BV$124=$BF$103,$BV$108+($BF$112-1)*$BV$109,$BV$104)</f>
        <v>0.68316831683168322</v>
      </c>
      <c r="BW112" s="58">
        <f>IF($BW$124=$BF$103,$BW$108+($BF$112-1)*$BW$109,$BW$104)</f>
        <v>0.46204620462046203</v>
      </c>
      <c r="BX112" s="58">
        <f>IF($BX$124=$BF$103,$BX$108+($BF$112-1)*$BX$109,$BX$104)</f>
        <v>0.46864686468646866</v>
      </c>
      <c r="BY112" s="58">
        <f>IF($BY$124=$BF$103,$BY$108+($BF$112-1)*$BY$109,$BY$104)</f>
        <v>5.9405940594059403E-2</v>
      </c>
      <c r="BZ112" s="58">
        <f>IF($BZ$124=$BF$103,$BZ$108+($BF$112-1)*$BZ$109,$BZ$104)</f>
        <v>6.6006600660066007E-3</v>
      </c>
      <c r="CA112" s="58">
        <f>IF($CA$124=$BF$103,$CA$108+($BF$112-1)*$CA$109,$CA$104)</f>
        <v>0.54785478547854782</v>
      </c>
      <c r="CB112" s="58">
        <f>IF($CB$124=$BF$103,$CB$108+($BF$112-1)*$CB$109,$CB$104)</f>
        <v>-6.0237843316295626E-16</v>
      </c>
      <c r="CC112" s="58">
        <f>IF($CC$124=$BF$103,$CC$108+($BF$112-1)*$CC$109,$CC$104)</f>
        <v>-5.7086715259603757E-16</v>
      </c>
      <c r="CD112" s="58">
        <v>1</v>
      </c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  <c r="DS112" s="58"/>
      <c r="DT112" s="58"/>
      <c r="DU112" s="58"/>
      <c r="DV112" s="58"/>
      <c r="DW112" s="58"/>
      <c r="DX112" s="58"/>
      <c r="DY112" s="58"/>
      <c r="DZ112" s="58"/>
      <c r="EA112" s="58"/>
      <c r="EB112" s="58"/>
      <c r="EC112" s="58"/>
      <c r="ED112" s="58"/>
      <c r="EE112" s="58"/>
      <c r="EF112" s="58"/>
      <c r="EG112" s="58"/>
      <c r="EH112" s="58"/>
      <c r="EI112" s="58"/>
      <c r="EJ112" s="58"/>
      <c r="EK112" s="58"/>
      <c r="EL112" s="58"/>
      <c r="EM112" s="58"/>
      <c r="EN112" s="58"/>
      <c r="EO112" s="58"/>
      <c r="EP112" s="58"/>
      <c r="EQ112" s="58"/>
      <c r="ER112" s="58"/>
      <c r="ES112" s="58"/>
      <c r="ET112" s="58"/>
      <c r="EU112" s="58"/>
      <c r="EV112" s="58"/>
      <c r="EW112" s="58"/>
      <c r="EX112" s="58"/>
      <c r="EY112" s="58"/>
      <c r="EZ112" s="58"/>
      <c r="FA112" s="58"/>
      <c r="FB112" s="58"/>
    </row>
    <row r="113" spans="1:158" outlineLevel="1" x14ac:dyDescent="0.2">
      <c r="B113" s="1">
        <f>SUMPRODUCT($BH$113:$CC$113,$BH$123:$CC$123)</f>
        <v>-1.4717229690155635</v>
      </c>
      <c r="C113" s="1">
        <f>1/(1+EXP(-F113))</f>
        <v>0.44415663473502975</v>
      </c>
      <c r="D113" s="1">
        <f>1/(1+EXP(-(F113- $H$11*G113)))</f>
        <v>0.26083755918478002</v>
      </c>
      <c r="E113" s="1">
        <f>1/(1+EXP(-(F113+ $H$11*G113)))</f>
        <v>0.64405350056082622</v>
      </c>
      <c r="F113" s="1">
        <f>MMULT($BH$113:$CC$113,$B$16:$B$37) + B15</f>
        <v>-0.22430925625710429</v>
      </c>
      <c r="G113" s="1">
        <f t="array" ref="G113">SQRT(MMULT($BH$113:$CD$113,MMULT($BE$15:$CA$37,TRANSPOSE($BH$113:$CD$113))))</f>
        <v>0.4170028753989779</v>
      </c>
      <c r="BE113" s="58"/>
      <c r="BF113" s="58">
        <v>4</v>
      </c>
      <c r="BG113" s="58"/>
      <c r="BH113" s="58">
        <f>IF($BH$124=$BF$103,$BH$108+($BF$113-1)*$BH$109,$BH$104)</f>
        <v>-1.4717229690155635</v>
      </c>
      <c r="BI113" s="58">
        <f>IF($BI$124=$BF$103,$BI$108+($BF$113-1)*$BI$109,$BI$104)</f>
        <v>0.21452145214521451</v>
      </c>
      <c r="BJ113" s="58">
        <f>IF($BJ$124=$BF$103,$BJ$108+($BF$113-1)*$BJ$109,$BJ$104)</f>
        <v>0.1254125412541254</v>
      </c>
      <c r="BK113" s="58">
        <f>IF($BK$124=$BF$103,$BK$108+($BF$113-1)*$BK$109,$BK$104)</f>
        <v>6.6006600660066E-2</v>
      </c>
      <c r="BL113" s="58">
        <f>IF($BL$124=$BF$103,$BL$108+($BF$113-1)*$BL$109,$BL$104)</f>
        <v>1.65016501650165E-2</v>
      </c>
      <c r="BM113" s="58">
        <f>IF($BM$124=$BF$103,$BM$108+($BF$113-1)*$BM$109,$BM$104)</f>
        <v>-9.1236149548403948E-17</v>
      </c>
      <c r="BN113" s="58">
        <f>IF($BN$124=$BF$103,$BN$108+($BF$113-1)*$BN$109,$BN$104)</f>
        <v>0.16501650165016502</v>
      </c>
      <c r="BO113" s="58">
        <f>IF($BO$124=$BF$103,$BO$108+($BF$113-1)*$BO$109,$BO$104)</f>
        <v>0.28712871287128711</v>
      </c>
      <c r="BP113" s="58">
        <f>IF($BP$124=$BF$103,$BP$108+($BF$113-1)*$BP$109,$BP$104)</f>
        <v>7.590759075907591E-2</v>
      </c>
      <c r="BQ113" s="58">
        <f>IF($BQ$124=$BF$103,$BQ$108+($BF$113-1)*$BQ$109,$BQ$104)</f>
        <v>0.32673267326732675</v>
      </c>
      <c r="BR113" s="58">
        <f>IF($BR$124=$BF$103,$BR$108+($BF$113-1)*$BR$109,$BR$104)</f>
        <v>0.14851485148514851</v>
      </c>
      <c r="BS113" s="58">
        <f>IF($BS$124=$BF$103,$BS$108+($BF$113-1)*$BS$109,$BS$104)</f>
        <v>8.2075893569648531E-17</v>
      </c>
      <c r="BT113" s="58">
        <f>IF($BT$124=$BF$103,$BT$108+($BF$113-1)*$BT$109,$BT$104)</f>
        <v>0.50165016501650161</v>
      </c>
      <c r="BU113" s="58">
        <f>IF($BU$124=$BF$103,$BU$108+($BF$113-1)*$BU$109,$BU$104)</f>
        <v>1.3201320132013201E-2</v>
      </c>
      <c r="BV113" s="58">
        <f>IF($BV$124=$BF$103,$BV$108+($BF$113-1)*$BV$109,$BV$104)</f>
        <v>0.68316831683168322</v>
      </c>
      <c r="BW113" s="58">
        <f>IF($BW$124=$BF$103,$BW$108+($BF$113-1)*$BW$109,$BW$104)</f>
        <v>0.46204620462046203</v>
      </c>
      <c r="BX113" s="58">
        <f>IF($BX$124=$BF$103,$BX$108+($BF$113-1)*$BX$109,$BX$104)</f>
        <v>0.46864686468646866</v>
      </c>
      <c r="BY113" s="58">
        <f>IF($BY$124=$BF$103,$BY$108+($BF$113-1)*$BY$109,$BY$104)</f>
        <v>5.9405940594059403E-2</v>
      </c>
      <c r="BZ113" s="58">
        <f>IF($BZ$124=$BF$103,$BZ$108+($BF$113-1)*$BZ$109,$BZ$104)</f>
        <v>6.6006600660066007E-3</v>
      </c>
      <c r="CA113" s="58">
        <f>IF($CA$124=$BF$103,$CA$108+($BF$113-1)*$CA$109,$CA$104)</f>
        <v>0.54785478547854782</v>
      </c>
      <c r="CB113" s="58">
        <f>IF($CB$124=$BF$103,$CB$108+($BF$113-1)*$CB$109,$CB$104)</f>
        <v>-6.0237843316295626E-16</v>
      </c>
      <c r="CC113" s="58">
        <f>IF($CC$124=$BF$103,$CC$108+($BF$113-1)*$CC$109,$CC$104)</f>
        <v>-5.7086715259603757E-16</v>
      </c>
      <c r="CD113" s="58">
        <v>1</v>
      </c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58"/>
      <c r="DS113" s="58"/>
      <c r="DT113" s="58"/>
      <c r="DU113" s="58"/>
      <c r="DV113" s="58"/>
      <c r="DW113" s="58"/>
      <c r="DX113" s="58"/>
      <c r="DY113" s="58"/>
      <c r="DZ113" s="58"/>
      <c r="EA113" s="58"/>
      <c r="EB113" s="58"/>
      <c r="EC113" s="58"/>
      <c r="ED113" s="58"/>
      <c r="EE113" s="58"/>
      <c r="EF113" s="58"/>
      <c r="EG113" s="58"/>
      <c r="EH113" s="58"/>
      <c r="EI113" s="58"/>
      <c r="EJ113" s="58"/>
      <c r="EK113" s="58"/>
      <c r="EL113" s="58"/>
      <c r="EM113" s="58"/>
      <c r="EN113" s="58"/>
      <c r="EO113" s="58"/>
      <c r="EP113" s="58"/>
      <c r="EQ113" s="58"/>
      <c r="ER113" s="58"/>
      <c r="ES113" s="58"/>
      <c r="ET113" s="58"/>
      <c r="EU113" s="58"/>
      <c r="EV113" s="58"/>
      <c r="EW113" s="58"/>
      <c r="EX113" s="58"/>
      <c r="EY113" s="58"/>
      <c r="EZ113" s="58"/>
      <c r="FA113" s="58"/>
      <c r="FB113" s="58"/>
    </row>
    <row r="114" spans="1:158" outlineLevel="1" x14ac:dyDescent="0.2">
      <c r="B114" s="1">
        <f>SUMPRODUCT($BH$114:$CC$114,$BH$123:$CC$123)</f>
        <v>-1.0312962434731283</v>
      </c>
      <c r="C114" s="1">
        <f>1/(1+EXP(-F114))</f>
        <v>0.47177145742856641</v>
      </c>
      <c r="D114" s="1">
        <f>1/(1+EXP(-(F114- $H$11*G114)))</f>
        <v>0.31798093744424877</v>
      </c>
      <c r="E114" s="1">
        <f>1/(1+EXP(-(F114+ $H$11*G114)))</f>
        <v>0.63111366899410382</v>
      </c>
      <c r="F114" s="1">
        <f>MMULT($BH$114:$CC$114,$B$16:$B$37) + B15</f>
        <v>-0.11303436787528209</v>
      </c>
      <c r="G114" s="1">
        <f t="array" ref="G114">SQRT(MMULT($BH$114:$CD$114,MMULT($BE$15:$CA$37,TRANSPOSE($BH$114:$CD$114))))</f>
        <v>0.33165497418672807</v>
      </c>
      <c r="BE114" s="58"/>
      <c r="BF114" s="58">
        <v>5</v>
      </c>
      <c r="BG114" s="58"/>
      <c r="BH114" s="58">
        <f>IF($BH$124=$BF$103,$BH$108+($BF$114-1)*$BH$109,$BH$104)</f>
        <v>-1.0312962434731283</v>
      </c>
      <c r="BI114" s="58">
        <f>IF($BI$124=$BF$103,$BI$108+($BF$114-1)*$BI$109,$BI$104)</f>
        <v>0.21452145214521451</v>
      </c>
      <c r="BJ114" s="58">
        <f>IF($BJ$124=$BF$103,$BJ$108+($BF$114-1)*$BJ$109,$BJ$104)</f>
        <v>0.1254125412541254</v>
      </c>
      <c r="BK114" s="58">
        <f>IF($BK$124=$BF$103,$BK$108+($BF$114-1)*$BK$109,$BK$104)</f>
        <v>6.6006600660066E-2</v>
      </c>
      <c r="BL114" s="58">
        <f>IF($BL$124=$BF$103,$BL$108+($BF$114-1)*$BL$109,$BL$104)</f>
        <v>1.65016501650165E-2</v>
      </c>
      <c r="BM114" s="58">
        <f>IF($BM$124=$BF$103,$BM$108+($BF$114-1)*$BM$109,$BM$104)</f>
        <v>-9.1236149548403948E-17</v>
      </c>
      <c r="BN114" s="58">
        <f>IF($BN$124=$BF$103,$BN$108+($BF$114-1)*$BN$109,$BN$104)</f>
        <v>0.16501650165016502</v>
      </c>
      <c r="BO114" s="58">
        <f>IF($BO$124=$BF$103,$BO$108+($BF$114-1)*$BO$109,$BO$104)</f>
        <v>0.28712871287128711</v>
      </c>
      <c r="BP114" s="58">
        <f>IF($BP$124=$BF$103,$BP$108+($BF$114-1)*$BP$109,$BP$104)</f>
        <v>7.590759075907591E-2</v>
      </c>
      <c r="BQ114" s="58">
        <f>IF($BQ$124=$BF$103,$BQ$108+($BF$114-1)*$BQ$109,$BQ$104)</f>
        <v>0.32673267326732675</v>
      </c>
      <c r="BR114" s="58">
        <f>IF($BR$124=$BF$103,$BR$108+($BF$114-1)*$BR$109,$BR$104)</f>
        <v>0.14851485148514851</v>
      </c>
      <c r="BS114" s="58">
        <f>IF($BS$124=$BF$103,$BS$108+($BF$114-1)*$BS$109,$BS$104)</f>
        <v>8.2075893569648531E-17</v>
      </c>
      <c r="BT114" s="58">
        <f>IF($BT$124=$BF$103,$BT$108+($BF$114-1)*$BT$109,$BT$104)</f>
        <v>0.50165016501650161</v>
      </c>
      <c r="BU114" s="58">
        <f>IF($BU$124=$BF$103,$BU$108+($BF$114-1)*$BU$109,$BU$104)</f>
        <v>1.3201320132013201E-2</v>
      </c>
      <c r="BV114" s="58">
        <f>IF($BV$124=$BF$103,$BV$108+($BF$114-1)*$BV$109,$BV$104)</f>
        <v>0.68316831683168322</v>
      </c>
      <c r="BW114" s="58">
        <f>IF($BW$124=$BF$103,$BW$108+($BF$114-1)*$BW$109,$BW$104)</f>
        <v>0.46204620462046203</v>
      </c>
      <c r="BX114" s="58">
        <f>IF($BX$124=$BF$103,$BX$108+($BF$114-1)*$BX$109,$BX$104)</f>
        <v>0.46864686468646866</v>
      </c>
      <c r="BY114" s="58">
        <f>IF($BY$124=$BF$103,$BY$108+($BF$114-1)*$BY$109,$BY$104)</f>
        <v>5.9405940594059403E-2</v>
      </c>
      <c r="BZ114" s="58">
        <f>IF($BZ$124=$BF$103,$BZ$108+($BF$114-1)*$BZ$109,$BZ$104)</f>
        <v>6.6006600660066007E-3</v>
      </c>
      <c r="CA114" s="58">
        <f>IF($CA$124=$BF$103,$CA$108+($BF$114-1)*$CA$109,$CA$104)</f>
        <v>0.54785478547854782</v>
      </c>
      <c r="CB114" s="58">
        <f>IF($CB$124=$BF$103,$CB$108+($BF$114-1)*$CB$109,$CB$104)</f>
        <v>-6.0237843316295626E-16</v>
      </c>
      <c r="CC114" s="58">
        <f>IF($CC$124=$BF$103,$CC$108+($BF$114-1)*$CC$109,$CC$104)</f>
        <v>-5.7086715259603757E-16</v>
      </c>
      <c r="CD114" s="58">
        <v>1</v>
      </c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  <c r="DO114" s="58"/>
      <c r="DP114" s="58"/>
      <c r="DQ114" s="58"/>
      <c r="DR114" s="58"/>
      <c r="DS114" s="58"/>
      <c r="DT114" s="58"/>
      <c r="DU114" s="58"/>
      <c r="DV114" s="58"/>
      <c r="DW114" s="58"/>
      <c r="DX114" s="58"/>
      <c r="DY114" s="58"/>
      <c r="DZ114" s="58"/>
      <c r="EA114" s="58"/>
      <c r="EB114" s="58"/>
      <c r="EC114" s="58"/>
      <c r="ED114" s="58"/>
      <c r="EE114" s="58"/>
      <c r="EF114" s="58"/>
      <c r="EG114" s="58"/>
      <c r="EH114" s="58"/>
      <c r="EI114" s="58"/>
      <c r="EJ114" s="58"/>
      <c r="EK114" s="58"/>
      <c r="EL114" s="58"/>
      <c r="EM114" s="58"/>
      <c r="EN114" s="58"/>
      <c r="EO114" s="58"/>
      <c r="EP114" s="58"/>
      <c r="EQ114" s="58"/>
      <c r="ER114" s="58"/>
      <c r="ES114" s="58"/>
      <c r="ET114" s="58"/>
      <c r="EU114" s="58"/>
      <c r="EV114" s="58"/>
      <c r="EW114" s="58"/>
      <c r="EX114" s="58"/>
      <c r="EY114" s="58"/>
      <c r="EZ114" s="58"/>
      <c r="FA114" s="58"/>
      <c r="FB114" s="58"/>
    </row>
    <row r="115" spans="1:158" outlineLevel="1" x14ac:dyDescent="0.2">
      <c r="B115" s="1">
        <f>SUMPRODUCT($BH$115:$CC$115,$BH$123:$CC$123)</f>
        <v>-0.59086951793069309</v>
      </c>
      <c r="C115" s="1">
        <f>1/(1+EXP(-F115))</f>
        <v>0.49956013024011314</v>
      </c>
      <c r="D115" s="1">
        <f>1/(1+EXP(-(F115- $H$11*G115)))</f>
        <v>0.37559594151997278</v>
      </c>
      <c r="E115" s="1">
        <f>1/(1+EXP(-(F115+ $H$11*G115)))</f>
        <v>0.62357841885321341</v>
      </c>
      <c r="F115" s="1">
        <f>MMULT($BH$115:$CC$115,$B$16:$B$37) + B15</f>
        <v>-1.7594794934592262E-3</v>
      </c>
      <c r="G115" s="1">
        <f t="array" ref="G115">SQRT(MMULT($BH$115:$CD$115,MMULT($BE$15:$CA$37,TRANSPOSE($BH$115:$CD$115))))</f>
        <v>0.25843549727398496</v>
      </c>
      <c r="BE115" s="58"/>
      <c r="BF115" s="58">
        <v>6</v>
      </c>
      <c r="BG115" s="58"/>
      <c r="BH115" s="58">
        <f>IF($BH$124=$BF$103,$BH$108+($BF$115-1)*$BH$109,$BH$104)</f>
        <v>-0.59086951793069309</v>
      </c>
      <c r="BI115" s="58">
        <f>IF($BI$124=$BF$103,$BI$108+($BF$115-1)*$BI$109,$BI$104)</f>
        <v>0.21452145214521451</v>
      </c>
      <c r="BJ115" s="58">
        <f>IF($BJ$124=$BF$103,$BJ$108+($BF$115-1)*$BJ$109,$BJ$104)</f>
        <v>0.1254125412541254</v>
      </c>
      <c r="BK115" s="58">
        <f>IF($BK$124=$BF$103,$BK$108+($BF$115-1)*$BK$109,$BK$104)</f>
        <v>6.6006600660066E-2</v>
      </c>
      <c r="BL115" s="58">
        <f>IF($BL$124=$BF$103,$BL$108+($BF$115-1)*$BL$109,$BL$104)</f>
        <v>1.65016501650165E-2</v>
      </c>
      <c r="BM115" s="58">
        <f>IF($BM$124=$BF$103,$BM$108+($BF$115-1)*$BM$109,$BM$104)</f>
        <v>-9.1236149548403948E-17</v>
      </c>
      <c r="BN115" s="58">
        <f>IF($BN$124=$BF$103,$BN$108+($BF$115-1)*$BN$109,$BN$104)</f>
        <v>0.16501650165016502</v>
      </c>
      <c r="BO115" s="58">
        <f>IF($BO$124=$BF$103,$BO$108+($BF$115-1)*$BO$109,$BO$104)</f>
        <v>0.28712871287128711</v>
      </c>
      <c r="BP115" s="58">
        <f>IF($BP$124=$BF$103,$BP$108+($BF$115-1)*$BP$109,$BP$104)</f>
        <v>7.590759075907591E-2</v>
      </c>
      <c r="BQ115" s="58">
        <f>IF($BQ$124=$BF$103,$BQ$108+($BF$115-1)*$BQ$109,$BQ$104)</f>
        <v>0.32673267326732675</v>
      </c>
      <c r="BR115" s="58">
        <f>IF($BR$124=$BF$103,$BR$108+($BF$115-1)*$BR$109,$BR$104)</f>
        <v>0.14851485148514851</v>
      </c>
      <c r="BS115" s="58">
        <f>IF($BS$124=$BF$103,$BS$108+($BF$115-1)*$BS$109,$BS$104)</f>
        <v>8.2075893569648531E-17</v>
      </c>
      <c r="BT115" s="58">
        <f>IF($BT$124=$BF$103,$BT$108+($BF$115-1)*$BT$109,$BT$104)</f>
        <v>0.50165016501650161</v>
      </c>
      <c r="BU115" s="58">
        <f>IF($BU$124=$BF$103,$BU$108+($BF$115-1)*$BU$109,$BU$104)</f>
        <v>1.3201320132013201E-2</v>
      </c>
      <c r="BV115" s="58">
        <f>IF($BV$124=$BF$103,$BV$108+($BF$115-1)*$BV$109,$BV$104)</f>
        <v>0.68316831683168322</v>
      </c>
      <c r="BW115" s="58">
        <f>IF($BW$124=$BF$103,$BW$108+($BF$115-1)*$BW$109,$BW$104)</f>
        <v>0.46204620462046203</v>
      </c>
      <c r="BX115" s="58">
        <f>IF($BX$124=$BF$103,$BX$108+($BF$115-1)*$BX$109,$BX$104)</f>
        <v>0.46864686468646866</v>
      </c>
      <c r="BY115" s="58">
        <f>IF($BY$124=$BF$103,$BY$108+($BF$115-1)*$BY$109,$BY$104)</f>
        <v>5.9405940594059403E-2</v>
      </c>
      <c r="BZ115" s="58">
        <f>IF($BZ$124=$BF$103,$BZ$108+($BF$115-1)*$BZ$109,$BZ$104)</f>
        <v>6.6006600660066007E-3</v>
      </c>
      <c r="CA115" s="58">
        <f>IF($CA$124=$BF$103,$CA$108+($BF$115-1)*$CA$109,$CA$104)</f>
        <v>0.54785478547854782</v>
      </c>
      <c r="CB115" s="58">
        <f>IF($CB$124=$BF$103,$CB$108+($BF$115-1)*$CB$109,$CB$104)</f>
        <v>-6.0237843316295626E-16</v>
      </c>
      <c r="CC115" s="58">
        <f>IF($CC$124=$BF$103,$CC$108+($BF$115-1)*$CC$109,$CC$104)</f>
        <v>-5.7086715259603757E-16</v>
      </c>
      <c r="CD115" s="58">
        <v>1</v>
      </c>
      <c r="CE115" s="58"/>
      <c r="CF115" s="58"/>
      <c r="CG115" s="58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  <c r="DO115" s="58"/>
      <c r="DP115" s="58"/>
      <c r="DQ115" s="58"/>
      <c r="DR115" s="58"/>
      <c r="DS115" s="58"/>
      <c r="DT115" s="58"/>
      <c r="DU115" s="58"/>
      <c r="DV115" s="58"/>
      <c r="DW115" s="58"/>
      <c r="DX115" s="58"/>
      <c r="DY115" s="58"/>
      <c r="DZ115" s="58"/>
      <c r="EA115" s="58"/>
      <c r="EB115" s="58"/>
      <c r="EC115" s="58"/>
      <c r="ED115" s="58"/>
      <c r="EE115" s="58"/>
      <c r="EF115" s="58"/>
      <c r="EG115" s="58"/>
      <c r="EH115" s="58"/>
      <c r="EI115" s="58"/>
      <c r="EJ115" s="58"/>
      <c r="EK115" s="58"/>
      <c r="EL115" s="58"/>
      <c r="EM115" s="58"/>
      <c r="EN115" s="58"/>
      <c r="EO115" s="58"/>
      <c r="EP115" s="58"/>
      <c r="EQ115" s="58"/>
      <c r="ER115" s="58"/>
      <c r="ES115" s="58"/>
      <c r="ET115" s="58"/>
      <c r="EU115" s="58"/>
      <c r="EV115" s="58"/>
      <c r="EW115" s="58"/>
      <c r="EX115" s="58"/>
      <c r="EY115" s="58"/>
      <c r="EZ115" s="58"/>
      <c r="FA115" s="58"/>
      <c r="FB115" s="58"/>
    </row>
    <row r="116" spans="1:158" outlineLevel="1" x14ac:dyDescent="0.2">
      <c r="B116" s="1">
        <f>SUMPRODUCT($BH$116:$CC$116,$BH$123:$CC$123)</f>
        <v>-0.15044279238825764</v>
      </c>
      <c r="C116" s="1">
        <f>1/(1+EXP(-F116))</f>
        <v>0.52735152069531654</v>
      </c>
      <c r="D116" s="1">
        <f>1/(1+EXP(-(F116- $H$11*G116)))</f>
        <v>0.42485266749372591</v>
      </c>
      <c r="E116" s="1">
        <f>1/(1+EXP(-(F116+ $H$11*G116)))</f>
        <v>0.62759535755886309</v>
      </c>
      <c r="F116" s="1">
        <f>MMULT($BH$116:$CC$116,$B$16:$B$37) + B15</f>
        <v>0.1095154088883632</v>
      </c>
      <c r="G116" s="1">
        <f t="array" ref="G116">SQRT(MMULT($BH$116:$CD$116,MMULT($BE$15:$CA$37,TRANSPOSE($BH$116:$CD$116))))</f>
        <v>0.21041162310189301</v>
      </c>
      <c r="BE116" s="58"/>
      <c r="BF116" s="58">
        <v>7</v>
      </c>
      <c r="BG116" s="58"/>
      <c r="BH116" s="58">
        <f>IF($BH$124=$BF$103,$BH$108+($BF$116-1)*$BH$109,$BH$104)</f>
        <v>-0.15044279238825764</v>
      </c>
      <c r="BI116" s="58">
        <f>IF($BI$124=$BF$103,$BI$108+($BF$116-1)*$BI$109,$BI$104)</f>
        <v>0.21452145214521451</v>
      </c>
      <c r="BJ116" s="58">
        <f>IF($BJ$124=$BF$103,$BJ$108+($BF$116-1)*$BJ$109,$BJ$104)</f>
        <v>0.1254125412541254</v>
      </c>
      <c r="BK116" s="58">
        <f>IF($BK$124=$BF$103,$BK$108+($BF$116-1)*$BK$109,$BK$104)</f>
        <v>6.6006600660066E-2</v>
      </c>
      <c r="BL116" s="58">
        <f>IF($BL$124=$BF$103,$BL$108+($BF$116-1)*$BL$109,$BL$104)</f>
        <v>1.65016501650165E-2</v>
      </c>
      <c r="BM116" s="58">
        <f>IF($BM$124=$BF$103,$BM$108+($BF$116-1)*$BM$109,$BM$104)</f>
        <v>-9.1236149548403948E-17</v>
      </c>
      <c r="BN116" s="58">
        <f>IF($BN$124=$BF$103,$BN$108+($BF$116-1)*$BN$109,$BN$104)</f>
        <v>0.16501650165016502</v>
      </c>
      <c r="BO116" s="58">
        <f>IF($BO$124=$BF$103,$BO$108+($BF$116-1)*$BO$109,$BO$104)</f>
        <v>0.28712871287128711</v>
      </c>
      <c r="BP116" s="58">
        <f>IF($BP$124=$BF$103,$BP$108+($BF$116-1)*$BP$109,$BP$104)</f>
        <v>7.590759075907591E-2</v>
      </c>
      <c r="BQ116" s="58">
        <f>IF($BQ$124=$BF$103,$BQ$108+($BF$116-1)*$BQ$109,$BQ$104)</f>
        <v>0.32673267326732675</v>
      </c>
      <c r="BR116" s="58">
        <f>IF($BR$124=$BF$103,$BR$108+($BF$116-1)*$BR$109,$BR$104)</f>
        <v>0.14851485148514851</v>
      </c>
      <c r="BS116" s="58">
        <f>IF($BS$124=$BF$103,$BS$108+($BF$116-1)*$BS$109,$BS$104)</f>
        <v>8.2075893569648531E-17</v>
      </c>
      <c r="BT116" s="58">
        <f>IF($BT$124=$BF$103,$BT$108+($BF$116-1)*$BT$109,$BT$104)</f>
        <v>0.50165016501650161</v>
      </c>
      <c r="BU116" s="58">
        <f>IF($BU$124=$BF$103,$BU$108+($BF$116-1)*$BU$109,$BU$104)</f>
        <v>1.3201320132013201E-2</v>
      </c>
      <c r="BV116" s="58">
        <f>IF($BV$124=$BF$103,$BV$108+($BF$116-1)*$BV$109,$BV$104)</f>
        <v>0.68316831683168322</v>
      </c>
      <c r="BW116" s="58">
        <f>IF($BW$124=$BF$103,$BW$108+($BF$116-1)*$BW$109,$BW$104)</f>
        <v>0.46204620462046203</v>
      </c>
      <c r="BX116" s="58">
        <f>IF($BX$124=$BF$103,$BX$108+($BF$116-1)*$BX$109,$BX$104)</f>
        <v>0.46864686468646866</v>
      </c>
      <c r="BY116" s="58">
        <f>IF($BY$124=$BF$103,$BY$108+($BF$116-1)*$BY$109,$BY$104)</f>
        <v>5.9405940594059403E-2</v>
      </c>
      <c r="BZ116" s="58">
        <f>IF($BZ$124=$BF$103,$BZ$108+($BF$116-1)*$BZ$109,$BZ$104)</f>
        <v>6.6006600660066007E-3</v>
      </c>
      <c r="CA116" s="58">
        <f>IF($CA$124=$BF$103,$CA$108+($BF$116-1)*$CA$109,$CA$104)</f>
        <v>0.54785478547854782</v>
      </c>
      <c r="CB116" s="58">
        <f>IF($CB$124=$BF$103,$CB$108+($BF$116-1)*$CB$109,$CB$104)</f>
        <v>-6.0237843316295626E-16</v>
      </c>
      <c r="CC116" s="58">
        <f>IF($CC$124=$BF$103,$CC$108+($BF$116-1)*$CC$109,$CC$104)</f>
        <v>-5.7086715259603757E-16</v>
      </c>
      <c r="CD116" s="58">
        <v>1</v>
      </c>
      <c r="CE116" s="58"/>
      <c r="CF116" s="58"/>
      <c r="CG116" s="58"/>
      <c r="CH116" s="58"/>
      <c r="CI116" s="58"/>
      <c r="CJ116" s="58"/>
      <c r="CK116" s="58"/>
      <c r="CL116" s="58"/>
      <c r="CM116" s="58"/>
      <c r="CN116" s="58"/>
      <c r="CO116" s="58"/>
      <c r="CP116" s="58"/>
      <c r="CQ116" s="58"/>
      <c r="CR116" s="58"/>
      <c r="CS116" s="58"/>
      <c r="CT116" s="58"/>
      <c r="CU116" s="58"/>
      <c r="CV116" s="58"/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  <c r="DO116" s="58"/>
      <c r="DP116" s="58"/>
      <c r="DQ116" s="58"/>
      <c r="DR116" s="58"/>
      <c r="DS116" s="58"/>
      <c r="DT116" s="58"/>
      <c r="DU116" s="58"/>
      <c r="DV116" s="58"/>
      <c r="DW116" s="58"/>
      <c r="DX116" s="58"/>
      <c r="DY116" s="58"/>
      <c r="DZ116" s="58"/>
      <c r="EA116" s="58"/>
      <c r="EB116" s="58"/>
      <c r="EC116" s="58"/>
      <c r="ED116" s="58"/>
      <c r="EE116" s="58"/>
      <c r="EF116" s="58"/>
      <c r="EG116" s="58"/>
      <c r="EH116" s="58"/>
      <c r="EI116" s="58"/>
      <c r="EJ116" s="58"/>
      <c r="EK116" s="58"/>
      <c r="EL116" s="58"/>
      <c r="EM116" s="58"/>
      <c r="EN116" s="58"/>
      <c r="EO116" s="58"/>
      <c r="EP116" s="58"/>
      <c r="EQ116" s="58"/>
      <c r="ER116" s="58"/>
      <c r="ES116" s="58"/>
      <c r="ET116" s="58"/>
      <c r="EU116" s="58"/>
      <c r="EV116" s="58"/>
      <c r="EW116" s="58"/>
      <c r="EX116" s="58"/>
      <c r="EY116" s="58"/>
      <c r="EZ116" s="58"/>
      <c r="FA116" s="58"/>
      <c r="FB116" s="58"/>
    </row>
    <row r="117" spans="1:158" outlineLevel="1" x14ac:dyDescent="0.2">
      <c r="B117" s="1">
        <f>SUMPRODUCT($BH$117:$CC$117,$BH$123:$CC$123)</f>
        <v>0.28998393315417736</v>
      </c>
      <c r="C117" s="1">
        <f>1/(1+EXP(-F117))</f>
        <v>0.55497442946819997</v>
      </c>
      <c r="D117" s="1">
        <f>1/(1+EXP(-(F117- $H$11*G117)))</f>
        <v>0.45437309037669432</v>
      </c>
      <c r="E117" s="1">
        <f>1/(1+EXP(-(F117+ $H$11*G117)))</f>
        <v>0.65126342640614854</v>
      </c>
      <c r="F117" s="1">
        <f>MMULT($BH$117:$CC$117,$B$16:$B$37) + B15</f>
        <v>0.2207902972701854</v>
      </c>
      <c r="G117" s="1">
        <f t="array" ref="G117">SQRT(MMULT($BH$117:$CD$117,MMULT($BE$15:$CA$37,TRANSPOSE($BH$117:$CD$117))))</f>
        <v>0.20602780530346684</v>
      </c>
      <c r="BE117" s="58"/>
      <c r="BF117" s="58">
        <v>8</v>
      </c>
      <c r="BG117" s="58"/>
      <c r="BH117" s="58">
        <f>IF($BH$124=$BF$103,$BH$108+($BF$117-1)*$BH$109,$BH$104)</f>
        <v>0.28998393315417736</v>
      </c>
      <c r="BI117" s="58">
        <f>IF($BI$124=$BF$103,$BI$108+($BF$117-1)*$BI$109,$BI$104)</f>
        <v>0.21452145214521451</v>
      </c>
      <c r="BJ117" s="58">
        <f>IF($BJ$124=$BF$103,$BJ$108+($BF$117-1)*$BJ$109,$BJ$104)</f>
        <v>0.1254125412541254</v>
      </c>
      <c r="BK117" s="58">
        <f>IF($BK$124=$BF$103,$BK$108+($BF$117-1)*$BK$109,$BK$104)</f>
        <v>6.6006600660066E-2</v>
      </c>
      <c r="BL117" s="58">
        <f>IF($BL$124=$BF$103,$BL$108+($BF$117-1)*$BL$109,$BL$104)</f>
        <v>1.65016501650165E-2</v>
      </c>
      <c r="BM117" s="58">
        <f>IF($BM$124=$BF$103,$BM$108+($BF$117-1)*$BM$109,$BM$104)</f>
        <v>-9.1236149548403948E-17</v>
      </c>
      <c r="BN117" s="58">
        <f>IF($BN$124=$BF$103,$BN$108+($BF$117-1)*$BN$109,$BN$104)</f>
        <v>0.16501650165016502</v>
      </c>
      <c r="BO117" s="58">
        <f>IF($BO$124=$BF$103,$BO$108+($BF$117-1)*$BO$109,$BO$104)</f>
        <v>0.28712871287128711</v>
      </c>
      <c r="BP117" s="58">
        <f>IF($BP$124=$BF$103,$BP$108+($BF$117-1)*$BP$109,$BP$104)</f>
        <v>7.590759075907591E-2</v>
      </c>
      <c r="BQ117" s="58">
        <f>IF($BQ$124=$BF$103,$BQ$108+($BF$117-1)*$BQ$109,$BQ$104)</f>
        <v>0.32673267326732675</v>
      </c>
      <c r="BR117" s="58">
        <f>IF($BR$124=$BF$103,$BR$108+($BF$117-1)*$BR$109,$BR$104)</f>
        <v>0.14851485148514851</v>
      </c>
      <c r="BS117" s="58">
        <f>IF($BS$124=$BF$103,$BS$108+($BF$117-1)*$BS$109,$BS$104)</f>
        <v>8.2075893569648531E-17</v>
      </c>
      <c r="BT117" s="58">
        <f>IF($BT$124=$BF$103,$BT$108+($BF$117-1)*$BT$109,$BT$104)</f>
        <v>0.50165016501650161</v>
      </c>
      <c r="BU117" s="58">
        <f>IF($BU$124=$BF$103,$BU$108+($BF$117-1)*$BU$109,$BU$104)</f>
        <v>1.3201320132013201E-2</v>
      </c>
      <c r="BV117" s="58">
        <f>IF($BV$124=$BF$103,$BV$108+($BF$117-1)*$BV$109,$BV$104)</f>
        <v>0.68316831683168322</v>
      </c>
      <c r="BW117" s="58">
        <f>IF($BW$124=$BF$103,$BW$108+($BF$117-1)*$BW$109,$BW$104)</f>
        <v>0.46204620462046203</v>
      </c>
      <c r="BX117" s="58">
        <f>IF($BX$124=$BF$103,$BX$108+($BF$117-1)*$BX$109,$BX$104)</f>
        <v>0.46864686468646866</v>
      </c>
      <c r="BY117" s="58">
        <f>IF($BY$124=$BF$103,$BY$108+($BF$117-1)*$BY$109,$BY$104)</f>
        <v>5.9405940594059403E-2</v>
      </c>
      <c r="BZ117" s="58">
        <f>IF($BZ$124=$BF$103,$BZ$108+($BF$117-1)*$BZ$109,$BZ$104)</f>
        <v>6.6006600660066007E-3</v>
      </c>
      <c r="CA117" s="58">
        <f>IF($CA$124=$BF$103,$CA$108+($BF$117-1)*$CA$109,$CA$104)</f>
        <v>0.54785478547854782</v>
      </c>
      <c r="CB117" s="58">
        <f>IF($CB$124=$BF$103,$CB$108+($BF$117-1)*$CB$109,$CB$104)</f>
        <v>-6.0237843316295626E-16</v>
      </c>
      <c r="CC117" s="58">
        <f>IF($CC$124=$BF$103,$CC$108+($BF$117-1)*$CC$109,$CC$104)</f>
        <v>-5.7086715259603757E-16</v>
      </c>
      <c r="CD117" s="58">
        <v>1</v>
      </c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/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  <c r="DO117" s="58"/>
      <c r="DP117" s="58"/>
      <c r="DQ117" s="58"/>
      <c r="DR117" s="58"/>
      <c r="DS117" s="58"/>
      <c r="DT117" s="58"/>
      <c r="DU117" s="58"/>
      <c r="DV117" s="58"/>
      <c r="DW117" s="58"/>
      <c r="DX117" s="58"/>
      <c r="DY117" s="58"/>
      <c r="DZ117" s="58"/>
      <c r="EA117" s="58"/>
      <c r="EB117" s="58"/>
      <c r="EC117" s="58"/>
      <c r="ED117" s="58"/>
      <c r="EE117" s="58"/>
      <c r="EF117" s="58"/>
      <c r="EG117" s="58"/>
      <c r="EH117" s="58"/>
      <c r="EI117" s="58"/>
      <c r="EJ117" s="58"/>
      <c r="EK117" s="58"/>
      <c r="EL117" s="58"/>
      <c r="EM117" s="58"/>
      <c r="EN117" s="58"/>
      <c r="EO117" s="58"/>
      <c r="EP117" s="58"/>
      <c r="EQ117" s="58"/>
      <c r="ER117" s="58"/>
      <c r="ES117" s="58"/>
      <c r="ET117" s="58"/>
      <c r="EU117" s="58"/>
      <c r="EV117" s="58"/>
      <c r="EW117" s="58"/>
      <c r="EX117" s="58"/>
      <c r="EY117" s="58"/>
      <c r="EZ117" s="58"/>
      <c r="FA117" s="58"/>
      <c r="FB117" s="58"/>
    </row>
    <row r="118" spans="1:158" outlineLevel="1" x14ac:dyDescent="0.2">
      <c r="B118" s="1">
        <f>SUMPRODUCT($BH$118:$CC$118,$BH$123:$CC$123)</f>
        <v>0.73041065869661281</v>
      </c>
      <c r="C118" s="1">
        <f>1/(1+EXP(-F118))</f>
        <v>0.58226178331466782</v>
      </c>
      <c r="D118" s="1">
        <f>1/(1+EXP(-(F118- $H$11*G118)))</f>
        <v>0.46176303294049187</v>
      </c>
      <c r="E118" s="1">
        <f>1/(1+EXP(-(F118+ $H$11*G118)))</f>
        <v>0.69367936211651648</v>
      </c>
      <c r="F118" s="1">
        <f>MMULT($BH$118:$CC$118,$B$16:$B$37) + B15</f>
        <v>0.33206518565200782</v>
      </c>
      <c r="G118" s="1">
        <f t="array" ref="G118">SQRT(MMULT($BH$118:$CD$118,MMULT($BE$15:$CA$37,TRANSPOSE($BH$118:$CD$118))))</f>
        <v>0.24761284804432457</v>
      </c>
      <c r="BE118" s="58"/>
      <c r="BF118" s="58">
        <v>9</v>
      </c>
      <c r="BG118" s="58"/>
      <c r="BH118" s="58">
        <f>IF($BH$124=$BF$103,$BH$108+($BF$118-1)*$BH$109,$BH$104)</f>
        <v>0.73041065869661281</v>
      </c>
      <c r="BI118" s="58">
        <f>IF($BI$124=$BF$103,$BI$108+($BF$118-1)*$BI$109,$BI$104)</f>
        <v>0.21452145214521451</v>
      </c>
      <c r="BJ118" s="58">
        <f>IF($BJ$124=$BF$103,$BJ$108+($BF$118-1)*$BJ$109,$BJ$104)</f>
        <v>0.1254125412541254</v>
      </c>
      <c r="BK118" s="58">
        <f>IF($BK$124=$BF$103,$BK$108+($BF$118-1)*$BK$109,$BK$104)</f>
        <v>6.6006600660066E-2</v>
      </c>
      <c r="BL118" s="58">
        <f>IF($BL$124=$BF$103,$BL$108+($BF$118-1)*$BL$109,$BL$104)</f>
        <v>1.65016501650165E-2</v>
      </c>
      <c r="BM118" s="58">
        <f>IF($BM$124=$BF$103,$BM$108+($BF$118-1)*$BM$109,$BM$104)</f>
        <v>-9.1236149548403948E-17</v>
      </c>
      <c r="BN118" s="58">
        <f>IF($BN$124=$BF$103,$BN$108+($BF$118-1)*$BN$109,$BN$104)</f>
        <v>0.16501650165016502</v>
      </c>
      <c r="BO118" s="58">
        <f>IF($BO$124=$BF$103,$BO$108+($BF$118-1)*$BO$109,$BO$104)</f>
        <v>0.28712871287128711</v>
      </c>
      <c r="BP118" s="58">
        <f>IF($BP$124=$BF$103,$BP$108+($BF$118-1)*$BP$109,$BP$104)</f>
        <v>7.590759075907591E-2</v>
      </c>
      <c r="BQ118" s="58">
        <f>IF($BQ$124=$BF$103,$BQ$108+($BF$118-1)*$BQ$109,$BQ$104)</f>
        <v>0.32673267326732675</v>
      </c>
      <c r="BR118" s="58">
        <f>IF($BR$124=$BF$103,$BR$108+($BF$118-1)*$BR$109,$BR$104)</f>
        <v>0.14851485148514851</v>
      </c>
      <c r="BS118" s="58">
        <f>IF($BS$124=$BF$103,$BS$108+($BF$118-1)*$BS$109,$BS$104)</f>
        <v>8.2075893569648531E-17</v>
      </c>
      <c r="BT118" s="58">
        <f>IF($BT$124=$BF$103,$BT$108+($BF$118-1)*$BT$109,$BT$104)</f>
        <v>0.50165016501650161</v>
      </c>
      <c r="BU118" s="58">
        <f>IF($BU$124=$BF$103,$BU$108+($BF$118-1)*$BU$109,$BU$104)</f>
        <v>1.3201320132013201E-2</v>
      </c>
      <c r="BV118" s="58">
        <f>IF($BV$124=$BF$103,$BV$108+($BF$118-1)*$BV$109,$BV$104)</f>
        <v>0.68316831683168322</v>
      </c>
      <c r="BW118" s="58">
        <f>IF($BW$124=$BF$103,$BW$108+($BF$118-1)*$BW$109,$BW$104)</f>
        <v>0.46204620462046203</v>
      </c>
      <c r="BX118" s="58">
        <f>IF($BX$124=$BF$103,$BX$108+($BF$118-1)*$BX$109,$BX$104)</f>
        <v>0.46864686468646866</v>
      </c>
      <c r="BY118" s="58">
        <f>IF($BY$124=$BF$103,$BY$108+($BF$118-1)*$BY$109,$BY$104)</f>
        <v>5.9405940594059403E-2</v>
      </c>
      <c r="BZ118" s="58">
        <f>IF($BZ$124=$BF$103,$BZ$108+($BF$118-1)*$BZ$109,$BZ$104)</f>
        <v>6.6006600660066007E-3</v>
      </c>
      <c r="CA118" s="58">
        <f>IF($CA$124=$BF$103,$CA$108+($BF$118-1)*$CA$109,$CA$104)</f>
        <v>0.54785478547854782</v>
      </c>
      <c r="CB118" s="58">
        <f>IF($CB$124=$BF$103,$CB$108+($BF$118-1)*$CB$109,$CB$104)</f>
        <v>-6.0237843316295626E-16</v>
      </c>
      <c r="CC118" s="58">
        <f>IF($CC$124=$BF$103,$CC$108+($BF$118-1)*$CC$109,$CC$104)</f>
        <v>-5.7086715259603757E-16</v>
      </c>
      <c r="CD118" s="58">
        <v>1</v>
      </c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  <c r="DR118" s="58"/>
      <c r="DS118" s="58"/>
      <c r="DT118" s="58"/>
      <c r="DU118" s="58"/>
      <c r="DV118" s="58"/>
      <c r="DW118" s="58"/>
      <c r="DX118" s="58"/>
      <c r="DY118" s="58"/>
      <c r="DZ118" s="58"/>
      <c r="EA118" s="58"/>
      <c r="EB118" s="58"/>
      <c r="EC118" s="58"/>
      <c r="ED118" s="58"/>
      <c r="EE118" s="58"/>
      <c r="EF118" s="58"/>
      <c r="EG118" s="58"/>
      <c r="EH118" s="58"/>
      <c r="EI118" s="58"/>
      <c r="EJ118" s="58"/>
      <c r="EK118" s="58"/>
      <c r="EL118" s="58"/>
      <c r="EM118" s="58"/>
      <c r="EN118" s="58"/>
      <c r="EO118" s="58"/>
      <c r="EP118" s="58"/>
      <c r="EQ118" s="58"/>
      <c r="ER118" s="58"/>
      <c r="ES118" s="58"/>
      <c r="ET118" s="58"/>
      <c r="EU118" s="58"/>
      <c r="EV118" s="58"/>
      <c r="EW118" s="58"/>
      <c r="EX118" s="58"/>
      <c r="EY118" s="58"/>
      <c r="EZ118" s="58"/>
      <c r="FA118" s="58"/>
      <c r="FB118" s="58"/>
    </row>
    <row r="119" spans="1:158" outlineLevel="1" x14ac:dyDescent="0.2">
      <c r="B119" s="1">
        <f>SUMPRODUCT($BH$119:$CC$119,$BH$123:$CC$123)</f>
        <v>1.1708373842390483</v>
      </c>
      <c r="C119" s="1">
        <f>1/(1+EXP(-F119))</f>
        <v>0.60905461511053605</v>
      </c>
      <c r="D119" s="1">
        <f>1/(1+EXP(-(F119- $H$11*G119)))</f>
        <v>0.45533534536689529</v>
      </c>
      <c r="E119" s="1">
        <f>1/(1+EXP(-(F119+ $H$11*G119)))</f>
        <v>0.74380047229755664</v>
      </c>
      <c r="F119" s="1">
        <f>MMULT($BH$119:$CC$119,$B$16:$B$37) + B15</f>
        <v>0.44334007403383024</v>
      </c>
      <c r="G119" s="1">
        <f t="array" ref="G119">SQRT(MMULT($BH$119:$CD$119,MMULT($BE$15:$CA$37,TRANSPOSE($BH$119:$CD$119))))</f>
        <v>0.31759573204271663</v>
      </c>
      <c r="BE119" s="58"/>
      <c r="BF119" s="58">
        <v>10</v>
      </c>
      <c r="BG119" s="58"/>
      <c r="BH119" s="58">
        <f>IF($BH$124=$BF$103,$BH$108+($BF$119-1)*$BH$109,$BH$104)</f>
        <v>1.1708373842390483</v>
      </c>
      <c r="BI119" s="58">
        <f>IF($BI$124=$BF$103,$BI$108+($BF$119-1)*$BI$109,$BI$104)</f>
        <v>0.21452145214521451</v>
      </c>
      <c r="BJ119" s="58">
        <f>IF($BJ$124=$BF$103,$BJ$108+($BF$119-1)*$BJ$109,$BJ$104)</f>
        <v>0.1254125412541254</v>
      </c>
      <c r="BK119" s="58">
        <f>IF($BK$124=$BF$103,$BK$108+($BF$119-1)*$BK$109,$BK$104)</f>
        <v>6.6006600660066E-2</v>
      </c>
      <c r="BL119" s="58">
        <f>IF($BL$124=$BF$103,$BL$108+($BF$119-1)*$BL$109,$BL$104)</f>
        <v>1.65016501650165E-2</v>
      </c>
      <c r="BM119" s="58">
        <f>IF($BM$124=$BF$103,$BM$108+($BF$119-1)*$BM$109,$BM$104)</f>
        <v>-9.1236149548403948E-17</v>
      </c>
      <c r="BN119" s="58">
        <f>IF($BN$124=$BF$103,$BN$108+($BF$119-1)*$BN$109,$BN$104)</f>
        <v>0.16501650165016502</v>
      </c>
      <c r="BO119" s="58">
        <f>IF($BO$124=$BF$103,$BO$108+($BF$119-1)*$BO$109,$BO$104)</f>
        <v>0.28712871287128711</v>
      </c>
      <c r="BP119" s="58">
        <f>IF($BP$124=$BF$103,$BP$108+($BF$119-1)*$BP$109,$BP$104)</f>
        <v>7.590759075907591E-2</v>
      </c>
      <c r="BQ119" s="58">
        <f>IF($BQ$124=$BF$103,$BQ$108+($BF$119-1)*$BQ$109,$BQ$104)</f>
        <v>0.32673267326732675</v>
      </c>
      <c r="BR119" s="58">
        <f>IF($BR$124=$BF$103,$BR$108+($BF$119-1)*$BR$109,$BR$104)</f>
        <v>0.14851485148514851</v>
      </c>
      <c r="BS119" s="58">
        <f>IF($BS$124=$BF$103,$BS$108+($BF$119-1)*$BS$109,$BS$104)</f>
        <v>8.2075893569648531E-17</v>
      </c>
      <c r="BT119" s="58">
        <f>IF($BT$124=$BF$103,$BT$108+($BF$119-1)*$BT$109,$BT$104)</f>
        <v>0.50165016501650161</v>
      </c>
      <c r="BU119" s="58">
        <f>IF($BU$124=$BF$103,$BU$108+($BF$119-1)*$BU$109,$BU$104)</f>
        <v>1.3201320132013201E-2</v>
      </c>
      <c r="BV119" s="58">
        <f>IF($BV$124=$BF$103,$BV$108+($BF$119-1)*$BV$109,$BV$104)</f>
        <v>0.68316831683168322</v>
      </c>
      <c r="BW119" s="58">
        <f>IF($BW$124=$BF$103,$BW$108+($BF$119-1)*$BW$109,$BW$104)</f>
        <v>0.46204620462046203</v>
      </c>
      <c r="BX119" s="58">
        <f>IF($BX$124=$BF$103,$BX$108+($BF$119-1)*$BX$109,$BX$104)</f>
        <v>0.46864686468646866</v>
      </c>
      <c r="BY119" s="58">
        <f>IF($BY$124=$BF$103,$BY$108+($BF$119-1)*$BY$109,$BY$104)</f>
        <v>5.9405940594059403E-2</v>
      </c>
      <c r="BZ119" s="58">
        <f>IF($BZ$124=$BF$103,$BZ$108+($BF$119-1)*$BZ$109,$BZ$104)</f>
        <v>6.6006600660066007E-3</v>
      </c>
      <c r="CA119" s="58">
        <f>IF($CA$124=$BF$103,$CA$108+($BF$119-1)*$CA$109,$CA$104)</f>
        <v>0.54785478547854782</v>
      </c>
      <c r="CB119" s="58">
        <f>IF($CB$124=$BF$103,$CB$108+($BF$119-1)*$CB$109,$CB$104)</f>
        <v>-6.0237843316295626E-16</v>
      </c>
      <c r="CC119" s="58">
        <f>IF($CC$124=$BF$103,$CC$108+($BF$119-1)*$CC$109,$CC$104)</f>
        <v>-5.7086715259603757E-16</v>
      </c>
      <c r="CD119" s="58">
        <v>1</v>
      </c>
      <c r="CE119" s="58"/>
      <c r="CF119" s="58"/>
      <c r="CG119" s="58"/>
      <c r="CH119" s="58"/>
      <c r="CI119" s="58"/>
      <c r="CJ119" s="58"/>
      <c r="CK119" s="58"/>
      <c r="CL119" s="58"/>
      <c r="CM119" s="58"/>
      <c r="CN119" s="58"/>
      <c r="CO119" s="58"/>
      <c r="CP119" s="58"/>
      <c r="CQ119" s="58"/>
      <c r="CR119" s="58"/>
      <c r="CS119" s="58"/>
      <c r="CT119" s="58"/>
      <c r="CU119" s="58"/>
      <c r="CV119" s="58"/>
      <c r="CW119" s="58"/>
      <c r="CX119" s="58"/>
      <c r="CY119" s="58"/>
      <c r="CZ119" s="58"/>
      <c r="DA119" s="58"/>
      <c r="DB119" s="58"/>
      <c r="DC119" s="58"/>
      <c r="DD119" s="58"/>
      <c r="DE119" s="58"/>
      <c r="DF119" s="58"/>
      <c r="DG119" s="58"/>
      <c r="DH119" s="58"/>
      <c r="DI119" s="58"/>
      <c r="DJ119" s="58"/>
      <c r="DK119" s="58"/>
      <c r="DL119" s="58"/>
      <c r="DM119" s="58"/>
      <c r="DN119" s="58"/>
      <c r="DO119" s="58"/>
      <c r="DP119" s="58"/>
      <c r="DQ119" s="58"/>
      <c r="DR119" s="58"/>
      <c r="DS119" s="58"/>
      <c r="DT119" s="58"/>
      <c r="DU119" s="58"/>
      <c r="DV119" s="58"/>
      <c r="DW119" s="58"/>
      <c r="DX119" s="58"/>
      <c r="DY119" s="58"/>
      <c r="DZ119" s="58"/>
      <c r="EA119" s="58"/>
      <c r="EB119" s="58"/>
      <c r="EC119" s="58"/>
      <c r="ED119" s="58"/>
      <c r="EE119" s="58"/>
      <c r="EF119" s="58"/>
      <c r="EG119" s="58"/>
      <c r="EH119" s="58"/>
      <c r="EI119" s="58"/>
      <c r="EJ119" s="58"/>
      <c r="EK119" s="58"/>
      <c r="EL119" s="58"/>
      <c r="EM119" s="58"/>
      <c r="EN119" s="58"/>
      <c r="EO119" s="58"/>
      <c r="EP119" s="58"/>
      <c r="EQ119" s="58"/>
      <c r="ER119" s="58"/>
      <c r="ES119" s="58"/>
      <c r="ET119" s="58"/>
      <c r="EU119" s="58"/>
      <c r="EV119" s="58"/>
      <c r="EW119" s="58"/>
      <c r="EX119" s="58"/>
      <c r="EY119" s="58"/>
      <c r="EZ119" s="58"/>
      <c r="FA119" s="58"/>
      <c r="FB119" s="58"/>
    </row>
    <row r="120" spans="1:158" outlineLevel="1" x14ac:dyDescent="0.2">
      <c r="B120" s="1">
        <f>SUMPRODUCT($BH$120:$CC$120,$BH$123:$CC$123)</f>
        <v>1.6112641097814833</v>
      </c>
      <c r="C120" s="1">
        <f>1/(1+EXP(-F120))</f>
        <v>0.63520563327626478</v>
      </c>
      <c r="D120" s="1">
        <f>1/(1+EXP(-(F120- $H$11*G120)))</f>
        <v>0.44223634956089536</v>
      </c>
      <c r="E120" s="1">
        <f>1/(1+EXP(-(F120+ $H$11*G120)))</f>
        <v>0.79270705690303667</v>
      </c>
      <c r="F120" s="1">
        <f>MMULT($BH$120:$CC$120,$B$16:$B$37) + B15</f>
        <v>0.55461496241565245</v>
      </c>
      <c r="G120" s="1">
        <f t="array" ref="G120">SQRT(MMULT($BH$120:$CD$120,MMULT($BE$15:$CA$37,TRANSPOSE($BH$120:$CD$120))))</f>
        <v>0.40138788726560415</v>
      </c>
      <c r="BE120" s="58"/>
      <c r="BF120" s="58">
        <v>11</v>
      </c>
      <c r="BG120" s="58"/>
      <c r="BH120" s="58">
        <f>IF($BH$124=$BF$103,$BH$108+($BF$120-1)*$BH$109,$BH$104)</f>
        <v>1.6112641097814833</v>
      </c>
      <c r="BI120" s="58">
        <f>IF($BI$124=$BF$103,$BI$108+($BF$120-1)*$BI$109,$BI$104)</f>
        <v>0.21452145214521451</v>
      </c>
      <c r="BJ120" s="58">
        <f>IF($BJ$124=$BF$103,$BJ$108+($BF$120-1)*$BJ$109,$BJ$104)</f>
        <v>0.1254125412541254</v>
      </c>
      <c r="BK120" s="58">
        <f>IF($BK$124=$BF$103,$BK$108+($BF$120-1)*$BK$109,$BK$104)</f>
        <v>6.6006600660066E-2</v>
      </c>
      <c r="BL120" s="58">
        <f>IF($BL$124=$BF$103,$BL$108+($BF$120-1)*$BL$109,$BL$104)</f>
        <v>1.65016501650165E-2</v>
      </c>
      <c r="BM120" s="58">
        <f>IF($BM$124=$BF$103,$BM$108+($BF$120-1)*$BM$109,$BM$104)</f>
        <v>-9.1236149548403948E-17</v>
      </c>
      <c r="BN120" s="58">
        <f>IF($BN$124=$BF$103,$BN$108+($BF$120-1)*$BN$109,$BN$104)</f>
        <v>0.16501650165016502</v>
      </c>
      <c r="BO120" s="58">
        <f>IF($BO$124=$BF$103,$BO$108+($BF$120-1)*$BO$109,$BO$104)</f>
        <v>0.28712871287128711</v>
      </c>
      <c r="BP120" s="58">
        <f>IF($BP$124=$BF$103,$BP$108+($BF$120-1)*$BP$109,$BP$104)</f>
        <v>7.590759075907591E-2</v>
      </c>
      <c r="BQ120" s="58">
        <f>IF($BQ$124=$BF$103,$BQ$108+($BF$120-1)*$BQ$109,$BQ$104)</f>
        <v>0.32673267326732675</v>
      </c>
      <c r="BR120" s="58">
        <f>IF($BR$124=$BF$103,$BR$108+($BF$120-1)*$BR$109,$BR$104)</f>
        <v>0.14851485148514851</v>
      </c>
      <c r="BS120" s="58">
        <f>IF($BS$124=$BF$103,$BS$108+($BF$120-1)*$BS$109,$BS$104)</f>
        <v>8.2075893569648531E-17</v>
      </c>
      <c r="BT120" s="58">
        <f>IF($BT$124=$BF$103,$BT$108+($BF$120-1)*$BT$109,$BT$104)</f>
        <v>0.50165016501650161</v>
      </c>
      <c r="BU120" s="58">
        <f>IF($BU$124=$BF$103,$BU$108+($BF$120-1)*$BU$109,$BU$104)</f>
        <v>1.3201320132013201E-2</v>
      </c>
      <c r="BV120" s="58">
        <f>IF($BV$124=$BF$103,$BV$108+($BF$120-1)*$BV$109,$BV$104)</f>
        <v>0.68316831683168322</v>
      </c>
      <c r="BW120" s="58">
        <f>IF($BW$124=$BF$103,$BW$108+($BF$120-1)*$BW$109,$BW$104)</f>
        <v>0.46204620462046203</v>
      </c>
      <c r="BX120" s="58">
        <f>IF($BX$124=$BF$103,$BX$108+($BF$120-1)*$BX$109,$BX$104)</f>
        <v>0.46864686468646866</v>
      </c>
      <c r="BY120" s="58">
        <f>IF($BY$124=$BF$103,$BY$108+($BF$120-1)*$BY$109,$BY$104)</f>
        <v>5.9405940594059403E-2</v>
      </c>
      <c r="BZ120" s="58">
        <f>IF($BZ$124=$BF$103,$BZ$108+($BF$120-1)*$BZ$109,$BZ$104)</f>
        <v>6.6006600660066007E-3</v>
      </c>
      <c r="CA120" s="58">
        <f>IF($CA$124=$BF$103,$CA$108+($BF$120-1)*$CA$109,$CA$104)</f>
        <v>0.54785478547854782</v>
      </c>
      <c r="CB120" s="58">
        <f>IF($CB$124=$BF$103,$CB$108+($BF$120-1)*$CB$109,$CB$104)</f>
        <v>-6.0237843316295626E-16</v>
      </c>
      <c r="CC120" s="58">
        <f>IF($CC$124=$BF$103,$CC$108+($BF$120-1)*$CC$109,$CC$104)</f>
        <v>-5.7086715259603757E-16</v>
      </c>
      <c r="CD120" s="58">
        <v>1</v>
      </c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  <c r="DO120" s="58"/>
      <c r="DP120" s="58"/>
      <c r="DQ120" s="58"/>
      <c r="DR120" s="58"/>
      <c r="DS120" s="58"/>
      <c r="DT120" s="58"/>
      <c r="DU120" s="58"/>
      <c r="DV120" s="58"/>
      <c r="DW120" s="58"/>
      <c r="DX120" s="58"/>
      <c r="DY120" s="58"/>
      <c r="DZ120" s="58"/>
      <c r="EA120" s="58"/>
      <c r="EB120" s="58"/>
      <c r="EC120" s="58"/>
      <c r="ED120" s="58"/>
      <c r="EE120" s="58"/>
      <c r="EF120" s="58"/>
      <c r="EG120" s="58"/>
      <c r="EH120" s="58"/>
      <c r="EI120" s="58"/>
      <c r="EJ120" s="58"/>
      <c r="EK120" s="58"/>
      <c r="EL120" s="58"/>
      <c r="EM120" s="58"/>
      <c r="EN120" s="58"/>
      <c r="EO120" s="58"/>
      <c r="EP120" s="58"/>
      <c r="EQ120" s="58"/>
      <c r="ER120" s="58"/>
      <c r="ES120" s="58"/>
      <c r="ET120" s="58"/>
      <c r="EU120" s="58"/>
      <c r="EV120" s="58"/>
      <c r="EW120" s="58"/>
      <c r="EX120" s="58"/>
      <c r="EY120" s="58"/>
      <c r="EZ120" s="58"/>
      <c r="FA120" s="58"/>
      <c r="FB120" s="58"/>
    </row>
    <row r="121" spans="1:158" outlineLevel="1" x14ac:dyDescent="0.2">
      <c r="B121" s="1">
        <f>SUMPRODUCT($BH$121:$CC$121,$BH$123:$CC$123)</f>
        <v>2.0516908353239187</v>
      </c>
      <c r="C121" s="1">
        <f>1/(1+EXP(-F121))</f>
        <v>0.66058221800928751</v>
      </c>
      <c r="D121" s="1">
        <f>1/(1+EXP(-(F121- $H$11*G121)))</f>
        <v>0.42595357056423422</v>
      </c>
      <c r="E121" s="1">
        <f>1/(1+EXP(-(F121+ $H$11*G121)))</f>
        <v>0.83619150546589693</v>
      </c>
      <c r="F121" s="1">
        <f>MMULT($BH$121:$CC$121,$B$16:$B$37) + B15</f>
        <v>0.66588985079747487</v>
      </c>
      <c r="G121" s="1">
        <f t="array" ref="G121">SQRT(MMULT($BH$121:$CD$121,MMULT($BE$15:$CA$37,TRANSPOSE($BH$121:$CD$121))))</f>
        <v>0.49198341802545542</v>
      </c>
      <c r="BE121" s="58"/>
      <c r="BF121" s="58">
        <v>12</v>
      </c>
      <c r="BG121" s="58"/>
      <c r="BH121" s="58">
        <f>IF($BH$124=$BF$103,$BH$108+($BF$121-1)*$BH$109,$BH$104)</f>
        <v>2.0516908353239187</v>
      </c>
      <c r="BI121" s="58">
        <f>IF($BI$124=$BF$103,$BI$108+($BF$121-1)*$BI$109,$BI$104)</f>
        <v>0.21452145214521451</v>
      </c>
      <c r="BJ121" s="58">
        <f>IF($BJ$124=$BF$103,$BJ$108+($BF$121-1)*$BJ$109,$BJ$104)</f>
        <v>0.1254125412541254</v>
      </c>
      <c r="BK121" s="58">
        <f>IF($BK$124=$BF$103,$BK$108+($BF$121-1)*$BK$109,$BK$104)</f>
        <v>6.6006600660066E-2</v>
      </c>
      <c r="BL121" s="58">
        <f>IF($BL$124=$BF$103,$BL$108+($BF$121-1)*$BL$109,$BL$104)</f>
        <v>1.65016501650165E-2</v>
      </c>
      <c r="BM121" s="58">
        <f>IF($BM$124=$BF$103,$BM$108+($BF$121-1)*$BM$109,$BM$104)</f>
        <v>-9.1236149548403948E-17</v>
      </c>
      <c r="BN121" s="58">
        <f>IF($BN$124=$BF$103,$BN$108+($BF$121-1)*$BN$109,$BN$104)</f>
        <v>0.16501650165016502</v>
      </c>
      <c r="BO121" s="58">
        <f>IF($BO$124=$BF$103,$BO$108+($BF$121-1)*$BO$109,$BO$104)</f>
        <v>0.28712871287128711</v>
      </c>
      <c r="BP121" s="58">
        <f>IF($BP$124=$BF$103,$BP$108+($BF$121-1)*$BP$109,$BP$104)</f>
        <v>7.590759075907591E-2</v>
      </c>
      <c r="BQ121" s="58">
        <f>IF($BQ$124=$BF$103,$BQ$108+($BF$121-1)*$BQ$109,$BQ$104)</f>
        <v>0.32673267326732675</v>
      </c>
      <c r="BR121" s="58">
        <f>IF($BR$124=$BF$103,$BR$108+($BF$121-1)*$BR$109,$BR$104)</f>
        <v>0.14851485148514851</v>
      </c>
      <c r="BS121" s="58">
        <f>IF($BS$124=$BF$103,$BS$108+($BF$121-1)*$BS$109,$BS$104)</f>
        <v>8.2075893569648531E-17</v>
      </c>
      <c r="BT121" s="58">
        <f>IF($BT$124=$BF$103,$BT$108+($BF$121-1)*$BT$109,$BT$104)</f>
        <v>0.50165016501650161</v>
      </c>
      <c r="BU121" s="58">
        <f>IF($BU$124=$BF$103,$BU$108+($BF$121-1)*$BU$109,$BU$104)</f>
        <v>1.3201320132013201E-2</v>
      </c>
      <c r="BV121" s="58">
        <f>IF($BV$124=$BF$103,$BV$108+($BF$121-1)*$BV$109,$BV$104)</f>
        <v>0.68316831683168322</v>
      </c>
      <c r="BW121" s="58">
        <f>IF($BW$124=$BF$103,$BW$108+($BF$121-1)*$BW$109,$BW$104)</f>
        <v>0.46204620462046203</v>
      </c>
      <c r="BX121" s="58">
        <f>IF($BX$124=$BF$103,$BX$108+($BF$121-1)*$BX$109,$BX$104)</f>
        <v>0.46864686468646866</v>
      </c>
      <c r="BY121" s="58">
        <f>IF($BY$124=$BF$103,$BY$108+($BF$121-1)*$BY$109,$BY$104)</f>
        <v>5.9405940594059403E-2</v>
      </c>
      <c r="BZ121" s="58">
        <f>IF($BZ$124=$BF$103,$BZ$108+($BF$121-1)*$BZ$109,$BZ$104)</f>
        <v>6.6006600660066007E-3</v>
      </c>
      <c r="CA121" s="58">
        <f>IF($CA$124=$BF$103,$CA$108+($BF$121-1)*$CA$109,$CA$104)</f>
        <v>0.54785478547854782</v>
      </c>
      <c r="CB121" s="58">
        <f>IF($CB$124=$BF$103,$CB$108+($BF$121-1)*$CB$109,$CB$104)</f>
        <v>-6.0237843316295626E-16</v>
      </c>
      <c r="CC121" s="58">
        <f>IF($CC$124=$BF$103,$CC$108+($BF$121-1)*$CC$109,$CC$104)</f>
        <v>-5.7086715259603757E-16</v>
      </c>
      <c r="CD121" s="58">
        <v>1</v>
      </c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  <c r="DO121" s="58"/>
      <c r="DP121" s="58"/>
      <c r="DQ121" s="58"/>
      <c r="DR121" s="58"/>
      <c r="DS121" s="58"/>
      <c r="DT121" s="58"/>
      <c r="DU121" s="58"/>
      <c r="DV121" s="58"/>
      <c r="DW121" s="58"/>
      <c r="DX121" s="58"/>
      <c r="DY121" s="58"/>
      <c r="DZ121" s="58"/>
      <c r="EA121" s="58"/>
      <c r="EB121" s="58"/>
      <c r="EC121" s="58"/>
      <c r="ED121" s="58"/>
      <c r="EE121" s="58"/>
      <c r="EF121" s="58"/>
      <c r="EG121" s="58"/>
      <c r="EH121" s="58"/>
      <c r="EI121" s="58"/>
      <c r="EJ121" s="58"/>
      <c r="EK121" s="58"/>
      <c r="EL121" s="58"/>
      <c r="EM121" s="58"/>
      <c r="EN121" s="58"/>
      <c r="EO121" s="58"/>
      <c r="EP121" s="58"/>
      <c r="EQ121" s="58"/>
      <c r="ER121" s="58"/>
      <c r="ES121" s="58"/>
      <c r="ET121" s="58"/>
      <c r="EU121" s="58"/>
      <c r="EV121" s="58"/>
      <c r="EW121" s="58"/>
      <c r="EX121" s="58"/>
      <c r="EY121" s="58"/>
      <c r="EZ121" s="58"/>
      <c r="FA121" s="58"/>
      <c r="FB121" s="58"/>
    </row>
    <row r="122" spans="1:158" outlineLevel="1" x14ac:dyDescent="0.2">
      <c r="B122" s="1">
        <f>SUMPRODUCT($BH$122:$CC$122,$BH$123:$CC$123)</f>
        <v>2.4921175608663542</v>
      </c>
      <c r="C122" s="1">
        <f>1/(1+EXP(-F122))</f>
        <v>0.68506872886221937</v>
      </c>
      <c r="D122" s="1">
        <f>1/(1+EXP(-(F122- $H$11*G122)))</f>
        <v>0.40809698257375171</v>
      </c>
      <c r="E122" s="1">
        <f>1/(1+EXP(-(F122+ $H$11*G122)))</f>
        <v>0.87282460511345095</v>
      </c>
      <c r="F122" s="1">
        <f>MMULT($BH$122:$CC$122,$B$16:$B$37) + B15</f>
        <v>0.77716473917929729</v>
      </c>
      <c r="G122" s="1">
        <f t="array" ref="G122">SQRT(MMULT($BH$122:$CD$122,MMULT($BE$15:$CA$37,TRANSPOSE($BH$122:$CD$122))))</f>
        <v>0.58623663457442143</v>
      </c>
      <c r="BE122" s="58"/>
      <c r="BF122" s="58">
        <v>13</v>
      </c>
      <c r="BG122" s="58"/>
      <c r="BH122" s="58">
        <f>IF($BH$124=$BF$103,$BH$108+($BF$122-1)*$BH$109,$BH$104)</f>
        <v>2.4921175608663542</v>
      </c>
      <c r="BI122" s="58">
        <f>IF($BI$124=$BF$103,$BI$108+($BF$122-1)*$BI$109,$BI$104)</f>
        <v>0.21452145214521451</v>
      </c>
      <c r="BJ122" s="58">
        <f>IF($BJ$124=$BF$103,$BJ$108+($BF$122-1)*$BJ$109,$BJ$104)</f>
        <v>0.1254125412541254</v>
      </c>
      <c r="BK122" s="58">
        <f>IF($BK$124=$BF$103,$BK$108+($BF$122-1)*$BK$109,$BK$104)</f>
        <v>6.6006600660066E-2</v>
      </c>
      <c r="BL122" s="58">
        <f>IF($BL$124=$BF$103,$BL$108+($BF$122-1)*$BL$109,$BL$104)</f>
        <v>1.65016501650165E-2</v>
      </c>
      <c r="BM122" s="58">
        <f>IF($BM$124=$BF$103,$BM$108+($BF$122-1)*$BM$109,$BM$104)</f>
        <v>-9.1236149548403948E-17</v>
      </c>
      <c r="BN122" s="58">
        <f>IF($BN$124=$BF$103,$BN$108+($BF$122-1)*$BN$109,$BN$104)</f>
        <v>0.16501650165016502</v>
      </c>
      <c r="BO122" s="58">
        <f>IF($BO$124=$BF$103,$BO$108+($BF$122-1)*$BO$109,$BO$104)</f>
        <v>0.28712871287128711</v>
      </c>
      <c r="BP122" s="58">
        <f>IF($BP$124=$BF$103,$BP$108+($BF$122-1)*$BP$109,$BP$104)</f>
        <v>7.590759075907591E-2</v>
      </c>
      <c r="BQ122" s="58">
        <f>IF($BQ$124=$BF$103,$BQ$108+($BF$122-1)*$BQ$109,$BQ$104)</f>
        <v>0.32673267326732675</v>
      </c>
      <c r="BR122" s="58">
        <f>IF($BR$124=$BF$103,$BR$108+($BF$122-1)*$BR$109,$BR$104)</f>
        <v>0.14851485148514851</v>
      </c>
      <c r="BS122" s="58">
        <f>IF($BS$124=$BF$103,$BS$108+($BF$122-1)*$BS$109,$BS$104)</f>
        <v>8.2075893569648531E-17</v>
      </c>
      <c r="BT122" s="58">
        <f>IF($BT$124=$BF$103,$BT$108+($BF$122-1)*$BT$109,$BT$104)</f>
        <v>0.50165016501650161</v>
      </c>
      <c r="BU122" s="58">
        <f>IF($BU$124=$BF$103,$BU$108+($BF$122-1)*$BU$109,$BU$104)</f>
        <v>1.3201320132013201E-2</v>
      </c>
      <c r="BV122" s="58">
        <f>IF($BV$124=$BF$103,$BV$108+($BF$122-1)*$BV$109,$BV$104)</f>
        <v>0.68316831683168322</v>
      </c>
      <c r="BW122" s="58">
        <f>IF($BW$124=$BF$103,$BW$108+($BF$122-1)*$BW$109,$BW$104)</f>
        <v>0.46204620462046203</v>
      </c>
      <c r="BX122" s="58">
        <f>IF($BX$124=$BF$103,$BX$108+($BF$122-1)*$BX$109,$BX$104)</f>
        <v>0.46864686468646866</v>
      </c>
      <c r="BY122" s="58">
        <f>IF($BY$124=$BF$103,$BY$108+($BF$122-1)*$BY$109,$BY$104)</f>
        <v>5.9405940594059403E-2</v>
      </c>
      <c r="BZ122" s="58">
        <f>IF($BZ$124=$BF$103,$BZ$108+($BF$122-1)*$BZ$109,$BZ$104)</f>
        <v>6.6006600660066007E-3</v>
      </c>
      <c r="CA122" s="58">
        <f>IF($CA$124=$BF$103,$CA$108+($BF$122-1)*$CA$109,$CA$104)</f>
        <v>0.54785478547854782</v>
      </c>
      <c r="CB122" s="58">
        <f>IF($CB$124=$BF$103,$CB$108+($BF$122-1)*$CB$109,$CB$104)</f>
        <v>-6.0237843316295626E-16</v>
      </c>
      <c r="CC122" s="58">
        <f>IF($CC$124=$BF$103,$CC$108+($BF$122-1)*$CC$109,$CC$104)</f>
        <v>-5.7086715259603757E-16</v>
      </c>
      <c r="CD122" s="58">
        <v>1</v>
      </c>
      <c r="CE122" s="58"/>
      <c r="CF122" s="58"/>
      <c r="CG122" s="58"/>
      <c r="CH122" s="58"/>
      <c r="CI122" s="58"/>
      <c r="CJ122" s="58"/>
      <c r="CK122" s="58"/>
      <c r="CL122" s="58"/>
      <c r="CM122" s="58"/>
      <c r="CN122" s="58"/>
      <c r="CO122" s="58"/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/>
      <c r="DQ122" s="58"/>
      <c r="DR122" s="58"/>
      <c r="DS122" s="58"/>
      <c r="DT122" s="58"/>
      <c r="DU122" s="58"/>
      <c r="DV122" s="58"/>
      <c r="DW122" s="58"/>
      <c r="DX122" s="58"/>
      <c r="DY122" s="58"/>
      <c r="DZ122" s="58"/>
      <c r="EA122" s="58"/>
      <c r="EB122" s="58"/>
      <c r="EC122" s="58"/>
      <c r="ED122" s="58"/>
      <c r="EE122" s="58"/>
      <c r="EF122" s="58"/>
      <c r="EG122" s="58"/>
      <c r="EH122" s="58"/>
      <c r="EI122" s="58"/>
      <c r="EJ122" s="58"/>
      <c r="EK122" s="58"/>
      <c r="EL122" s="58"/>
      <c r="EM122" s="58"/>
      <c r="EN122" s="58"/>
      <c r="EO122" s="58"/>
      <c r="EP122" s="58"/>
      <c r="EQ122" s="58"/>
      <c r="ER122" s="58"/>
      <c r="ES122" s="58"/>
      <c r="ET122" s="58"/>
      <c r="EU122" s="58"/>
      <c r="EV122" s="58"/>
      <c r="EW122" s="58"/>
      <c r="EX122" s="58"/>
      <c r="EY122" s="58"/>
      <c r="EZ122" s="58"/>
      <c r="FA122" s="58"/>
      <c r="FB122" s="58"/>
    </row>
    <row r="123" spans="1:158" outlineLevel="1" x14ac:dyDescent="0.2">
      <c r="BE123" s="58"/>
      <c r="BF123" s="58"/>
      <c r="BG123" s="58"/>
      <c r="BH123" s="58">
        <f>IF($BF$103 = $BH$124,1,0)</f>
        <v>1</v>
      </c>
      <c r="BI123" s="58">
        <f>IF($BF$103 = $BI$124,1,0)</f>
        <v>0</v>
      </c>
      <c r="BJ123" s="58">
        <f>IF($BF$103 = $BJ$124,1,0)</f>
        <v>0</v>
      </c>
      <c r="BK123" s="58">
        <f>IF($BF$103 = $BK$124,1,0)</f>
        <v>0</v>
      </c>
      <c r="BL123" s="58">
        <f>IF($BF$103 = $BL$124,1,0)</f>
        <v>0</v>
      </c>
      <c r="BM123" s="58">
        <f>IF($BF$103 = $BM$124,1,0)</f>
        <v>0</v>
      </c>
      <c r="BN123" s="58">
        <f>IF($BF$103 = $BN$124,1,0)</f>
        <v>0</v>
      </c>
      <c r="BO123" s="58">
        <f>IF($BF$103 = $BO$124,1,0)</f>
        <v>0</v>
      </c>
      <c r="BP123" s="58">
        <f>IF($BF$103 = $BP$124,1,0)</f>
        <v>0</v>
      </c>
      <c r="BQ123" s="58">
        <f>IF($BF$103 = $BQ$124,1,0)</f>
        <v>0</v>
      </c>
      <c r="BR123" s="58">
        <f>IF($BF$103 = $BR$124,1,0)</f>
        <v>0</v>
      </c>
      <c r="BS123" s="58">
        <f>IF($BF$103 = $BS$124,1,0)</f>
        <v>0</v>
      </c>
      <c r="BT123" s="58">
        <f>IF($BF$103 = $BT$124,1,0)</f>
        <v>0</v>
      </c>
      <c r="BU123" s="58">
        <f>IF($BF$103 = $BU$124,1,0)</f>
        <v>0</v>
      </c>
      <c r="BV123" s="58">
        <f>IF($BF$103 = $BV$124,1,0)</f>
        <v>0</v>
      </c>
      <c r="BW123" s="58">
        <f>IF($BF$103 = $BW$124,1,0)</f>
        <v>0</v>
      </c>
      <c r="BX123" s="58">
        <f>IF($BF$103 = $BX$124,1,0)</f>
        <v>0</v>
      </c>
      <c r="BY123" s="58">
        <f>IF($BF$103 = $BY$124,1,0)</f>
        <v>0</v>
      </c>
      <c r="BZ123" s="58">
        <f>IF($BF$103 = $BZ$124,1,0)</f>
        <v>0</v>
      </c>
      <c r="CA123" s="58">
        <f>IF($BF$103 = $CA$124,1,0)</f>
        <v>0</v>
      </c>
      <c r="CB123" s="58">
        <f>IF($BF$103 = $CB$124,1,0)</f>
        <v>0</v>
      </c>
      <c r="CC123" s="58">
        <f>IF($BF$103 = $CC$124,1,0)</f>
        <v>0</v>
      </c>
      <c r="CD123" s="58"/>
      <c r="CE123" s="58"/>
      <c r="CF123" s="58"/>
      <c r="CG123" s="58"/>
      <c r="CH123" s="58"/>
      <c r="CI123" s="58"/>
      <c r="CJ123" s="58"/>
      <c r="CK123" s="58"/>
      <c r="CL123" s="58"/>
      <c r="CM123" s="58"/>
      <c r="CN123" s="58"/>
      <c r="CO123" s="58"/>
      <c r="CP123" s="58"/>
      <c r="CQ123" s="58"/>
      <c r="CR123" s="58"/>
      <c r="CS123" s="58"/>
      <c r="CT123" s="58"/>
      <c r="CU123" s="58"/>
      <c r="CV123" s="58"/>
      <c r="CW123" s="58"/>
      <c r="CX123" s="58"/>
      <c r="CY123" s="58"/>
      <c r="CZ123" s="58"/>
      <c r="DA123" s="58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  <c r="DO123" s="58"/>
      <c r="DP123" s="58"/>
      <c r="DQ123" s="58"/>
      <c r="DR123" s="58"/>
      <c r="DS123" s="58"/>
      <c r="DT123" s="58"/>
      <c r="DU123" s="58"/>
      <c r="DV123" s="58"/>
      <c r="DW123" s="58"/>
      <c r="DX123" s="58"/>
      <c r="DY123" s="58"/>
      <c r="DZ123" s="58"/>
      <c r="EA123" s="58"/>
      <c r="EB123" s="58"/>
      <c r="EC123" s="58"/>
      <c r="ED123" s="58"/>
      <c r="EE123" s="58"/>
      <c r="EF123" s="58"/>
      <c r="EG123" s="58"/>
      <c r="EH123" s="58"/>
      <c r="EI123" s="58"/>
      <c r="EJ123" s="58"/>
      <c r="EK123" s="58"/>
      <c r="EL123" s="58"/>
      <c r="EM123" s="58"/>
      <c r="EN123" s="58"/>
      <c r="EO123" s="58"/>
      <c r="EP123" s="58"/>
      <c r="EQ123" s="58"/>
      <c r="ER123" s="58"/>
      <c r="ES123" s="58"/>
      <c r="ET123" s="58"/>
      <c r="EU123" s="58"/>
      <c r="EV123" s="58"/>
      <c r="EW123" s="58"/>
      <c r="EX123" s="58"/>
      <c r="EY123" s="58"/>
      <c r="EZ123" s="58"/>
      <c r="FA123" s="58"/>
      <c r="FB123" s="58"/>
    </row>
    <row r="124" spans="1:158" x14ac:dyDescent="0.2">
      <c r="A124" s="72"/>
      <c r="BE124" s="58"/>
      <c r="BF124" s="58"/>
      <c r="BG124" s="58"/>
      <c r="BH124" s="58">
        <v>1</v>
      </c>
      <c r="BI124" s="58">
        <v>2</v>
      </c>
      <c r="BJ124" s="58">
        <v>3</v>
      </c>
      <c r="BK124" s="58">
        <v>4</v>
      </c>
      <c r="BL124" s="58">
        <v>5</v>
      </c>
      <c r="BM124" s="58">
        <v>6</v>
      </c>
      <c r="BN124" s="58">
        <v>7</v>
      </c>
      <c r="BO124" s="58">
        <v>8</v>
      </c>
      <c r="BP124" s="58">
        <v>9</v>
      </c>
      <c r="BQ124" s="58">
        <v>10</v>
      </c>
      <c r="BR124" s="58">
        <v>11</v>
      </c>
      <c r="BS124" s="58">
        <v>12</v>
      </c>
      <c r="BT124" s="58">
        <v>13</v>
      </c>
      <c r="BU124" s="58">
        <v>14</v>
      </c>
      <c r="BV124" s="58">
        <v>15</v>
      </c>
      <c r="BW124" s="58">
        <v>16</v>
      </c>
      <c r="BX124" s="58">
        <v>17</v>
      </c>
      <c r="BY124" s="58">
        <v>18</v>
      </c>
      <c r="BZ124" s="58">
        <v>19</v>
      </c>
      <c r="CA124" s="58">
        <v>20</v>
      </c>
      <c r="CB124" s="58">
        <v>21</v>
      </c>
      <c r="CC124" s="58">
        <v>22</v>
      </c>
      <c r="CD124" s="58"/>
      <c r="CE124" s="58"/>
      <c r="CF124" s="58"/>
      <c r="CG124" s="58"/>
      <c r="CH124" s="58"/>
      <c r="CI124" s="58"/>
      <c r="CJ124" s="58"/>
      <c r="CK124" s="58"/>
      <c r="CL124" s="58"/>
      <c r="CM124" s="58"/>
      <c r="CN124" s="58"/>
      <c r="CO124" s="58"/>
      <c r="CP124" s="58"/>
      <c r="CQ124" s="58"/>
      <c r="CR124" s="58"/>
      <c r="CS124" s="58"/>
      <c r="CT124" s="58"/>
      <c r="CU124" s="58"/>
      <c r="CV124" s="58"/>
      <c r="CW124" s="58"/>
      <c r="CX124" s="58"/>
      <c r="CY124" s="58"/>
      <c r="CZ124" s="58"/>
      <c r="DA124" s="58"/>
      <c r="DB124" s="58"/>
      <c r="DC124" s="58"/>
      <c r="DD124" s="58"/>
      <c r="DE124" s="58"/>
      <c r="DF124" s="58"/>
      <c r="DG124" s="58"/>
      <c r="DH124" s="58"/>
      <c r="DI124" s="58"/>
      <c r="DJ124" s="58"/>
      <c r="DK124" s="58"/>
      <c r="DL124" s="58"/>
      <c r="DM124" s="58"/>
      <c r="DN124" s="58"/>
      <c r="DO124" s="58"/>
      <c r="DP124" s="58"/>
      <c r="DQ124" s="58"/>
      <c r="DR124" s="58"/>
      <c r="DS124" s="58"/>
      <c r="DT124" s="58"/>
      <c r="DU124" s="58"/>
      <c r="DV124" s="58"/>
      <c r="DW124" s="58"/>
      <c r="DX124" s="58"/>
      <c r="DY124" s="58"/>
      <c r="DZ124" s="58"/>
      <c r="EA124" s="58"/>
      <c r="EB124" s="58"/>
      <c r="EC124" s="58"/>
      <c r="ED124" s="58"/>
      <c r="EE124" s="58"/>
      <c r="EF124" s="58"/>
      <c r="EG124" s="58"/>
      <c r="EH124" s="58"/>
      <c r="EI124" s="58"/>
      <c r="EJ124" s="58"/>
      <c r="EK124" s="58"/>
      <c r="EL124" s="58"/>
      <c r="EM124" s="58"/>
      <c r="EN124" s="58"/>
      <c r="EO124" s="58"/>
      <c r="EP124" s="58"/>
      <c r="EQ124" s="58"/>
      <c r="ER124" s="58"/>
      <c r="ES124" s="58"/>
      <c r="ET124" s="58"/>
      <c r="EU124" s="58"/>
      <c r="EV124" s="58"/>
      <c r="EW124" s="58"/>
      <c r="EX124" s="58"/>
      <c r="EY124" s="58"/>
      <c r="EZ124" s="58"/>
      <c r="FA124" s="58"/>
      <c r="FB124" s="58"/>
    </row>
    <row r="125" spans="1:158" x14ac:dyDescent="0.2">
      <c r="A125" s="11" t="s">
        <v>118</v>
      </c>
      <c r="BE125" s="70" t="s">
        <v>137</v>
      </c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  <c r="CM125" s="58"/>
      <c r="CN125" s="58"/>
      <c r="CO125" s="58"/>
      <c r="CP125" s="58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  <c r="DO125" s="58"/>
      <c r="DP125" s="58"/>
      <c r="DQ125" s="58"/>
      <c r="DR125" s="58"/>
      <c r="DS125" s="58"/>
      <c r="DT125" s="58"/>
      <c r="DU125" s="58"/>
      <c r="DV125" s="58"/>
      <c r="DW125" s="58"/>
      <c r="DX125" s="58"/>
      <c r="DY125" s="58"/>
      <c r="DZ125" s="58"/>
      <c r="EA125" s="58"/>
      <c r="EB125" s="58"/>
      <c r="EC125" s="58"/>
      <c r="ED125" s="58"/>
      <c r="EE125" s="58"/>
      <c r="EF125" s="58"/>
      <c r="EG125" s="58"/>
      <c r="EH125" s="58"/>
      <c r="EI125" s="58"/>
      <c r="EJ125" s="58"/>
      <c r="EK125" s="58"/>
      <c r="EL125" s="58"/>
      <c r="EM125" s="58"/>
      <c r="EN125" s="58"/>
      <c r="EO125" s="58"/>
      <c r="EP125" s="58"/>
      <c r="EQ125" s="58"/>
      <c r="ER125" s="58"/>
      <c r="ES125" s="58"/>
      <c r="ET125" s="58"/>
      <c r="EU125" s="58"/>
      <c r="EV125" s="58"/>
      <c r="EW125" s="58"/>
      <c r="EX125" s="58"/>
      <c r="EY125" s="58"/>
      <c r="EZ125" s="58"/>
      <c r="FA125" s="58"/>
      <c r="FB125" s="58"/>
    </row>
    <row r="126" spans="1:158" outlineLevel="1" x14ac:dyDescent="0.2">
      <c r="BE126" s="70" t="s">
        <v>138</v>
      </c>
      <c r="BF126" s="58">
        <v>0</v>
      </c>
      <c r="BG126" s="58">
        <v>0.05</v>
      </c>
      <c r="BH126" s="58">
        <v>0.1</v>
      </c>
      <c r="BI126" s="58">
        <v>0.15000000000000002</v>
      </c>
      <c r="BJ126" s="58">
        <v>0.2</v>
      </c>
      <c r="BK126" s="58">
        <v>0.25</v>
      </c>
      <c r="BL126" s="58">
        <v>0.3</v>
      </c>
      <c r="BM126" s="58">
        <v>0.35</v>
      </c>
      <c r="BN126" s="58">
        <v>0.39999999999999997</v>
      </c>
      <c r="BO126" s="58">
        <v>0.44999999999999996</v>
      </c>
      <c r="BP126" s="58">
        <v>0.49999999999999994</v>
      </c>
      <c r="BQ126" s="58">
        <v>0.54999999999999993</v>
      </c>
      <c r="BR126" s="58">
        <v>0.6</v>
      </c>
      <c r="BS126" s="58">
        <v>0.65</v>
      </c>
      <c r="BT126" s="58">
        <v>0.70000000000000007</v>
      </c>
      <c r="BU126" s="58">
        <v>0.75000000000000011</v>
      </c>
      <c r="BV126" s="58">
        <v>0.80000000000000016</v>
      </c>
      <c r="BW126" s="58">
        <v>0.8500000000000002</v>
      </c>
      <c r="BX126" s="58">
        <v>0.90000000000000024</v>
      </c>
      <c r="BY126" s="58">
        <v>0.95000000000000029</v>
      </c>
      <c r="BZ126" s="58">
        <v>1.0000000000000002</v>
      </c>
      <c r="CA126" s="58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  <c r="CM126" s="58"/>
      <c r="CN126" s="58"/>
      <c r="CO126" s="58"/>
      <c r="CP126" s="58"/>
      <c r="CQ126" s="58"/>
      <c r="CR126" s="58"/>
      <c r="CS126" s="58"/>
      <c r="CT126" s="58"/>
      <c r="CU126" s="58"/>
      <c r="CV126" s="58"/>
      <c r="CW126" s="58"/>
      <c r="CX126" s="58"/>
      <c r="CY126" s="58"/>
      <c r="CZ126" s="58"/>
      <c r="DA126" s="58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  <c r="DO126" s="58"/>
      <c r="DP126" s="58"/>
      <c r="DQ126" s="58"/>
      <c r="DR126" s="58"/>
      <c r="DS126" s="58"/>
      <c r="DT126" s="58"/>
      <c r="DU126" s="58"/>
      <c r="DV126" s="58"/>
      <c r="DW126" s="58"/>
      <c r="DX126" s="58"/>
      <c r="DY126" s="58"/>
      <c r="DZ126" s="58"/>
      <c r="EA126" s="58"/>
      <c r="EB126" s="58"/>
      <c r="EC126" s="58"/>
      <c r="ED126" s="58"/>
      <c r="EE126" s="58"/>
      <c r="EF126" s="58"/>
      <c r="EG126" s="58"/>
      <c r="EH126" s="58"/>
      <c r="EI126" s="58"/>
      <c r="EJ126" s="58"/>
      <c r="EK126" s="58"/>
      <c r="EL126" s="58"/>
      <c r="EM126" s="58"/>
      <c r="EN126" s="58"/>
      <c r="EO126" s="58"/>
      <c r="EP126" s="58"/>
      <c r="EQ126" s="58"/>
      <c r="ER126" s="58"/>
      <c r="ES126" s="58"/>
      <c r="ET126" s="58"/>
      <c r="EU126" s="58"/>
      <c r="EV126" s="58"/>
      <c r="EW126" s="58"/>
      <c r="EX126" s="58"/>
      <c r="EY126" s="58"/>
      <c r="EZ126" s="58"/>
      <c r="FA126" s="58"/>
      <c r="FB126" s="58"/>
    </row>
    <row r="127" spans="1:158" outlineLevel="1" x14ac:dyDescent="0.2">
      <c r="BE127" s="70" t="s">
        <v>139</v>
      </c>
      <c r="BF127" s="58">
        <v>0</v>
      </c>
      <c r="BG127" s="58">
        <v>1</v>
      </c>
      <c r="BH127" s="58">
        <v>2</v>
      </c>
      <c r="BI127" s="58">
        <v>4</v>
      </c>
      <c r="BJ127" s="58">
        <v>5</v>
      </c>
      <c r="BK127" s="58">
        <v>6</v>
      </c>
      <c r="BL127" s="58">
        <v>8</v>
      </c>
      <c r="BM127" s="58">
        <v>8</v>
      </c>
      <c r="BN127" s="58">
        <v>8</v>
      </c>
      <c r="BO127" s="58">
        <v>10</v>
      </c>
      <c r="BP127" s="58">
        <v>12</v>
      </c>
      <c r="BQ127" s="58">
        <v>15</v>
      </c>
      <c r="BR127" s="58">
        <v>21</v>
      </c>
      <c r="BS127" s="58">
        <v>26</v>
      </c>
      <c r="BT127" s="58">
        <v>29</v>
      </c>
      <c r="BU127" s="58">
        <v>40</v>
      </c>
      <c r="BV127" s="58">
        <v>51</v>
      </c>
      <c r="BW127" s="58">
        <v>59</v>
      </c>
      <c r="BX127" s="58">
        <v>74</v>
      </c>
      <c r="BY127" s="58">
        <v>95</v>
      </c>
      <c r="BZ127" s="58">
        <v>165</v>
      </c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/>
      <c r="CR127" s="58"/>
      <c r="CS127" s="58"/>
      <c r="CT127" s="58"/>
      <c r="CU127" s="58"/>
      <c r="CV127" s="58"/>
      <c r="CW127" s="58"/>
      <c r="CX127" s="58"/>
      <c r="CY127" s="58"/>
      <c r="CZ127" s="58"/>
      <c r="DA127" s="58"/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  <c r="DR127" s="58"/>
      <c r="DS127" s="58"/>
      <c r="DT127" s="58"/>
      <c r="DU127" s="58"/>
      <c r="DV127" s="58"/>
      <c r="DW127" s="58"/>
      <c r="DX127" s="58"/>
      <c r="DY127" s="58"/>
      <c r="DZ127" s="58"/>
      <c r="EA127" s="58"/>
      <c r="EB127" s="58"/>
      <c r="EC127" s="58"/>
      <c r="ED127" s="58"/>
      <c r="EE127" s="58"/>
      <c r="EF127" s="58"/>
      <c r="EG127" s="58"/>
      <c r="EH127" s="58"/>
      <c r="EI127" s="58"/>
      <c r="EJ127" s="58"/>
      <c r="EK127" s="58"/>
      <c r="EL127" s="58"/>
      <c r="EM127" s="58"/>
      <c r="EN127" s="58"/>
      <c r="EO127" s="58"/>
      <c r="EP127" s="58"/>
      <c r="EQ127" s="58"/>
      <c r="ER127" s="58"/>
      <c r="ES127" s="58"/>
      <c r="ET127" s="58"/>
      <c r="EU127" s="58"/>
      <c r="EV127" s="58"/>
      <c r="EW127" s="58"/>
      <c r="EX127" s="58"/>
      <c r="EY127" s="58"/>
      <c r="EZ127" s="58"/>
      <c r="FA127" s="58"/>
      <c r="FB127" s="58"/>
    </row>
    <row r="128" spans="1:158" outlineLevel="1" x14ac:dyDescent="0.2">
      <c r="BE128" s="70" t="s">
        <v>140</v>
      </c>
      <c r="BF128" s="58">
        <v>0</v>
      </c>
      <c r="BG128" s="58">
        <v>67</v>
      </c>
      <c r="BH128" s="58">
        <v>81</v>
      </c>
      <c r="BI128" s="58">
        <v>87</v>
      </c>
      <c r="BJ128" s="58">
        <v>93</v>
      </c>
      <c r="BK128" s="58">
        <v>97</v>
      </c>
      <c r="BL128" s="58">
        <v>105</v>
      </c>
      <c r="BM128" s="58">
        <v>109</v>
      </c>
      <c r="BN128" s="58">
        <v>110</v>
      </c>
      <c r="BO128" s="58">
        <v>113</v>
      </c>
      <c r="BP128" s="58">
        <v>115</v>
      </c>
      <c r="BQ128" s="58">
        <v>118</v>
      </c>
      <c r="BR128" s="58">
        <v>122</v>
      </c>
      <c r="BS128" s="58">
        <v>124</v>
      </c>
      <c r="BT128" s="58">
        <v>127</v>
      </c>
      <c r="BU128" s="58">
        <v>132</v>
      </c>
      <c r="BV128" s="58">
        <v>133</v>
      </c>
      <c r="BW128" s="58">
        <v>133</v>
      </c>
      <c r="BX128" s="58">
        <v>134</v>
      </c>
      <c r="BY128" s="58">
        <v>135</v>
      </c>
      <c r="BZ128" s="58">
        <v>138</v>
      </c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58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  <c r="DR128" s="58"/>
      <c r="DS128" s="58"/>
      <c r="DT128" s="58"/>
      <c r="DU128" s="58"/>
      <c r="DV128" s="58"/>
      <c r="DW128" s="58"/>
      <c r="DX128" s="58"/>
      <c r="DY128" s="58"/>
      <c r="DZ128" s="58"/>
      <c r="EA128" s="58"/>
      <c r="EB128" s="58"/>
      <c r="EC128" s="58"/>
      <c r="ED128" s="58"/>
      <c r="EE128" s="58"/>
      <c r="EF128" s="58"/>
      <c r="EG128" s="58"/>
      <c r="EH128" s="58"/>
      <c r="EI128" s="58"/>
      <c r="EJ128" s="58"/>
      <c r="EK128" s="58"/>
      <c r="EL128" s="58"/>
      <c r="EM128" s="58"/>
      <c r="EN128" s="58"/>
      <c r="EO128" s="58"/>
      <c r="EP128" s="58"/>
      <c r="EQ128" s="58"/>
      <c r="ER128" s="58"/>
      <c r="ES128" s="58"/>
      <c r="ET128" s="58"/>
      <c r="EU128" s="58"/>
      <c r="EV128" s="58"/>
      <c r="EW128" s="58"/>
      <c r="EX128" s="58"/>
      <c r="EY128" s="58"/>
      <c r="EZ128" s="58"/>
      <c r="FA128" s="58"/>
      <c r="FB128" s="58"/>
    </row>
    <row r="129" spans="57:158" outlineLevel="1" x14ac:dyDescent="0.2">
      <c r="BE129" s="70"/>
      <c r="BF129" s="58"/>
      <c r="BG129" s="58"/>
      <c r="BH129" s="58"/>
      <c r="BI129" s="58"/>
      <c r="BJ129" s="58"/>
      <c r="BK129" s="58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  <c r="CG129" s="58"/>
      <c r="CH129" s="58"/>
      <c r="CI129" s="58"/>
      <c r="CJ129" s="58"/>
      <c r="CK129" s="58"/>
      <c r="CL129" s="58"/>
      <c r="CM129" s="58"/>
      <c r="CN129" s="58"/>
      <c r="CO129" s="58"/>
      <c r="CP129" s="58"/>
      <c r="CQ129" s="58"/>
      <c r="CR129" s="58"/>
      <c r="CS129" s="58"/>
      <c r="CT129" s="58"/>
      <c r="CU129" s="58"/>
      <c r="CV129" s="58"/>
      <c r="CW129" s="58"/>
      <c r="CX129" s="58"/>
      <c r="CY129" s="58"/>
      <c r="CZ129" s="58"/>
      <c r="DA129" s="58"/>
      <c r="DB129" s="58"/>
      <c r="DC129" s="58"/>
      <c r="DD129" s="58"/>
      <c r="DE129" s="58"/>
      <c r="DF129" s="58"/>
      <c r="DG129" s="58"/>
      <c r="DH129" s="58"/>
      <c r="DI129" s="58"/>
      <c r="DJ129" s="58"/>
      <c r="DK129" s="58"/>
      <c r="DL129" s="58"/>
      <c r="DM129" s="58"/>
      <c r="DN129" s="58"/>
      <c r="DO129" s="58"/>
      <c r="DP129" s="58"/>
      <c r="DQ129" s="58"/>
      <c r="DR129" s="58"/>
      <c r="DS129" s="58"/>
      <c r="DT129" s="58"/>
      <c r="DU129" s="58"/>
      <c r="DV129" s="58"/>
      <c r="DW129" s="58"/>
      <c r="DX129" s="58"/>
      <c r="DY129" s="58"/>
      <c r="DZ129" s="58"/>
      <c r="EA129" s="58"/>
      <c r="EB129" s="58"/>
      <c r="EC129" s="58"/>
      <c r="ED129" s="58"/>
      <c r="EE129" s="58"/>
      <c r="EF129" s="58"/>
      <c r="EG129" s="58"/>
      <c r="EH129" s="58"/>
      <c r="EI129" s="58"/>
      <c r="EJ129" s="58"/>
      <c r="EK129" s="58"/>
      <c r="EL129" s="58"/>
      <c r="EM129" s="58"/>
      <c r="EN129" s="58"/>
      <c r="EO129" s="58"/>
      <c r="EP129" s="58"/>
      <c r="EQ129" s="58"/>
      <c r="ER129" s="58"/>
      <c r="ES129" s="58"/>
      <c r="ET129" s="58"/>
      <c r="EU129" s="58"/>
      <c r="EV129" s="58"/>
      <c r="EW129" s="58"/>
      <c r="EX129" s="58"/>
      <c r="EY129" s="58"/>
      <c r="EZ129" s="58"/>
      <c r="FA129" s="58"/>
      <c r="FB129" s="58"/>
    </row>
    <row r="130" spans="57:158" outlineLevel="1" x14ac:dyDescent="0.2">
      <c r="BE130" s="70" t="s">
        <v>141</v>
      </c>
      <c r="BF130" s="58">
        <v>0.05</v>
      </c>
      <c r="BG130" s="58">
        <v>0.1</v>
      </c>
      <c r="BH130" s="58">
        <v>0.15000000000000002</v>
      </c>
      <c r="BI130" s="58">
        <v>0.2</v>
      </c>
      <c r="BJ130" s="58">
        <v>0.25</v>
      </c>
      <c r="BK130" s="58">
        <v>0.3</v>
      </c>
      <c r="BL130" s="58">
        <v>0.35</v>
      </c>
      <c r="BM130" s="58">
        <v>0.39999999999999997</v>
      </c>
      <c r="BN130" s="58">
        <v>0.44999999999999996</v>
      </c>
      <c r="BO130" s="58">
        <v>0.49999999999999994</v>
      </c>
      <c r="BP130" s="58">
        <v>0.54999999999999993</v>
      </c>
      <c r="BQ130" s="58">
        <v>0.6</v>
      </c>
      <c r="BR130" s="58">
        <v>0.65</v>
      </c>
      <c r="BS130" s="58">
        <v>0.70000000000000007</v>
      </c>
      <c r="BT130" s="58">
        <v>0.75000000000000011</v>
      </c>
      <c r="BU130" s="58">
        <v>0.80000000000000016</v>
      </c>
      <c r="BV130" s="58">
        <v>0.8500000000000002</v>
      </c>
      <c r="BW130" s="58">
        <v>0.90000000000000024</v>
      </c>
      <c r="BX130" s="58">
        <v>0.95000000000000029</v>
      </c>
      <c r="BY130" s="58">
        <v>1.0000000000000002</v>
      </c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58"/>
      <c r="CO130" s="58"/>
      <c r="CP130" s="58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  <c r="DR130" s="58"/>
      <c r="DS130" s="58"/>
      <c r="DT130" s="58"/>
      <c r="DU130" s="58"/>
      <c r="DV130" s="58"/>
      <c r="DW130" s="58"/>
      <c r="DX130" s="58"/>
      <c r="DY130" s="58"/>
      <c r="DZ130" s="58"/>
      <c r="EA130" s="58"/>
      <c r="EB130" s="58"/>
      <c r="EC130" s="58"/>
      <c r="ED130" s="58"/>
      <c r="EE130" s="58"/>
      <c r="EF130" s="58"/>
      <c r="EG130" s="58"/>
      <c r="EH130" s="58"/>
      <c r="EI130" s="58"/>
      <c r="EJ130" s="58"/>
      <c r="EK130" s="58"/>
      <c r="EL130" s="58"/>
      <c r="EM130" s="58"/>
      <c r="EN130" s="58"/>
      <c r="EO130" s="58"/>
      <c r="EP130" s="58"/>
      <c r="EQ130" s="58"/>
      <c r="ER130" s="58"/>
      <c r="ES130" s="58"/>
      <c r="ET130" s="58"/>
      <c r="EU130" s="58"/>
      <c r="EV130" s="58"/>
      <c r="EW130" s="58"/>
      <c r="EX130" s="58"/>
      <c r="EY130" s="58"/>
      <c r="EZ130" s="58"/>
      <c r="FA130" s="58"/>
      <c r="FB130" s="58"/>
    </row>
    <row r="131" spans="57:158" outlineLevel="1" x14ac:dyDescent="0.2">
      <c r="BE131" s="70" t="s">
        <v>139</v>
      </c>
      <c r="BF131" s="58">
        <v>1</v>
      </c>
      <c r="BG131" s="58">
        <v>1</v>
      </c>
      <c r="BH131" s="58">
        <v>2</v>
      </c>
      <c r="BI131" s="58">
        <v>1</v>
      </c>
      <c r="BJ131" s="58">
        <v>1</v>
      </c>
      <c r="BK131" s="58">
        <v>2</v>
      </c>
      <c r="BL131" s="58">
        <v>0</v>
      </c>
      <c r="BM131" s="58">
        <v>0</v>
      </c>
      <c r="BN131" s="58">
        <v>2</v>
      </c>
      <c r="BO131" s="58">
        <v>2</v>
      </c>
      <c r="BP131" s="58">
        <v>3</v>
      </c>
      <c r="BQ131" s="58">
        <v>6</v>
      </c>
      <c r="BR131" s="58">
        <v>5</v>
      </c>
      <c r="BS131" s="58">
        <v>3</v>
      </c>
      <c r="BT131" s="58">
        <v>11</v>
      </c>
      <c r="BU131" s="58">
        <v>11</v>
      </c>
      <c r="BV131" s="58">
        <v>8</v>
      </c>
      <c r="BW131" s="58">
        <v>15</v>
      </c>
      <c r="BX131" s="58">
        <v>21</v>
      </c>
      <c r="BY131" s="58">
        <v>70</v>
      </c>
      <c r="BZ131" s="58"/>
      <c r="CA131" s="58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M131" s="58"/>
      <c r="CN131" s="58"/>
      <c r="CO131" s="58"/>
      <c r="CP131" s="58"/>
      <c r="CQ131" s="58"/>
      <c r="CR131" s="58"/>
      <c r="CS131" s="58"/>
      <c r="CT131" s="58"/>
      <c r="CU131" s="58"/>
      <c r="CV131" s="58"/>
      <c r="CW131" s="58"/>
      <c r="CX131" s="58"/>
      <c r="CY131" s="58"/>
      <c r="CZ131" s="58"/>
      <c r="DA131" s="58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/>
      <c r="DN131" s="58"/>
      <c r="DO131" s="58"/>
      <c r="DP131" s="58"/>
      <c r="DQ131" s="58"/>
      <c r="DR131" s="58"/>
      <c r="DS131" s="58"/>
      <c r="DT131" s="58"/>
      <c r="DU131" s="58"/>
      <c r="DV131" s="58"/>
      <c r="DW131" s="58"/>
      <c r="DX131" s="58"/>
      <c r="DY131" s="58"/>
      <c r="DZ131" s="58"/>
      <c r="EA131" s="58"/>
      <c r="EB131" s="58"/>
      <c r="EC131" s="58"/>
      <c r="ED131" s="58"/>
      <c r="EE131" s="58"/>
      <c r="EF131" s="58"/>
      <c r="EG131" s="58"/>
      <c r="EH131" s="58"/>
      <c r="EI131" s="58"/>
      <c r="EJ131" s="58"/>
      <c r="EK131" s="58"/>
      <c r="EL131" s="58"/>
      <c r="EM131" s="58"/>
      <c r="EN131" s="58"/>
      <c r="EO131" s="58"/>
      <c r="EP131" s="58"/>
      <c r="EQ131" s="58"/>
      <c r="ER131" s="58"/>
      <c r="ES131" s="58"/>
      <c r="ET131" s="58"/>
      <c r="EU131" s="58"/>
      <c r="EV131" s="58"/>
      <c r="EW131" s="58"/>
      <c r="EX131" s="58"/>
      <c r="EY131" s="58"/>
      <c r="EZ131" s="58"/>
      <c r="FA131" s="58"/>
      <c r="FB131" s="58"/>
    </row>
    <row r="132" spans="57:158" outlineLevel="1" x14ac:dyDescent="0.2">
      <c r="BE132" s="70" t="s">
        <v>140</v>
      </c>
      <c r="BF132" s="58">
        <v>-67</v>
      </c>
      <c r="BG132" s="58">
        <v>-14</v>
      </c>
      <c r="BH132" s="58">
        <v>-6</v>
      </c>
      <c r="BI132" s="58">
        <v>-6</v>
      </c>
      <c r="BJ132" s="58">
        <v>-4</v>
      </c>
      <c r="BK132" s="58">
        <v>-8</v>
      </c>
      <c r="BL132" s="58">
        <v>-4</v>
      </c>
      <c r="BM132" s="58">
        <v>-1</v>
      </c>
      <c r="BN132" s="58">
        <v>-3</v>
      </c>
      <c r="BO132" s="58">
        <v>-2</v>
      </c>
      <c r="BP132" s="58">
        <v>-3</v>
      </c>
      <c r="BQ132" s="58">
        <v>-4</v>
      </c>
      <c r="BR132" s="58">
        <v>-2</v>
      </c>
      <c r="BS132" s="58">
        <v>-3</v>
      </c>
      <c r="BT132" s="58">
        <v>-5</v>
      </c>
      <c r="BU132" s="58">
        <v>-1</v>
      </c>
      <c r="BV132" s="58">
        <v>0</v>
      </c>
      <c r="BW132" s="58">
        <v>-1</v>
      </c>
      <c r="BX132" s="58">
        <v>-1</v>
      </c>
      <c r="BY132" s="58">
        <v>-3</v>
      </c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  <c r="DO132" s="58"/>
      <c r="DP132" s="58"/>
      <c r="DQ132" s="58"/>
      <c r="DR132" s="58"/>
      <c r="DS132" s="58"/>
      <c r="DT132" s="58"/>
      <c r="DU132" s="58"/>
      <c r="DV132" s="58"/>
      <c r="DW132" s="58"/>
      <c r="DX132" s="58"/>
      <c r="DY132" s="58"/>
      <c r="DZ132" s="58"/>
      <c r="EA132" s="58"/>
      <c r="EB132" s="58"/>
      <c r="EC132" s="58"/>
      <c r="ED132" s="58"/>
      <c r="EE132" s="58"/>
      <c r="EF132" s="58"/>
      <c r="EG132" s="58"/>
      <c r="EH132" s="58"/>
      <c r="EI132" s="58"/>
      <c r="EJ132" s="58"/>
      <c r="EK132" s="58"/>
      <c r="EL132" s="58"/>
      <c r="EM132" s="58"/>
      <c r="EN132" s="58"/>
      <c r="EO132" s="58"/>
      <c r="EP132" s="58"/>
      <c r="EQ132" s="58"/>
      <c r="ER132" s="58"/>
      <c r="ES132" s="58"/>
      <c r="ET132" s="58"/>
      <c r="EU132" s="58"/>
      <c r="EV132" s="58"/>
      <c r="EW132" s="58"/>
      <c r="EX132" s="58"/>
      <c r="EY132" s="58"/>
      <c r="EZ132" s="58"/>
      <c r="FA132" s="58"/>
      <c r="FB132" s="58"/>
    </row>
    <row r="133" spans="57:158" outlineLevel="1" x14ac:dyDescent="0.2">
      <c r="BE133" s="58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58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58"/>
      <c r="DN133" s="58"/>
      <c r="DO133" s="58"/>
      <c r="DP133" s="58"/>
      <c r="DQ133" s="58"/>
      <c r="DR133" s="58"/>
      <c r="DS133" s="58"/>
      <c r="DT133" s="58"/>
      <c r="DU133" s="58"/>
      <c r="DV133" s="58"/>
      <c r="DW133" s="58"/>
      <c r="DX133" s="58"/>
      <c r="DY133" s="58"/>
      <c r="DZ133" s="58"/>
      <c r="EA133" s="58"/>
      <c r="EB133" s="58"/>
      <c r="EC133" s="58"/>
      <c r="ED133" s="58"/>
      <c r="EE133" s="58"/>
      <c r="EF133" s="58"/>
      <c r="EG133" s="58"/>
      <c r="EH133" s="58"/>
      <c r="EI133" s="58"/>
      <c r="EJ133" s="58"/>
      <c r="EK133" s="58"/>
      <c r="EL133" s="58"/>
      <c r="EM133" s="58"/>
      <c r="EN133" s="58"/>
      <c r="EO133" s="58"/>
      <c r="EP133" s="58"/>
      <c r="EQ133" s="58"/>
      <c r="ER133" s="58"/>
      <c r="ES133" s="58"/>
      <c r="ET133" s="58"/>
      <c r="EU133" s="58"/>
      <c r="EV133" s="58"/>
      <c r="EW133" s="58"/>
      <c r="EX133" s="58"/>
      <c r="EY133" s="58"/>
      <c r="EZ133" s="58"/>
      <c r="FA133" s="58"/>
      <c r="FB133" s="58"/>
    </row>
    <row r="134" spans="57:158" outlineLevel="1" x14ac:dyDescent="0.2">
      <c r="BE134" s="58"/>
      <c r="BF134" s="58"/>
      <c r="BG134" s="58"/>
      <c r="BH134" s="58"/>
      <c r="BI134" s="58"/>
      <c r="BJ134" s="58"/>
      <c r="BK134" s="58"/>
      <c r="BL134" s="58"/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  <c r="CM134" s="58"/>
      <c r="CN134" s="58"/>
      <c r="CO134" s="58"/>
      <c r="CP134" s="58"/>
      <c r="CQ134" s="58"/>
      <c r="CR134" s="58"/>
      <c r="CS134" s="58"/>
      <c r="CT134" s="58"/>
      <c r="CU134" s="58"/>
      <c r="CV134" s="58"/>
      <c r="CW134" s="58"/>
      <c r="CX134" s="58"/>
      <c r="CY134" s="58"/>
      <c r="CZ134" s="58"/>
      <c r="DA134" s="58"/>
      <c r="DB134" s="58"/>
      <c r="DC134" s="58"/>
      <c r="DD134" s="58"/>
      <c r="DE134" s="58"/>
      <c r="DF134" s="58"/>
      <c r="DG134" s="58"/>
      <c r="DH134" s="58"/>
      <c r="DI134" s="58"/>
      <c r="DJ134" s="58"/>
      <c r="DK134" s="58"/>
      <c r="DL134" s="58"/>
      <c r="DM134" s="58"/>
      <c r="DN134" s="58"/>
      <c r="DO134" s="58"/>
      <c r="DP134" s="58"/>
      <c r="DQ134" s="58"/>
      <c r="DR134" s="58"/>
      <c r="DS134" s="58"/>
      <c r="DT134" s="58"/>
      <c r="DU134" s="58"/>
      <c r="DV134" s="58"/>
      <c r="DW134" s="58"/>
      <c r="DX134" s="58"/>
      <c r="DY134" s="58"/>
      <c r="DZ134" s="58"/>
      <c r="EA134" s="58"/>
      <c r="EB134" s="58"/>
      <c r="EC134" s="58"/>
      <c r="ED134" s="58"/>
      <c r="EE134" s="58"/>
      <c r="EF134" s="58"/>
      <c r="EG134" s="58"/>
      <c r="EH134" s="58"/>
      <c r="EI134" s="58"/>
      <c r="EJ134" s="58"/>
      <c r="EK134" s="58"/>
      <c r="EL134" s="58"/>
      <c r="EM134" s="58"/>
      <c r="EN134" s="58"/>
      <c r="EO134" s="58"/>
      <c r="EP134" s="58"/>
      <c r="EQ134" s="58"/>
      <c r="ER134" s="58"/>
      <c r="ES134" s="58"/>
      <c r="ET134" s="58"/>
      <c r="EU134" s="58"/>
      <c r="EV134" s="58"/>
      <c r="EW134" s="58"/>
      <c r="EX134" s="58"/>
      <c r="EY134" s="58"/>
      <c r="EZ134" s="58"/>
      <c r="FA134" s="58"/>
      <c r="FB134" s="58"/>
    </row>
    <row r="135" spans="57:158" outlineLevel="1" x14ac:dyDescent="0.2"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/>
      <c r="CR135" s="58"/>
      <c r="CS135" s="58"/>
      <c r="CT135" s="58"/>
      <c r="CU135" s="58"/>
      <c r="CV135" s="58"/>
      <c r="CW135" s="58"/>
      <c r="CX135" s="58"/>
      <c r="CY135" s="58"/>
      <c r="CZ135" s="58"/>
      <c r="DA135" s="58"/>
      <c r="DB135" s="58"/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/>
      <c r="DO135" s="58"/>
      <c r="DP135" s="58"/>
      <c r="DQ135" s="58"/>
      <c r="DR135" s="58"/>
      <c r="DS135" s="58"/>
      <c r="DT135" s="58"/>
      <c r="DU135" s="58"/>
      <c r="DV135" s="58"/>
      <c r="DW135" s="58"/>
      <c r="DX135" s="58"/>
      <c r="DY135" s="58"/>
      <c r="DZ135" s="58"/>
      <c r="EA135" s="58"/>
      <c r="EB135" s="58"/>
      <c r="EC135" s="58"/>
      <c r="ED135" s="58"/>
      <c r="EE135" s="58"/>
      <c r="EF135" s="58"/>
      <c r="EG135" s="58"/>
      <c r="EH135" s="58"/>
      <c r="EI135" s="58"/>
      <c r="EJ135" s="58"/>
      <c r="EK135" s="58"/>
      <c r="EL135" s="58"/>
      <c r="EM135" s="58"/>
      <c r="EN135" s="58"/>
      <c r="EO135" s="58"/>
      <c r="EP135" s="58"/>
      <c r="EQ135" s="58"/>
      <c r="ER135" s="58"/>
      <c r="ES135" s="58"/>
      <c r="ET135" s="58"/>
      <c r="EU135" s="58"/>
      <c r="EV135" s="58"/>
      <c r="EW135" s="58"/>
      <c r="EX135" s="58"/>
      <c r="EY135" s="58"/>
      <c r="EZ135" s="58"/>
      <c r="FA135" s="58"/>
      <c r="FB135" s="58"/>
    </row>
    <row r="136" spans="57:158" outlineLevel="1" x14ac:dyDescent="0.2">
      <c r="BE136" s="58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58"/>
      <c r="CO136" s="58"/>
      <c r="CP136" s="58"/>
      <c r="CQ136" s="58"/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/>
      <c r="DL136" s="58"/>
      <c r="DM136" s="58"/>
      <c r="DN136" s="58"/>
      <c r="DO136" s="58"/>
      <c r="DP136" s="58"/>
      <c r="DQ136" s="58"/>
      <c r="DR136" s="58"/>
      <c r="DS136" s="58"/>
      <c r="DT136" s="58"/>
      <c r="DU136" s="58"/>
      <c r="DV136" s="58"/>
      <c r="DW136" s="58"/>
      <c r="DX136" s="58"/>
      <c r="DY136" s="58"/>
      <c r="DZ136" s="58"/>
      <c r="EA136" s="58"/>
      <c r="EB136" s="58"/>
      <c r="EC136" s="58"/>
      <c r="ED136" s="58"/>
      <c r="EE136" s="58"/>
      <c r="EF136" s="58"/>
      <c r="EG136" s="58"/>
      <c r="EH136" s="58"/>
      <c r="EI136" s="58"/>
      <c r="EJ136" s="58"/>
      <c r="EK136" s="58"/>
      <c r="EL136" s="58"/>
      <c r="EM136" s="58"/>
      <c r="EN136" s="58"/>
      <c r="EO136" s="58"/>
      <c r="EP136" s="58"/>
      <c r="EQ136" s="58"/>
      <c r="ER136" s="58"/>
      <c r="ES136" s="58"/>
      <c r="ET136" s="58"/>
      <c r="EU136" s="58"/>
      <c r="EV136" s="58"/>
      <c r="EW136" s="58"/>
      <c r="EX136" s="58"/>
      <c r="EY136" s="58"/>
      <c r="EZ136" s="58"/>
      <c r="FA136" s="58"/>
      <c r="FB136" s="58"/>
    </row>
    <row r="137" spans="57:158" outlineLevel="1" x14ac:dyDescent="0.2"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  <c r="DR137" s="58"/>
      <c r="DS137" s="58"/>
      <c r="DT137" s="58"/>
      <c r="DU137" s="58"/>
      <c r="DV137" s="58"/>
      <c r="DW137" s="58"/>
      <c r="DX137" s="58"/>
      <c r="DY137" s="58"/>
      <c r="DZ137" s="58"/>
      <c r="EA137" s="58"/>
      <c r="EB137" s="58"/>
      <c r="EC137" s="58"/>
      <c r="ED137" s="58"/>
      <c r="EE137" s="58"/>
      <c r="EF137" s="58"/>
      <c r="EG137" s="58"/>
      <c r="EH137" s="58"/>
      <c r="EI137" s="58"/>
      <c r="EJ137" s="58"/>
      <c r="EK137" s="58"/>
      <c r="EL137" s="58"/>
      <c r="EM137" s="58"/>
      <c r="EN137" s="58"/>
      <c r="EO137" s="58"/>
      <c r="EP137" s="58"/>
      <c r="EQ137" s="58"/>
      <c r="ER137" s="58"/>
      <c r="ES137" s="58"/>
      <c r="ET137" s="58"/>
      <c r="EU137" s="58"/>
      <c r="EV137" s="58"/>
      <c r="EW137" s="58"/>
      <c r="EX137" s="58"/>
      <c r="EY137" s="58"/>
      <c r="EZ137" s="58"/>
      <c r="FA137" s="58"/>
      <c r="FB137" s="58"/>
    </row>
    <row r="138" spans="57:158" outlineLevel="1" x14ac:dyDescent="0.2">
      <c r="BE138" s="58"/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  <c r="CM138" s="58"/>
      <c r="CN138" s="58"/>
      <c r="CO138" s="58"/>
      <c r="CP138" s="58"/>
      <c r="CQ138" s="58"/>
      <c r="CR138" s="58"/>
      <c r="CS138" s="58"/>
      <c r="CT138" s="58"/>
      <c r="CU138" s="58"/>
      <c r="CV138" s="58"/>
      <c r="CW138" s="58"/>
      <c r="CX138" s="58"/>
      <c r="CY138" s="58"/>
      <c r="CZ138" s="58"/>
      <c r="DA138" s="58"/>
      <c r="DB138" s="58"/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/>
      <c r="DN138" s="58"/>
      <c r="DO138" s="58"/>
      <c r="DP138" s="58"/>
      <c r="DQ138" s="58"/>
      <c r="DR138" s="58"/>
      <c r="DS138" s="58"/>
      <c r="DT138" s="58"/>
      <c r="DU138" s="58"/>
      <c r="DV138" s="58"/>
      <c r="DW138" s="58"/>
      <c r="DX138" s="58"/>
      <c r="DY138" s="58"/>
      <c r="DZ138" s="58"/>
      <c r="EA138" s="58"/>
      <c r="EB138" s="58"/>
      <c r="EC138" s="58"/>
      <c r="ED138" s="58"/>
      <c r="EE138" s="58"/>
      <c r="EF138" s="58"/>
      <c r="EG138" s="58"/>
      <c r="EH138" s="58"/>
      <c r="EI138" s="58"/>
      <c r="EJ138" s="58"/>
      <c r="EK138" s="58"/>
      <c r="EL138" s="58"/>
      <c r="EM138" s="58"/>
      <c r="EN138" s="58"/>
      <c r="EO138" s="58"/>
      <c r="EP138" s="58"/>
      <c r="EQ138" s="58"/>
      <c r="ER138" s="58"/>
      <c r="ES138" s="58"/>
      <c r="ET138" s="58"/>
      <c r="EU138" s="58"/>
      <c r="EV138" s="58"/>
      <c r="EW138" s="58"/>
      <c r="EX138" s="58"/>
      <c r="EY138" s="58"/>
      <c r="EZ138" s="58"/>
      <c r="FA138" s="58"/>
      <c r="FB138" s="58"/>
    </row>
    <row r="139" spans="57:158" outlineLevel="1" x14ac:dyDescent="0.2">
      <c r="BE139" s="58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  <c r="CM139" s="58"/>
      <c r="CN139" s="58"/>
      <c r="CO139" s="58"/>
      <c r="CP139" s="58"/>
      <c r="CQ139" s="58"/>
      <c r="CR139" s="58"/>
      <c r="CS139" s="58"/>
      <c r="CT139" s="58"/>
      <c r="CU139" s="58"/>
      <c r="CV139" s="58"/>
      <c r="CW139" s="58"/>
      <c r="CX139" s="58"/>
      <c r="CY139" s="58"/>
      <c r="CZ139" s="58"/>
      <c r="DA139" s="58"/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  <c r="DO139" s="58"/>
      <c r="DP139" s="58"/>
      <c r="DQ139" s="58"/>
      <c r="DR139" s="58"/>
      <c r="DS139" s="58"/>
      <c r="DT139" s="58"/>
      <c r="DU139" s="58"/>
      <c r="DV139" s="58"/>
      <c r="DW139" s="58"/>
      <c r="DX139" s="58"/>
      <c r="DY139" s="58"/>
      <c r="DZ139" s="58"/>
      <c r="EA139" s="58"/>
      <c r="EB139" s="58"/>
      <c r="EC139" s="58"/>
      <c r="ED139" s="58"/>
      <c r="EE139" s="58"/>
      <c r="EF139" s="58"/>
      <c r="EG139" s="58"/>
      <c r="EH139" s="58"/>
      <c r="EI139" s="58"/>
      <c r="EJ139" s="58"/>
      <c r="EK139" s="58"/>
      <c r="EL139" s="58"/>
      <c r="EM139" s="58"/>
      <c r="EN139" s="58"/>
      <c r="EO139" s="58"/>
      <c r="EP139" s="58"/>
      <c r="EQ139" s="58"/>
      <c r="ER139" s="58"/>
      <c r="ES139" s="58"/>
      <c r="ET139" s="58"/>
      <c r="EU139" s="58"/>
      <c r="EV139" s="58"/>
      <c r="EW139" s="58"/>
      <c r="EX139" s="58"/>
      <c r="EY139" s="58"/>
      <c r="EZ139" s="58"/>
      <c r="FA139" s="58"/>
      <c r="FB139" s="58"/>
    </row>
    <row r="140" spans="57:158" outlineLevel="1" x14ac:dyDescent="0.2"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  <c r="DR140" s="58"/>
      <c r="DS140" s="58"/>
      <c r="DT140" s="58"/>
      <c r="DU140" s="58"/>
      <c r="DV140" s="58"/>
      <c r="DW140" s="58"/>
      <c r="DX140" s="58"/>
      <c r="DY140" s="58"/>
      <c r="DZ140" s="58"/>
      <c r="EA140" s="58"/>
      <c r="EB140" s="58"/>
      <c r="EC140" s="58"/>
      <c r="ED140" s="58"/>
      <c r="EE140" s="58"/>
      <c r="EF140" s="58"/>
      <c r="EG140" s="58"/>
      <c r="EH140" s="58"/>
      <c r="EI140" s="58"/>
      <c r="EJ140" s="58"/>
      <c r="EK140" s="58"/>
      <c r="EL140" s="58"/>
      <c r="EM140" s="58"/>
      <c r="EN140" s="58"/>
      <c r="EO140" s="58"/>
      <c r="EP140" s="58"/>
      <c r="EQ140" s="58"/>
      <c r="ER140" s="58"/>
      <c r="ES140" s="58"/>
      <c r="ET140" s="58"/>
      <c r="EU140" s="58"/>
      <c r="EV140" s="58"/>
      <c r="EW140" s="58"/>
      <c r="EX140" s="58"/>
      <c r="EY140" s="58"/>
      <c r="EZ140" s="58"/>
      <c r="FA140" s="58"/>
      <c r="FB140" s="58"/>
    </row>
    <row r="141" spans="57:158" outlineLevel="1" x14ac:dyDescent="0.2"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58"/>
      <c r="CT141" s="58"/>
      <c r="CU141" s="58"/>
      <c r="CV141" s="58"/>
      <c r="CW141" s="58"/>
      <c r="CX141" s="58"/>
      <c r="CY141" s="58"/>
      <c r="CZ141" s="58"/>
      <c r="DA141" s="58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  <c r="DO141" s="58"/>
      <c r="DP141" s="58"/>
      <c r="DQ141" s="58"/>
      <c r="DR141" s="58"/>
      <c r="DS141" s="58"/>
      <c r="DT141" s="58"/>
      <c r="DU141" s="58"/>
      <c r="DV141" s="58"/>
      <c r="DW141" s="58"/>
      <c r="DX141" s="58"/>
      <c r="DY141" s="58"/>
      <c r="DZ141" s="58"/>
      <c r="EA141" s="58"/>
      <c r="EB141" s="58"/>
      <c r="EC141" s="58"/>
      <c r="ED141" s="58"/>
      <c r="EE141" s="58"/>
      <c r="EF141" s="58"/>
      <c r="EG141" s="58"/>
      <c r="EH141" s="58"/>
      <c r="EI141" s="58"/>
      <c r="EJ141" s="58"/>
      <c r="EK141" s="58"/>
      <c r="EL141" s="58"/>
      <c r="EM141" s="58"/>
      <c r="EN141" s="58"/>
      <c r="EO141" s="58"/>
      <c r="EP141" s="58"/>
      <c r="EQ141" s="58"/>
      <c r="ER141" s="58"/>
      <c r="ES141" s="58"/>
      <c r="ET141" s="58"/>
      <c r="EU141" s="58"/>
      <c r="EV141" s="58"/>
      <c r="EW141" s="58"/>
      <c r="EX141" s="58"/>
      <c r="EY141" s="58"/>
      <c r="EZ141" s="58"/>
      <c r="FA141" s="58"/>
      <c r="FB141" s="58"/>
    </row>
    <row r="142" spans="57:158" outlineLevel="1" x14ac:dyDescent="0.2">
      <c r="BE142" s="58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8"/>
      <c r="CE142" s="58"/>
      <c r="CF142" s="58"/>
      <c r="CG142" s="58"/>
      <c r="CH142" s="58"/>
      <c r="CI142" s="58"/>
      <c r="CJ142" s="58"/>
      <c r="CK142" s="58"/>
      <c r="CL142" s="58"/>
      <c r="CM142" s="58"/>
      <c r="CN142" s="58"/>
      <c r="CO142" s="58"/>
      <c r="CP142" s="58"/>
      <c r="CQ142" s="58"/>
      <c r="CR142" s="58"/>
      <c r="CS142" s="58"/>
      <c r="CT142" s="58"/>
      <c r="CU142" s="58"/>
      <c r="CV142" s="58"/>
      <c r="CW142" s="58"/>
      <c r="CX142" s="58"/>
      <c r="CY142" s="58"/>
      <c r="CZ142" s="58"/>
      <c r="DA142" s="58"/>
      <c r="DB142" s="58"/>
      <c r="DC142" s="58"/>
      <c r="DD142" s="58"/>
      <c r="DE142" s="58"/>
      <c r="DF142" s="58"/>
      <c r="DG142" s="58"/>
      <c r="DH142" s="58"/>
      <c r="DI142" s="58"/>
      <c r="DJ142" s="58"/>
      <c r="DK142" s="58"/>
      <c r="DL142" s="58"/>
      <c r="DM142" s="58"/>
      <c r="DN142" s="58"/>
      <c r="DO142" s="58"/>
      <c r="DP142" s="58"/>
      <c r="DQ142" s="58"/>
      <c r="DR142" s="58"/>
      <c r="DS142" s="58"/>
      <c r="DT142" s="58"/>
      <c r="DU142" s="58"/>
      <c r="DV142" s="58"/>
      <c r="DW142" s="58"/>
      <c r="DX142" s="58"/>
      <c r="DY142" s="58"/>
      <c r="DZ142" s="58"/>
      <c r="EA142" s="58"/>
      <c r="EB142" s="58"/>
      <c r="EC142" s="58"/>
      <c r="ED142" s="58"/>
      <c r="EE142" s="58"/>
      <c r="EF142" s="58"/>
      <c r="EG142" s="58"/>
      <c r="EH142" s="58"/>
      <c r="EI142" s="58"/>
      <c r="EJ142" s="58"/>
      <c r="EK142" s="58"/>
      <c r="EL142" s="58"/>
      <c r="EM142" s="58"/>
      <c r="EN142" s="58"/>
      <c r="EO142" s="58"/>
      <c r="EP142" s="58"/>
      <c r="EQ142" s="58"/>
      <c r="ER142" s="58"/>
      <c r="ES142" s="58"/>
      <c r="ET142" s="58"/>
      <c r="EU142" s="58"/>
      <c r="EV142" s="58"/>
      <c r="EW142" s="58"/>
      <c r="EX142" s="58"/>
      <c r="EY142" s="58"/>
      <c r="EZ142" s="58"/>
      <c r="FA142" s="58"/>
      <c r="FB142" s="58"/>
    </row>
    <row r="143" spans="57:158" outlineLevel="1" x14ac:dyDescent="0.2">
      <c r="BE143" s="58"/>
      <c r="BF143" s="58"/>
      <c r="BG143" s="58"/>
      <c r="BH143" s="58"/>
      <c r="BI143" s="58"/>
      <c r="BJ143" s="58"/>
      <c r="BK143" s="58"/>
      <c r="BL143" s="58"/>
      <c r="BM143" s="58"/>
      <c r="BN143" s="58"/>
      <c r="BO143" s="58"/>
      <c r="BP143" s="58"/>
      <c r="BQ143" s="58"/>
      <c r="BR143" s="58"/>
      <c r="BS143" s="58"/>
      <c r="BT143" s="58"/>
      <c r="BU143" s="58"/>
      <c r="BV143" s="58"/>
      <c r="BW143" s="58"/>
      <c r="BX143" s="58"/>
      <c r="BY143" s="58"/>
      <c r="BZ143" s="58"/>
      <c r="CA143" s="58"/>
      <c r="CB143" s="58"/>
      <c r="CC143" s="58"/>
      <c r="CD143" s="58"/>
      <c r="CE143" s="58"/>
      <c r="CF143" s="58"/>
      <c r="CG143" s="58"/>
      <c r="CH143" s="58"/>
      <c r="CI143" s="58"/>
      <c r="CJ143" s="58"/>
      <c r="CK143" s="58"/>
      <c r="CL143" s="58"/>
      <c r="CM143" s="58"/>
      <c r="CN143" s="58"/>
      <c r="CO143" s="58"/>
      <c r="CP143" s="58"/>
      <c r="CQ143" s="58"/>
      <c r="CR143" s="58"/>
      <c r="CS143" s="58"/>
      <c r="CT143" s="58"/>
      <c r="CU143" s="58"/>
      <c r="CV143" s="58"/>
      <c r="CW143" s="58"/>
      <c r="CX143" s="58"/>
      <c r="CY143" s="58"/>
      <c r="CZ143" s="58"/>
      <c r="DA143" s="58"/>
      <c r="DB143" s="58"/>
      <c r="DC143" s="58"/>
      <c r="DD143" s="58"/>
      <c r="DE143" s="58"/>
      <c r="DF143" s="58"/>
      <c r="DG143" s="58"/>
      <c r="DH143" s="58"/>
      <c r="DI143" s="58"/>
      <c r="DJ143" s="58"/>
      <c r="DK143" s="58"/>
      <c r="DL143" s="58"/>
      <c r="DM143" s="58"/>
      <c r="DN143" s="58"/>
      <c r="DO143" s="58"/>
      <c r="DP143" s="58"/>
      <c r="DQ143" s="58"/>
      <c r="DR143" s="58"/>
      <c r="DS143" s="58"/>
      <c r="DT143" s="58"/>
      <c r="DU143" s="58"/>
      <c r="DV143" s="58"/>
      <c r="DW143" s="58"/>
      <c r="DX143" s="58"/>
      <c r="DY143" s="58"/>
      <c r="DZ143" s="58"/>
      <c r="EA143" s="58"/>
      <c r="EB143" s="58"/>
      <c r="EC143" s="58"/>
      <c r="ED143" s="58"/>
      <c r="EE143" s="58"/>
      <c r="EF143" s="58"/>
      <c r="EG143" s="58"/>
      <c r="EH143" s="58"/>
      <c r="EI143" s="58"/>
      <c r="EJ143" s="58"/>
      <c r="EK143" s="58"/>
      <c r="EL143" s="58"/>
      <c r="EM143" s="58"/>
      <c r="EN143" s="58"/>
      <c r="EO143" s="58"/>
      <c r="EP143" s="58"/>
      <c r="EQ143" s="58"/>
      <c r="ER143" s="58"/>
      <c r="ES143" s="58"/>
      <c r="ET143" s="58"/>
      <c r="EU143" s="58"/>
      <c r="EV143" s="58"/>
      <c r="EW143" s="58"/>
      <c r="EX143" s="58"/>
      <c r="EY143" s="58"/>
      <c r="EZ143" s="58"/>
      <c r="FA143" s="58"/>
      <c r="FB143" s="58"/>
    </row>
    <row r="144" spans="57:158" outlineLevel="1" x14ac:dyDescent="0.2">
      <c r="BE144" s="58"/>
      <c r="BF144" s="58"/>
      <c r="BG144" s="58"/>
      <c r="BH144" s="58"/>
      <c r="BI144" s="58"/>
      <c r="BJ144" s="58"/>
      <c r="BK144" s="58"/>
      <c r="BL144" s="58"/>
      <c r="BM144" s="58"/>
      <c r="BN144" s="58"/>
      <c r="BO144" s="58"/>
      <c r="BP144" s="58"/>
      <c r="BQ144" s="58"/>
      <c r="BR144" s="58"/>
      <c r="BS144" s="58"/>
      <c r="BT144" s="58"/>
      <c r="BU144" s="58"/>
      <c r="BV144" s="58"/>
      <c r="BW144" s="58"/>
      <c r="BX144" s="58"/>
      <c r="BY144" s="58"/>
      <c r="BZ144" s="58"/>
      <c r="CA144" s="58"/>
      <c r="CB144" s="58"/>
      <c r="CC144" s="58"/>
      <c r="CD144" s="58"/>
      <c r="CE144" s="58"/>
      <c r="CF144" s="58"/>
      <c r="CG144" s="58"/>
      <c r="CH144" s="58"/>
      <c r="CI144" s="58"/>
      <c r="CJ144" s="58"/>
      <c r="CK144" s="58"/>
      <c r="CL144" s="58"/>
      <c r="CM144" s="58"/>
      <c r="CN144" s="58"/>
      <c r="CO144" s="58"/>
      <c r="CP144" s="58"/>
      <c r="CQ144" s="58"/>
      <c r="CR144" s="58"/>
      <c r="CS144" s="58"/>
      <c r="CT144" s="58"/>
      <c r="CU144" s="58"/>
      <c r="CV144" s="58"/>
      <c r="CW144" s="58"/>
      <c r="CX144" s="58"/>
      <c r="CY144" s="58"/>
      <c r="CZ144" s="58"/>
      <c r="DA144" s="58"/>
      <c r="DB144" s="58"/>
      <c r="DC144" s="58"/>
      <c r="DD144" s="58"/>
      <c r="DE144" s="58"/>
      <c r="DF144" s="58"/>
      <c r="DG144" s="58"/>
      <c r="DH144" s="58"/>
      <c r="DI144" s="58"/>
      <c r="DJ144" s="58"/>
      <c r="DK144" s="58"/>
      <c r="DL144" s="58"/>
      <c r="DM144" s="58"/>
      <c r="DN144" s="58"/>
      <c r="DO144" s="58"/>
      <c r="DP144" s="58"/>
      <c r="DQ144" s="58"/>
      <c r="DR144" s="58"/>
      <c r="DS144" s="58"/>
      <c r="DT144" s="58"/>
      <c r="DU144" s="58"/>
      <c r="DV144" s="58"/>
      <c r="DW144" s="58"/>
      <c r="DX144" s="58"/>
      <c r="DY144" s="58"/>
      <c r="DZ144" s="58"/>
      <c r="EA144" s="58"/>
      <c r="EB144" s="58"/>
      <c r="EC144" s="58"/>
      <c r="ED144" s="58"/>
      <c r="EE144" s="58"/>
      <c r="EF144" s="58"/>
      <c r="EG144" s="58"/>
      <c r="EH144" s="58"/>
      <c r="EI144" s="58"/>
      <c r="EJ144" s="58"/>
      <c r="EK144" s="58"/>
      <c r="EL144" s="58"/>
      <c r="EM144" s="58"/>
      <c r="EN144" s="58"/>
      <c r="EO144" s="58"/>
      <c r="EP144" s="58"/>
      <c r="EQ144" s="58"/>
      <c r="ER144" s="58"/>
      <c r="ES144" s="58"/>
      <c r="ET144" s="58"/>
      <c r="EU144" s="58"/>
      <c r="EV144" s="58"/>
      <c r="EW144" s="58"/>
      <c r="EX144" s="58"/>
      <c r="EY144" s="58"/>
      <c r="EZ144" s="58"/>
      <c r="FA144" s="58"/>
      <c r="FB144" s="58"/>
    </row>
    <row r="145" spans="1:158" outlineLevel="1" x14ac:dyDescent="0.2"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58"/>
      <c r="BZ145" s="58"/>
      <c r="CA145" s="58"/>
      <c r="CB145" s="58"/>
      <c r="CC145" s="58"/>
      <c r="CD145" s="58"/>
      <c r="CE145" s="58"/>
      <c r="CF145" s="58"/>
      <c r="CG145" s="58"/>
      <c r="CH145" s="58"/>
      <c r="CI145" s="58"/>
      <c r="CJ145" s="58"/>
      <c r="CK145" s="58"/>
      <c r="CL145" s="58"/>
      <c r="CM145" s="58"/>
      <c r="CN145" s="58"/>
      <c r="CO145" s="58"/>
      <c r="CP145" s="58"/>
      <c r="CQ145" s="58"/>
      <c r="CR145" s="58"/>
      <c r="CS145" s="58"/>
      <c r="CT145" s="58"/>
      <c r="CU145" s="58"/>
      <c r="CV145" s="58"/>
      <c r="CW145" s="58"/>
      <c r="CX145" s="58"/>
      <c r="CY145" s="58"/>
      <c r="CZ145" s="58"/>
      <c r="DA145" s="58"/>
      <c r="DB145" s="58"/>
      <c r="DC145" s="58"/>
      <c r="DD145" s="58"/>
      <c r="DE145" s="58"/>
      <c r="DF145" s="58"/>
      <c r="DG145" s="58"/>
      <c r="DH145" s="58"/>
      <c r="DI145" s="58"/>
      <c r="DJ145" s="58"/>
      <c r="DK145" s="58"/>
      <c r="DL145" s="58"/>
      <c r="DM145" s="58"/>
      <c r="DN145" s="58"/>
      <c r="DO145" s="58"/>
      <c r="DP145" s="58"/>
      <c r="DQ145" s="58"/>
      <c r="DR145" s="58"/>
      <c r="DS145" s="58"/>
      <c r="DT145" s="58"/>
      <c r="DU145" s="58"/>
      <c r="DV145" s="58"/>
      <c r="DW145" s="58"/>
      <c r="DX145" s="58"/>
      <c r="DY145" s="58"/>
      <c r="DZ145" s="58"/>
      <c r="EA145" s="58"/>
      <c r="EB145" s="58"/>
      <c r="EC145" s="58"/>
      <c r="ED145" s="58"/>
      <c r="EE145" s="58"/>
      <c r="EF145" s="58"/>
      <c r="EG145" s="58"/>
      <c r="EH145" s="58"/>
      <c r="EI145" s="58"/>
      <c r="EJ145" s="58"/>
      <c r="EK145" s="58"/>
      <c r="EL145" s="58"/>
      <c r="EM145" s="58"/>
      <c r="EN145" s="58"/>
      <c r="EO145" s="58"/>
      <c r="EP145" s="58"/>
      <c r="EQ145" s="58"/>
      <c r="ER145" s="58"/>
      <c r="ES145" s="58"/>
      <c r="ET145" s="58"/>
      <c r="EU145" s="58"/>
      <c r="EV145" s="58"/>
      <c r="EW145" s="58"/>
      <c r="EX145" s="58"/>
      <c r="EY145" s="58"/>
      <c r="EZ145" s="58"/>
      <c r="FA145" s="58"/>
      <c r="FB145" s="58"/>
    </row>
    <row r="146" spans="1:158" x14ac:dyDescent="0.2">
      <c r="A146" s="72"/>
      <c r="BE146" s="58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8"/>
      <c r="CE146" s="58"/>
      <c r="CF146" s="58"/>
      <c r="CG146" s="58"/>
      <c r="CH146" s="58"/>
      <c r="CI146" s="58"/>
      <c r="CJ146" s="58"/>
      <c r="CK146" s="58"/>
      <c r="CL146" s="58"/>
      <c r="CM146" s="58"/>
      <c r="CN146" s="58"/>
      <c r="CO146" s="58"/>
      <c r="CP146" s="58"/>
      <c r="CQ146" s="58"/>
      <c r="CR146" s="58"/>
      <c r="CS146" s="58"/>
      <c r="CT146" s="58"/>
      <c r="CU146" s="58"/>
      <c r="CV146" s="58"/>
      <c r="CW146" s="58"/>
      <c r="CX146" s="58"/>
      <c r="CY146" s="58"/>
      <c r="CZ146" s="58"/>
      <c r="DA146" s="58"/>
      <c r="DB146" s="58"/>
      <c r="DC146" s="58"/>
      <c r="DD146" s="58"/>
      <c r="DE146" s="58"/>
      <c r="DF146" s="58"/>
      <c r="DG146" s="58"/>
      <c r="DH146" s="58"/>
      <c r="DI146" s="58"/>
      <c r="DJ146" s="58"/>
      <c r="DK146" s="58"/>
      <c r="DL146" s="58"/>
      <c r="DM146" s="58"/>
      <c r="DN146" s="58"/>
      <c r="DO146" s="58"/>
      <c r="DP146" s="58"/>
      <c r="DQ146" s="58"/>
      <c r="DR146" s="58"/>
      <c r="DS146" s="58"/>
      <c r="DT146" s="58"/>
      <c r="DU146" s="58"/>
      <c r="DV146" s="58"/>
      <c r="DW146" s="58"/>
      <c r="DX146" s="58"/>
      <c r="DY146" s="58"/>
      <c r="DZ146" s="58"/>
      <c r="EA146" s="58"/>
      <c r="EB146" s="58"/>
      <c r="EC146" s="58"/>
      <c r="ED146" s="58"/>
      <c r="EE146" s="58"/>
      <c r="EF146" s="58"/>
      <c r="EG146" s="58"/>
      <c r="EH146" s="58"/>
      <c r="EI146" s="58"/>
      <c r="EJ146" s="58"/>
      <c r="EK146" s="58"/>
      <c r="EL146" s="58"/>
      <c r="EM146" s="58"/>
      <c r="EN146" s="58"/>
      <c r="EO146" s="58"/>
      <c r="EP146" s="58"/>
      <c r="EQ146" s="58"/>
      <c r="ER146" s="58"/>
      <c r="ES146" s="58"/>
      <c r="ET146" s="58"/>
      <c r="EU146" s="58"/>
      <c r="EV146" s="58"/>
      <c r="EW146" s="58"/>
      <c r="EX146" s="58"/>
      <c r="EY146" s="58"/>
      <c r="EZ146" s="58"/>
      <c r="FA146" s="58"/>
      <c r="FB146" s="58"/>
    </row>
    <row r="147" spans="1:158" x14ac:dyDescent="0.2">
      <c r="A147" s="11" t="s">
        <v>119</v>
      </c>
      <c r="BE147" s="58"/>
      <c r="BF147" s="58"/>
      <c r="BG147" s="58"/>
      <c r="BH147" s="58"/>
      <c r="BI147" s="58"/>
      <c r="BJ147" s="58"/>
      <c r="BK147" s="58"/>
      <c r="BL147" s="58"/>
      <c r="BM147" s="58"/>
      <c r="BN147" s="58"/>
      <c r="BO147" s="58"/>
      <c r="BP147" s="58"/>
      <c r="BQ147" s="58"/>
      <c r="BR147" s="58"/>
      <c r="BS147" s="58"/>
      <c r="BT147" s="58"/>
      <c r="BU147" s="58"/>
      <c r="BV147" s="58"/>
      <c r="BW147" s="58"/>
      <c r="BX147" s="58"/>
      <c r="BY147" s="58"/>
      <c r="BZ147" s="58"/>
      <c r="CA147" s="58"/>
      <c r="CB147" s="58"/>
      <c r="CC147" s="58"/>
      <c r="CD147" s="58"/>
      <c r="CE147" s="58"/>
      <c r="CF147" s="58"/>
      <c r="CG147" s="58"/>
      <c r="CH147" s="58"/>
      <c r="CI147" s="58"/>
      <c r="CJ147" s="58"/>
      <c r="CK147" s="58"/>
      <c r="CL147" s="58"/>
      <c r="CM147" s="58"/>
      <c r="CN147" s="58"/>
      <c r="CO147" s="58"/>
      <c r="CP147" s="58"/>
      <c r="CQ147" s="58"/>
      <c r="CR147" s="58"/>
      <c r="CS147" s="58"/>
      <c r="CT147" s="58"/>
      <c r="CU147" s="58"/>
      <c r="CV147" s="58"/>
      <c r="CW147" s="58"/>
      <c r="CX147" s="58"/>
      <c r="CY147" s="58"/>
      <c r="CZ147" s="58"/>
      <c r="DA147" s="58"/>
      <c r="DB147" s="58"/>
      <c r="DC147" s="58"/>
      <c r="DD147" s="58"/>
      <c r="DE147" s="58"/>
      <c r="DF147" s="58"/>
      <c r="DG147" s="58"/>
      <c r="DH147" s="58"/>
      <c r="DI147" s="58"/>
      <c r="DJ147" s="58"/>
      <c r="DK147" s="58"/>
      <c r="DL147" s="58"/>
      <c r="DM147" s="58"/>
      <c r="DN147" s="58"/>
      <c r="DO147" s="58"/>
      <c r="DP147" s="58"/>
      <c r="DQ147" s="58"/>
      <c r="DR147" s="58"/>
      <c r="DS147" s="58"/>
      <c r="DT147" s="58"/>
      <c r="DU147" s="58"/>
      <c r="DV147" s="58"/>
      <c r="DW147" s="58"/>
      <c r="DX147" s="58"/>
      <c r="DY147" s="58"/>
      <c r="DZ147" s="58"/>
      <c r="EA147" s="58"/>
      <c r="EB147" s="58"/>
      <c r="EC147" s="58"/>
      <c r="ED147" s="58"/>
      <c r="EE147" s="58"/>
      <c r="EF147" s="58"/>
      <c r="EG147" s="58"/>
      <c r="EH147" s="58"/>
      <c r="EI147" s="58"/>
      <c r="EJ147" s="58"/>
      <c r="EK147" s="58"/>
      <c r="EL147" s="58"/>
      <c r="EM147" s="58"/>
      <c r="EN147" s="58"/>
      <c r="EO147" s="58"/>
      <c r="EP147" s="58"/>
      <c r="EQ147" s="58"/>
      <c r="ER147" s="58"/>
      <c r="ES147" s="58"/>
      <c r="ET147" s="58"/>
      <c r="EU147" s="58"/>
      <c r="EV147" s="58"/>
      <c r="EW147" s="58"/>
      <c r="EX147" s="58"/>
      <c r="EY147" s="58"/>
      <c r="EZ147" s="58"/>
      <c r="FA147" s="58"/>
      <c r="FB147" s="58"/>
    </row>
    <row r="148" spans="1:158" outlineLevel="1" x14ac:dyDescent="0.2">
      <c r="BE148" s="58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  <c r="CG148" s="58"/>
      <c r="CH148" s="58"/>
      <c r="CI148" s="58"/>
      <c r="CJ148" s="58"/>
      <c r="CK148" s="58"/>
      <c r="CL148" s="58"/>
      <c r="CM148" s="58"/>
      <c r="CN148" s="58"/>
      <c r="CO148" s="58"/>
      <c r="CP148" s="58"/>
      <c r="CQ148" s="58"/>
      <c r="CR148" s="58"/>
      <c r="CS148" s="58"/>
      <c r="CT148" s="58"/>
      <c r="CU148" s="58"/>
      <c r="CV148" s="58"/>
      <c r="CW148" s="58"/>
      <c r="CX148" s="58"/>
      <c r="CY148" s="58"/>
      <c r="CZ148" s="58"/>
      <c r="DA148" s="58"/>
      <c r="DB148" s="58"/>
      <c r="DC148" s="58"/>
      <c r="DD148" s="58"/>
      <c r="DE148" s="58"/>
      <c r="DF148" s="58"/>
      <c r="DG148" s="58"/>
      <c r="DH148" s="58"/>
      <c r="DI148" s="58"/>
      <c r="DJ148" s="58"/>
      <c r="DK148" s="58"/>
      <c r="DL148" s="58"/>
      <c r="DM148" s="58"/>
      <c r="DN148" s="58"/>
      <c r="DO148" s="58"/>
      <c r="DP148" s="58"/>
      <c r="DQ148" s="58"/>
      <c r="DR148" s="58"/>
      <c r="DS148" s="58"/>
      <c r="DT148" s="58"/>
      <c r="DU148" s="58"/>
      <c r="DV148" s="58"/>
      <c r="DW148" s="58"/>
      <c r="DX148" s="58"/>
      <c r="DY148" s="58"/>
      <c r="DZ148" s="58"/>
      <c r="EA148" s="58"/>
      <c r="EB148" s="58"/>
      <c r="EC148" s="58"/>
      <c r="ED148" s="58"/>
      <c r="EE148" s="58"/>
      <c r="EF148" s="58"/>
      <c r="EG148" s="58"/>
      <c r="EH148" s="58"/>
      <c r="EI148" s="58"/>
      <c r="EJ148" s="58"/>
      <c r="EK148" s="58"/>
      <c r="EL148" s="58"/>
      <c r="EM148" s="58"/>
      <c r="EN148" s="58"/>
      <c r="EO148" s="58"/>
      <c r="EP148" s="58"/>
      <c r="EQ148" s="58"/>
      <c r="ER148" s="58"/>
      <c r="ES148" s="58"/>
      <c r="ET148" s="58"/>
      <c r="EU148" s="58"/>
      <c r="EV148" s="58"/>
      <c r="EW148" s="58"/>
      <c r="EX148" s="58"/>
      <c r="EY148" s="58"/>
      <c r="EZ148" s="58"/>
      <c r="FA148" s="58"/>
      <c r="FB148" s="58"/>
    </row>
    <row r="149" spans="1:158" outlineLevel="1" x14ac:dyDescent="0.2">
      <c r="BE149" s="58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58"/>
      <c r="BZ149" s="58"/>
      <c r="CA149" s="58"/>
      <c r="CB149" s="58"/>
      <c r="CC149" s="58"/>
      <c r="CD149" s="58"/>
      <c r="CE149" s="58"/>
      <c r="CF149" s="58"/>
      <c r="CG149" s="58"/>
      <c r="CH149" s="58"/>
      <c r="CI149" s="58"/>
      <c r="CJ149" s="58"/>
      <c r="CK149" s="58"/>
      <c r="CL149" s="58"/>
      <c r="CM149" s="58"/>
      <c r="CN149" s="58"/>
      <c r="CO149" s="58"/>
      <c r="CP149" s="58"/>
      <c r="CQ149" s="58"/>
      <c r="CR149" s="58"/>
      <c r="CS149" s="58"/>
      <c r="CT149" s="58"/>
      <c r="CU149" s="58"/>
      <c r="CV149" s="58"/>
      <c r="CW149" s="58"/>
      <c r="CX149" s="58"/>
      <c r="CY149" s="58"/>
      <c r="CZ149" s="58"/>
      <c r="DA149" s="58"/>
      <c r="DB149" s="58"/>
      <c r="DC149" s="58"/>
      <c r="DD149" s="58"/>
      <c r="DE149" s="58"/>
      <c r="DF149" s="58"/>
      <c r="DG149" s="58"/>
      <c r="DH149" s="58"/>
      <c r="DI149" s="58"/>
      <c r="DJ149" s="58"/>
      <c r="DK149" s="58"/>
      <c r="DL149" s="58"/>
      <c r="DM149" s="58"/>
      <c r="DN149" s="58"/>
      <c r="DO149" s="58"/>
      <c r="DP149" s="58"/>
      <c r="DQ149" s="58"/>
      <c r="DR149" s="58"/>
      <c r="DS149" s="58"/>
      <c r="DT149" s="58"/>
      <c r="DU149" s="58"/>
      <c r="DV149" s="58"/>
      <c r="DW149" s="58"/>
      <c r="DX149" s="58"/>
      <c r="DY149" s="58"/>
      <c r="DZ149" s="58"/>
      <c r="EA149" s="58"/>
      <c r="EB149" s="58"/>
      <c r="EC149" s="58"/>
      <c r="ED149" s="58"/>
      <c r="EE149" s="58"/>
      <c r="EF149" s="58"/>
      <c r="EG149" s="58"/>
      <c r="EH149" s="58"/>
      <c r="EI149" s="58"/>
      <c r="EJ149" s="58"/>
      <c r="EK149" s="58"/>
      <c r="EL149" s="58"/>
      <c r="EM149" s="58"/>
      <c r="EN149" s="58"/>
      <c r="EO149" s="58"/>
      <c r="EP149" s="58"/>
      <c r="EQ149" s="58"/>
      <c r="ER149" s="58"/>
      <c r="ES149" s="58"/>
      <c r="ET149" s="58"/>
      <c r="EU149" s="58"/>
      <c r="EV149" s="58"/>
      <c r="EW149" s="58"/>
      <c r="EX149" s="58"/>
      <c r="EY149" s="58"/>
      <c r="EZ149" s="58"/>
      <c r="FA149" s="58"/>
      <c r="FB149" s="58"/>
    </row>
    <row r="150" spans="1:158" outlineLevel="1" x14ac:dyDescent="0.2">
      <c r="BE150" s="58"/>
      <c r="BF150" s="58"/>
      <c r="BG150" s="58"/>
      <c r="BH150" s="58"/>
      <c r="BI150" s="58"/>
      <c r="BJ150" s="58"/>
      <c r="BK150" s="58"/>
      <c r="BL150" s="58"/>
      <c r="BM150" s="58"/>
      <c r="BN150" s="58"/>
      <c r="BO150" s="58"/>
      <c r="BP150" s="58"/>
      <c r="BQ150" s="58"/>
      <c r="BR150" s="58"/>
      <c r="BS150" s="58"/>
      <c r="BT150" s="58"/>
      <c r="BU150" s="58"/>
      <c r="BV150" s="58"/>
      <c r="BW150" s="58"/>
      <c r="BX150" s="58"/>
      <c r="BY150" s="58"/>
      <c r="BZ150" s="58"/>
      <c r="CA150" s="58"/>
      <c r="CB150" s="58"/>
      <c r="CC150" s="58"/>
      <c r="CD150" s="58"/>
      <c r="CE150" s="58"/>
      <c r="CF150" s="58"/>
      <c r="CG150" s="58"/>
      <c r="CH150" s="58"/>
      <c r="CI150" s="58"/>
      <c r="CJ150" s="58"/>
      <c r="CK150" s="58"/>
      <c r="CL150" s="58"/>
      <c r="CM150" s="58"/>
      <c r="CN150" s="58"/>
      <c r="CO150" s="58"/>
      <c r="CP150" s="58"/>
      <c r="CQ150" s="58"/>
      <c r="CR150" s="58"/>
      <c r="CS150" s="58"/>
      <c r="CT150" s="58"/>
      <c r="CU150" s="58"/>
      <c r="CV150" s="58"/>
      <c r="CW150" s="58"/>
      <c r="CX150" s="58"/>
      <c r="CY150" s="58"/>
      <c r="CZ150" s="58"/>
      <c r="DA150" s="58"/>
      <c r="DB150" s="58"/>
      <c r="DC150" s="58"/>
      <c r="DD150" s="58"/>
      <c r="DE150" s="58"/>
      <c r="DF150" s="58"/>
      <c r="DG150" s="58"/>
      <c r="DH150" s="58"/>
      <c r="DI150" s="58"/>
      <c r="DJ150" s="58"/>
      <c r="DK150" s="58"/>
      <c r="DL150" s="58"/>
      <c r="DM150" s="58"/>
      <c r="DN150" s="58"/>
      <c r="DO150" s="58"/>
      <c r="DP150" s="58"/>
      <c r="DQ150" s="58"/>
      <c r="DR150" s="58"/>
      <c r="DS150" s="58"/>
      <c r="DT150" s="58"/>
      <c r="DU150" s="58"/>
      <c r="DV150" s="58"/>
      <c r="DW150" s="58"/>
      <c r="DX150" s="58"/>
      <c r="DY150" s="58"/>
      <c r="DZ150" s="58"/>
      <c r="EA150" s="58"/>
      <c r="EB150" s="58"/>
      <c r="EC150" s="58"/>
      <c r="ED150" s="58"/>
      <c r="EE150" s="58"/>
      <c r="EF150" s="58"/>
      <c r="EG150" s="58"/>
      <c r="EH150" s="58"/>
      <c r="EI150" s="58"/>
      <c r="EJ150" s="58"/>
      <c r="EK150" s="58"/>
      <c r="EL150" s="58"/>
      <c r="EM150" s="58"/>
      <c r="EN150" s="58"/>
      <c r="EO150" s="58"/>
      <c r="EP150" s="58"/>
      <c r="EQ150" s="58"/>
      <c r="ER150" s="58"/>
      <c r="ES150" s="58"/>
      <c r="ET150" s="58"/>
      <c r="EU150" s="58"/>
      <c r="EV150" s="58"/>
      <c r="EW150" s="58"/>
      <c r="EX150" s="58"/>
      <c r="EY150" s="58"/>
      <c r="EZ150" s="58"/>
      <c r="FA150" s="58"/>
      <c r="FB150" s="58"/>
    </row>
    <row r="151" spans="1:158" outlineLevel="1" x14ac:dyDescent="0.2">
      <c r="BE151" s="58"/>
      <c r="BF151" s="58"/>
      <c r="BG151" s="58"/>
      <c r="BH151" s="58"/>
      <c r="BI151" s="58"/>
      <c r="BJ151" s="58"/>
      <c r="BK151" s="58"/>
      <c r="BL151" s="58"/>
      <c r="BM151" s="58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58"/>
      <c r="BZ151" s="58"/>
      <c r="CA151" s="58"/>
      <c r="CB151" s="58"/>
      <c r="CC151" s="58"/>
      <c r="CD151" s="58"/>
      <c r="CE151" s="58"/>
      <c r="CF151" s="58"/>
      <c r="CG151" s="58"/>
      <c r="CH151" s="58"/>
      <c r="CI151" s="58"/>
      <c r="CJ151" s="58"/>
      <c r="CK151" s="58"/>
      <c r="CL151" s="58"/>
      <c r="CM151" s="58"/>
      <c r="CN151" s="58"/>
      <c r="CO151" s="58"/>
      <c r="CP151" s="58"/>
      <c r="CQ151" s="58"/>
      <c r="CR151" s="58"/>
      <c r="CS151" s="58"/>
      <c r="CT151" s="58"/>
      <c r="CU151" s="58"/>
      <c r="CV151" s="58"/>
      <c r="CW151" s="58"/>
      <c r="CX151" s="58"/>
      <c r="CY151" s="58"/>
      <c r="CZ151" s="58"/>
      <c r="DA151" s="58"/>
      <c r="DB151" s="58"/>
      <c r="DC151" s="58"/>
      <c r="DD151" s="58"/>
      <c r="DE151" s="58"/>
      <c r="DF151" s="58"/>
      <c r="DG151" s="58"/>
      <c r="DH151" s="58"/>
      <c r="DI151" s="58"/>
      <c r="DJ151" s="58"/>
      <c r="DK151" s="58"/>
      <c r="DL151" s="58"/>
      <c r="DM151" s="58"/>
      <c r="DN151" s="58"/>
      <c r="DO151" s="58"/>
      <c r="DP151" s="58"/>
      <c r="DQ151" s="58"/>
      <c r="DR151" s="58"/>
      <c r="DS151" s="58"/>
      <c r="DT151" s="58"/>
      <c r="DU151" s="58"/>
      <c r="DV151" s="58"/>
      <c r="DW151" s="58"/>
      <c r="DX151" s="58"/>
      <c r="DY151" s="58"/>
      <c r="DZ151" s="58"/>
      <c r="EA151" s="58"/>
      <c r="EB151" s="58"/>
      <c r="EC151" s="58"/>
      <c r="ED151" s="58"/>
      <c r="EE151" s="58"/>
      <c r="EF151" s="58"/>
      <c r="EG151" s="58"/>
      <c r="EH151" s="58"/>
      <c r="EI151" s="58"/>
      <c r="EJ151" s="58"/>
      <c r="EK151" s="58"/>
      <c r="EL151" s="58"/>
      <c r="EM151" s="58"/>
      <c r="EN151" s="58"/>
      <c r="EO151" s="58"/>
      <c r="EP151" s="58"/>
      <c r="EQ151" s="58"/>
      <c r="ER151" s="58"/>
      <c r="ES151" s="58"/>
      <c r="ET151" s="58"/>
      <c r="EU151" s="58"/>
      <c r="EV151" s="58"/>
      <c r="EW151" s="58"/>
      <c r="EX151" s="58"/>
      <c r="EY151" s="58"/>
      <c r="EZ151" s="58"/>
      <c r="FA151" s="58"/>
      <c r="FB151" s="58"/>
    </row>
    <row r="152" spans="1:158" outlineLevel="1" x14ac:dyDescent="0.2">
      <c r="BE152" s="58"/>
      <c r="BF152" s="58"/>
      <c r="BG152" s="58"/>
      <c r="BH152" s="58"/>
      <c r="BI152" s="58"/>
      <c r="BJ152" s="58"/>
      <c r="BK152" s="58"/>
      <c r="BL152" s="58"/>
      <c r="BM152" s="58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8"/>
      <c r="CE152" s="58"/>
      <c r="CF152" s="58"/>
      <c r="CG152" s="58"/>
      <c r="CH152" s="58"/>
      <c r="CI152" s="58"/>
      <c r="CJ152" s="58"/>
      <c r="CK152" s="58"/>
      <c r="CL152" s="58"/>
      <c r="CM152" s="58"/>
      <c r="CN152" s="58"/>
      <c r="CO152" s="58"/>
      <c r="CP152" s="58"/>
      <c r="CQ152" s="58"/>
      <c r="CR152" s="58"/>
      <c r="CS152" s="58"/>
      <c r="CT152" s="58"/>
      <c r="CU152" s="58"/>
      <c r="CV152" s="58"/>
      <c r="CW152" s="58"/>
      <c r="CX152" s="58"/>
      <c r="CY152" s="58"/>
      <c r="CZ152" s="58"/>
      <c r="DA152" s="58"/>
      <c r="DB152" s="58"/>
      <c r="DC152" s="58"/>
      <c r="DD152" s="58"/>
      <c r="DE152" s="58"/>
      <c r="DF152" s="58"/>
      <c r="DG152" s="58"/>
      <c r="DH152" s="58"/>
      <c r="DI152" s="58"/>
      <c r="DJ152" s="58"/>
      <c r="DK152" s="58"/>
      <c r="DL152" s="58"/>
      <c r="DM152" s="58"/>
      <c r="DN152" s="58"/>
      <c r="DO152" s="58"/>
      <c r="DP152" s="58"/>
      <c r="DQ152" s="58"/>
      <c r="DR152" s="58"/>
      <c r="DS152" s="58"/>
      <c r="DT152" s="58"/>
      <c r="DU152" s="58"/>
      <c r="DV152" s="58"/>
      <c r="DW152" s="58"/>
      <c r="DX152" s="58"/>
      <c r="DY152" s="58"/>
      <c r="DZ152" s="58"/>
      <c r="EA152" s="58"/>
      <c r="EB152" s="58"/>
      <c r="EC152" s="58"/>
      <c r="ED152" s="58"/>
      <c r="EE152" s="58"/>
      <c r="EF152" s="58"/>
      <c r="EG152" s="58"/>
      <c r="EH152" s="58"/>
      <c r="EI152" s="58"/>
      <c r="EJ152" s="58"/>
      <c r="EK152" s="58"/>
      <c r="EL152" s="58"/>
      <c r="EM152" s="58"/>
      <c r="EN152" s="58"/>
      <c r="EO152" s="58"/>
      <c r="EP152" s="58"/>
      <c r="EQ152" s="58"/>
      <c r="ER152" s="58"/>
      <c r="ES152" s="58"/>
      <c r="ET152" s="58"/>
      <c r="EU152" s="58"/>
      <c r="EV152" s="58"/>
      <c r="EW152" s="58"/>
      <c r="EX152" s="58"/>
      <c r="EY152" s="58"/>
      <c r="EZ152" s="58"/>
      <c r="FA152" s="58"/>
      <c r="FB152" s="58"/>
    </row>
    <row r="153" spans="1:158" outlineLevel="1" x14ac:dyDescent="0.2">
      <c r="BE153" s="58"/>
      <c r="BF153" s="58"/>
      <c r="BG153" s="58"/>
      <c r="BH153" s="58"/>
      <c r="BI153" s="58"/>
      <c r="BJ153" s="58"/>
      <c r="BK153" s="58"/>
      <c r="BL153" s="58"/>
      <c r="BM153" s="58"/>
      <c r="BN153" s="58"/>
      <c r="BO153" s="58"/>
      <c r="BP153" s="58"/>
      <c r="BQ153" s="58"/>
      <c r="BR153" s="58"/>
      <c r="BS153" s="58"/>
      <c r="BT153" s="58"/>
      <c r="BU153" s="58"/>
      <c r="BV153" s="58"/>
      <c r="BW153" s="58"/>
      <c r="BX153" s="58"/>
      <c r="BY153" s="58"/>
      <c r="BZ153" s="58"/>
      <c r="CA153" s="58"/>
      <c r="CB153" s="58"/>
      <c r="CC153" s="58"/>
      <c r="CD153" s="58"/>
      <c r="CE153" s="58"/>
      <c r="CF153" s="58"/>
      <c r="CG153" s="58"/>
      <c r="CH153" s="58"/>
      <c r="CI153" s="58"/>
      <c r="CJ153" s="58"/>
      <c r="CK153" s="58"/>
      <c r="CL153" s="58"/>
      <c r="CM153" s="58"/>
      <c r="CN153" s="58"/>
      <c r="CO153" s="58"/>
      <c r="CP153" s="58"/>
      <c r="CQ153" s="58"/>
      <c r="CR153" s="58"/>
      <c r="CS153" s="58"/>
      <c r="CT153" s="58"/>
      <c r="CU153" s="58"/>
      <c r="CV153" s="58"/>
      <c r="CW153" s="58"/>
      <c r="CX153" s="58"/>
      <c r="CY153" s="58"/>
      <c r="CZ153" s="58"/>
      <c r="DA153" s="58"/>
      <c r="DB153" s="58"/>
      <c r="DC153" s="58"/>
      <c r="DD153" s="58"/>
      <c r="DE153" s="58"/>
      <c r="DF153" s="58"/>
      <c r="DG153" s="58"/>
      <c r="DH153" s="58"/>
      <c r="DI153" s="58"/>
      <c r="DJ153" s="58"/>
      <c r="DK153" s="58"/>
      <c r="DL153" s="58"/>
      <c r="DM153" s="58"/>
      <c r="DN153" s="58"/>
      <c r="DO153" s="58"/>
      <c r="DP153" s="58"/>
      <c r="DQ153" s="58"/>
      <c r="DR153" s="58"/>
      <c r="DS153" s="58"/>
      <c r="DT153" s="58"/>
      <c r="DU153" s="58"/>
      <c r="DV153" s="58"/>
      <c r="DW153" s="58"/>
      <c r="DX153" s="58"/>
      <c r="DY153" s="58"/>
      <c r="DZ153" s="58"/>
      <c r="EA153" s="58"/>
      <c r="EB153" s="58"/>
      <c r="EC153" s="58"/>
      <c r="ED153" s="58"/>
      <c r="EE153" s="58"/>
      <c r="EF153" s="58"/>
      <c r="EG153" s="58"/>
      <c r="EH153" s="58"/>
      <c r="EI153" s="58"/>
      <c r="EJ153" s="58"/>
      <c r="EK153" s="58"/>
      <c r="EL153" s="58"/>
      <c r="EM153" s="58"/>
      <c r="EN153" s="58"/>
      <c r="EO153" s="58"/>
      <c r="EP153" s="58"/>
      <c r="EQ153" s="58"/>
      <c r="ER153" s="58"/>
      <c r="ES153" s="58"/>
      <c r="ET153" s="58"/>
      <c r="EU153" s="58"/>
      <c r="EV153" s="58"/>
      <c r="EW153" s="58"/>
      <c r="EX153" s="58"/>
      <c r="EY153" s="58"/>
      <c r="EZ153" s="58"/>
      <c r="FA153" s="58"/>
      <c r="FB153" s="58"/>
    </row>
    <row r="154" spans="1:158" outlineLevel="1" x14ac:dyDescent="0.2">
      <c r="BE154" s="58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8"/>
      <c r="CE154" s="58"/>
      <c r="CF154" s="58"/>
      <c r="CG154" s="58"/>
      <c r="CH154" s="58"/>
      <c r="CI154" s="58"/>
      <c r="CJ154" s="58"/>
      <c r="CK154" s="58"/>
      <c r="CL154" s="58"/>
      <c r="CM154" s="58"/>
      <c r="CN154" s="58"/>
      <c r="CO154" s="58"/>
      <c r="CP154" s="58"/>
      <c r="CQ154" s="58"/>
      <c r="CR154" s="58"/>
      <c r="CS154" s="58"/>
      <c r="CT154" s="58"/>
      <c r="CU154" s="58"/>
      <c r="CV154" s="58"/>
      <c r="CW154" s="58"/>
      <c r="CX154" s="58"/>
      <c r="CY154" s="58"/>
      <c r="CZ154" s="58"/>
      <c r="DA154" s="58"/>
      <c r="DB154" s="58"/>
      <c r="DC154" s="58"/>
      <c r="DD154" s="58"/>
      <c r="DE154" s="58"/>
      <c r="DF154" s="58"/>
      <c r="DG154" s="58"/>
      <c r="DH154" s="58"/>
      <c r="DI154" s="58"/>
      <c r="DJ154" s="58"/>
      <c r="DK154" s="58"/>
      <c r="DL154" s="58"/>
      <c r="DM154" s="58"/>
      <c r="DN154" s="58"/>
      <c r="DO154" s="58"/>
      <c r="DP154" s="58"/>
      <c r="DQ154" s="58"/>
      <c r="DR154" s="58"/>
      <c r="DS154" s="58"/>
      <c r="DT154" s="58"/>
      <c r="DU154" s="58"/>
      <c r="DV154" s="58"/>
      <c r="DW154" s="58"/>
      <c r="DX154" s="58"/>
      <c r="DY154" s="58"/>
      <c r="DZ154" s="58"/>
      <c r="EA154" s="58"/>
      <c r="EB154" s="58"/>
      <c r="EC154" s="58"/>
      <c r="ED154" s="58"/>
      <c r="EE154" s="58"/>
      <c r="EF154" s="58"/>
      <c r="EG154" s="58"/>
      <c r="EH154" s="58"/>
      <c r="EI154" s="58"/>
      <c r="EJ154" s="58"/>
      <c r="EK154" s="58"/>
      <c r="EL154" s="58"/>
      <c r="EM154" s="58"/>
      <c r="EN154" s="58"/>
      <c r="EO154" s="58"/>
      <c r="EP154" s="58"/>
      <c r="EQ154" s="58"/>
      <c r="ER154" s="58"/>
      <c r="ES154" s="58"/>
      <c r="ET154" s="58"/>
      <c r="EU154" s="58"/>
      <c r="EV154" s="58"/>
      <c r="EW154" s="58"/>
      <c r="EX154" s="58"/>
      <c r="EY154" s="58"/>
      <c r="EZ154" s="58"/>
      <c r="FA154" s="58"/>
      <c r="FB154" s="58"/>
    </row>
    <row r="155" spans="1:158" outlineLevel="1" x14ac:dyDescent="0.2">
      <c r="BE155" s="58"/>
      <c r="BF155" s="58"/>
      <c r="BG155" s="58"/>
      <c r="BH155" s="58"/>
      <c r="BI155" s="58"/>
      <c r="BJ155" s="58"/>
      <c r="BK155" s="58"/>
      <c r="BL155" s="58"/>
      <c r="BM155" s="58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8"/>
      <c r="CE155" s="58"/>
      <c r="CF155" s="58"/>
      <c r="CG155" s="58"/>
      <c r="CH155" s="58"/>
      <c r="CI155" s="58"/>
      <c r="CJ155" s="58"/>
      <c r="CK155" s="58"/>
      <c r="CL155" s="58"/>
      <c r="CM155" s="58"/>
      <c r="CN155" s="58"/>
      <c r="CO155" s="58"/>
      <c r="CP155" s="58"/>
      <c r="CQ155" s="58"/>
      <c r="CR155" s="58"/>
      <c r="CS155" s="58"/>
      <c r="CT155" s="58"/>
      <c r="CU155" s="58"/>
      <c r="CV155" s="58"/>
      <c r="CW155" s="58"/>
      <c r="CX155" s="58"/>
      <c r="CY155" s="58"/>
      <c r="CZ155" s="58"/>
      <c r="DA155" s="58"/>
      <c r="DB155" s="58"/>
      <c r="DC155" s="58"/>
      <c r="DD155" s="58"/>
      <c r="DE155" s="58"/>
      <c r="DF155" s="58"/>
      <c r="DG155" s="58"/>
      <c r="DH155" s="58"/>
      <c r="DI155" s="58"/>
      <c r="DJ155" s="58"/>
      <c r="DK155" s="58"/>
      <c r="DL155" s="58"/>
      <c r="DM155" s="58"/>
      <c r="DN155" s="58"/>
      <c r="DO155" s="58"/>
      <c r="DP155" s="58"/>
      <c r="DQ155" s="58"/>
      <c r="DR155" s="58"/>
      <c r="DS155" s="58"/>
      <c r="DT155" s="58"/>
      <c r="DU155" s="58"/>
      <c r="DV155" s="58"/>
      <c r="DW155" s="58"/>
      <c r="DX155" s="58"/>
      <c r="DY155" s="58"/>
      <c r="DZ155" s="58"/>
      <c r="EA155" s="58"/>
      <c r="EB155" s="58"/>
      <c r="EC155" s="58"/>
      <c r="ED155" s="58"/>
      <c r="EE155" s="58"/>
      <c r="EF155" s="58"/>
      <c r="EG155" s="58"/>
      <c r="EH155" s="58"/>
      <c r="EI155" s="58"/>
      <c r="EJ155" s="58"/>
      <c r="EK155" s="58"/>
      <c r="EL155" s="58"/>
      <c r="EM155" s="58"/>
      <c r="EN155" s="58"/>
      <c r="EO155" s="58"/>
      <c r="EP155" s="58"/>
      <c r="EQ155" s="58"/>
      <c r="ER155" s="58"/>
      <c r="ES155" s="58"/>
      <c r="ET155" s="58"/>
      <c r="EU155" s="58"/>
      <c r="EV155" s="58"/>
      <c r="EW155" s="58"/>
      <c r="EX155" s="58"/>
      <c r="EY155" s="58"/>
      <c r="EZ155" s="58"/>
      <c r="FA155" s="58"/>
      <c r="FB155" s="58"/>
    </row>
    <row r="156" spans="1:158" outlineLevel="1" x14ac:dyDescent="0.2">
      <c r="BE156" s="58"/>
      <c r="BF156" s="58"/>
      <c r="BG156" s="58"/>
      <c r="BH156" s="58"/>
      <c r="BI156" s="58"/>
      <c r="BJ156" s="58"/>
      <c r="BK156" s="58"/>
      <c r="BL156" s="58"/>
      <c r="BM156" s="58"/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8"/>
      <c r="CE156" s="58"/>
      <c r="CF156" s="58"/>
      <c r="CG156" s="58"/>
      <c r="CH156" s="58"/>
      <c r="CI156" s="58"/>
      <c r="CJ156" s="58"/>
      <c r="CK156" s="58"/>
      <c r="CL156" s="58"/>
      <c r="CM156" s="58"/>
      <c r="CN156" s="58"/>
      <c r="CO156" s="58"/>
      <c r="CP156" s="58"/>
      <c r="CQ156" s="58"/>
      <c r="CR156" s="58"/>
      <c r="CS156" s="58"/>
      <c r="CT156" s="58"/>
      <c r="CU156" s="58"/>
      <c r="CV156" s="58"/>
      <c r="CW156" s="58"/>
      <c r="CX156" s="58"/>
      <c r="CY156" s="58"/>
      <c r="CZ156" s="58"/>
      <c r="DA156" s="58"/>
      <c r="DB156" s="58"/>
      <c r="DC156" s="58"/>
      <c r="DD156" s="58"/>
      <c r="DE156" s="58"/>
      <c r="DF156" s="58"/>
      <c r="DG156" s="58"/>
      <c r="DH156" s="58"/>
      <c r="DI156" s="58"/>
      <c r="DJ156" s="58"/>
      <c r="DK156" s="58"/>
      <c r="DL156" s="58"/>
      <c r="DM156" s="58"/>
      <c r="DN156" s="58"/>
      <c r="DO156" s="58"/>
      <c r="DP156" s="58"/>
      <c r="DQ156" s="58"/>
      <c r="DR156" s="58"/>
      <c r="DS156" s="58"/>
      <c r="DT156" s="58"/>
      <c r="DU156" s="58"/>
      <c r="DV156" s="58"/>
      <c r="DW156" s="58"/>
      <c r="DX156" s="58"/>
      <c r="DY156" s="58"/>
      <c r="DZ156" s="58"/>
      <c r="EA156" s="58"/>
      <c r="EB156" s="58"/>
      <c r="EC156" s="58"/>
      <c r="ED156" s="58"/>
      <c r="EE156" s="58"/>
      <c r="EF156" s="58"/>
      <c r="EG156" s="58"/>
      <c r="EH156" s="58"/>
      <c r="EI156" s="58"/>
      <c r="EJ156" s="58"/>
      <c r="EK156" s="58"/>
      <c r="EL156" s="58"/>
      <c r="EM156" s="58"/>
      <c r="EN156" s="58"/>
      <c r="EO156" s="58"/>
      <c r="EP156" s="58"/>
      <c r="EQ156" s="58"/>
      <c r="ER156" s="58"/>
      <c r="ES156" s="58"/>
      <c r="ET156" s="58"/>
      <c r="EU156" s="58"/>
      <c r="EV156" s="58"/>
      <c r="EW156" s="58"/>
      <c r="EX156" s="58"/>
      <c r="EY156" s="58"/>
      <c r="EZ156" s="58"/>
      <c r="FA156" s="58"/>
      <c r="FB156" s="58"/>
    </row>
    <row r="157" spans="1:158" outlineLevel="1" x14ac:dyDescent="0.2">
      <c r="BE157" s="58"/>
      <c r="BF157" s="58"/>
      <c r="BG157" s="58"/>
      <c r="BH157" s="58"/>
      <c r="BI157" s="58"/>
      <c r="BJ157" s="58"/>
      <c r="BK157" s="58"/>
      <c r="BL157" s="58"/>
      <c r="BM157" s="58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8"/>
      <c r="CF157" s="58"/>
      <c r="CG157" s="58"/>
      <c r="CH157" s="58"/>
      <c r="CI157" s="58"/>
      <c r="CJ157" s="58"/>
      <c r="CK157" s="58"/>
      <c r="CL157" s="58"/>
      <c r="CM157" s="58"/>
      <c r="CN157" s="58"/>
      <c r="CO157" s="58"/>
      <c r="CP157" s="58"/>
      <c r="CQ157" s="58"/>
      <c r="CR157" s="58"/>
      <c r="CS157" s="58"/>
      <c r="CT157" s="58"/>
      <c r="CU157" s="58"/>
      <c r="CV157" s="58"/>
      <c r="CW157" s="58"/>
      <c r="CX157" s="58"/>
      <c r="CY157" s="58"/>
      <c r="CZ157" s="58"/>
      <c r="DA157" s="58"/>
      <c r="DB157" s="58"/>
      <c r="DC157" s="58"/>
      <c r="DD157" s="58"/>
      <c r="DE157" s="58"/>
      <c r="DF157" s="58"/>
      <c r="DG157" s="58"/>
      <c r="DH157" s="58"/>
      <c r="DI157" s="58"/>
      <c r="DJ157" s="58"/>
      <c r="DK157" s="58"/>
      <c r="DL157" s="58"/>
      <c r="DM157" s="58"/>
      <c r="DN157" s="58"/>
      <c r="DO157" s="58"/>
      <c r="DP157" s="58"/>
      <c r="DQ157" s="58"/>
      <c r="DR157" s="58"/>
      <c r="DS157" s="58"/>
      <c r="DT157" s="58"/>
      <c r="DU157" s="58"/>
      <c r="DV157" s="58"/>
      <c r="DW157" s="58"/>
      <c r="DX157" s="58"/>
      <c r="DY157" s="58"/>
      <c r="DZ157" s="58"/>
      <c r="EA157" s="58"/>
      <c r="EB157" s="58"/>
      <c r="EC157" s="58"/>
      <c r="ED157" s="58"/>
      <c r="EE157" s="58"/>
      <c r="EF157" s="58"/>
      <c r="EG157" s="58"/>
      <c r="EH157" s="58"/>
      <c r="EI157" s="58"/>
      <c r="EJ157" s="58"/>
      <c r="EK157" s="58"/>
      <c r="EL157" s="58"/>
      <c r="EM157" s="58"/>
      <c r="EN157" s="58"/>
      <c r="EO157" s="58"/>
      <c r="EP157" s="58"/>
      <c r="EQ157" s="58"/>
      <c r="ER157" s="58"/>
      <c r="ES157" s="58"/>
      <c r="ET157" s="58"/>
      <c r="EU157" s="58"/>
      <c r="EV157" s="58"/>
      <c r="EW157" s="58"/>
      <c r="EX157" s="58"/>
      <c r="EY157" s="58"/>
      <c r="EZ157" s="58"/>
      <c r="FA157" s="58"/>
      <c r="FB157" s="58"/>
    </row>
    <row r="158" spans="1:158" outlineLevel="1" x14ac:dyDescent="0.2">
      <c r="BE158" s="58"/>
      <c r="BF158" s="58"/>
      <c r="BG158" s="58"/>
      <c r="BH158" s="58"/>
      <c r="BI158" s="58"/>
      <c r="BJ158" s="58"/>
      <c r="BK158" s="58"/>
      <c r="BL158" s="58"/>
      <c r="BM158" s="58"/>
      <c r="BN158" s="58"/>
      <c r="BO158" s="58"/>
      <c r="BP158" s="58"/>
      <c r="BQ158" s="58"/>
      <c r="BR158" s="58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8"/>
      <c r="CE158" s="58"/>
      <c r="CF158" s="58"/>
      <c r="CG158" s="58"/>
      <c r="CH158" s="58"/>
      <c r="CI158" s="58"/>
      <c r="CJ158" s="58"/>
      <c r="CK158" s="58"/>
      <c r="CL158" s="58"/>
      <c r="CM158" s="58"/>
      <c r="CN158" s="58"/>
      <c r="CO158" s="58"/>
      <c r="CP158" s="58"/>
      <c r="CQ158" s="58"/>
      <c r="CR158" s="58"/>
      <c r="CS158" s="58"/>
      <c r="CT158" s="58"/>
      <c r="CU158" s="58"/>
      <c r="CV158" s="58"/>
      <c r="CW158" s="58"/>
      <c r="CX158" s="58"/>
      <c r="CY158" s="58"/>
      <c r="CZ158" s="58"/>
      <c r="DA158" s="58"/>
      <c r="DB158" s="58"/>
      <c r="DC158" s="58"/>
      <c r="DD158" s="58"/>
      <c r="DE158" s="58"/>
      <c r="DF158" s="58"/>
      <c r="DG158" s="58"/>
      <c r="DH158" s="58"/>
      <c r="DI158" s="58"/>
      <c r="DJ158" s="58"/>
      <c r="DK158" s="58"/>
      <c r="DL158" s="58"/>
      <c r="DM158" s="58"/>
      <c r="DN158" s="58"/>
      <c r="DO158" s="58"/>
      <c r="DP158" s="58"/>
      <c r="DQ158" s="58"/>
      <c r="DR158" s="58"/>
      <c r="DS158" s="58"/>
      <c r="DT158" s="58"/>
      <c r="DU158" s="58"/>
      <c r="DV158" s="58"/>
      <c r="DW158" s="58"/>
      <c r="DX158" s="58"/>
      <c r="DY158" s="58"/>
      <c r="DZ158" s="58"/>
      <c r="EA158" s="58"/>
      <c r="EB158" s="58"/>
      <c r="EC158" s="58"/>
      <c r="ED158" s="58"/>
      <c r="EE158" s="58"/>
      <c r="EF158" s="58"/>
      <c r="EG158" s="58"/>
      <c r="EH158" s="58"/>
      <c r="EI158" s="58"/>
      <c r="EJ158" s="58"/>
      <c r="EK158" s="58"/>
      <c r="EL158" s="58"/>
      <c r="EM158" s="58"/>
      <c r="EN158" s="58"/>
      <c r="EO158" s="58"/>
      <c r="EP158" s="58"/>
      <c r="EQ158" s="58"/>
      <c r="ER158" s="58"/>
      <c r="ES158" s="58"/>
      <c r="ET158" s="58"/>
      <c r="EU158" s="58"/>
      <c r="EV158" s="58"/>
      <c r="EW158" s="58"/>
      <c r="EX158" s="58"/>
      <c r="EY158" s="58"/>
      <c r="EZ158" s="58"/>
      <c r="FA158" s="58"/>
      <c r="FB158" s="58"/>
    </row>
    <row r="159" spans="1:158" outlineLevel="1" x14ac:dyDescent="0.2">
      <c r="BE159" s="58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  <c r="CG159" s="58"/>
      <c r="CH159" s="58"/>
      <c r="CI159" s="58"/>
      <c r="CJ159" s="58"/>
      <c r="CK159" s="58"/>
      <c r="CL159" s="58"/>
      <c r="CM159" s="58"/>
      <c r="CN159" s="58"/>
      <c r="CO159" s="58"/>
      <c r="CP159" s="58"/>
      <c r="CQ159" s="58"/>
      <c r="CR159" s="58"/>
      <c r="CS159" s="58"/>
      <c r="CT159" s="58"/>
      <c r="CU159" s="58"/>
      <c r="CV159" s="58"/>
      <c r="CW159" s="58"/>
      <c r="CX159" s="58"/>
      <c r="CY159" s="58"/>
      <c r="CZ159" s="58"/>
      <c r="DA159" s="58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  <c r="DR159" s="58"/>
      <c r="DS159" s="58"/>
      <c r="DT159" s="58"/>
      <c r="DU159" s="58"/>
      <c r="DV159" s="58"/>
      <c r="DW159" s="58"/>
      <c r="DX159" s="58"/>
      <c r="DY159" s="58"/>
      <c r="DZ159" s="58"/>
      <c r="EA159" s="58"/>
      <c r="EB159" s="58"/>
      <c r="EC159" s="58"/>
      <c r="ED159" s="58"/>
      <c r="EE159" s="58"/>
      <c r="EF159" s="58"/>
      <c r="EG159" s="58"/>
      <c r="EH159" s="58"/>
      <c r="EI159" s="58"/>
      <c r="EJ159" s="58"/>
      <c r="EK159" s="58"/>
      <c r="EL159" s="58"/>
      <c r="EM159" s="58"/>
      <c r="EN159" s="58"/>
      <c r="EO159" s="58"/>
      <c r="EP159" s="58"/>
      <c r="EQ159" s="58"/>
      <c r="ER159" s="58"/>
      <c r="ES159" s="58"/>
      <c r="ET159" s="58"/>
      <c r="EU159" s="58"/>
      <c r="EV159" s="58"/>
      <c r="EW159" s="58"/>
      <c r="EX159" s="58"/>
      <c r="EY159" s="58"/>
      <c r="EZ159" s="58"/>
      <c r="FA159" s="58"/>
      <c r="FB159" s="58"/>
    </row>
    <row r="160" spans="1:158" outlineLevel="1" x14ac:dyDescent="0.2">
      <c r="BE160" s="58"/>
      <c r="BF160" s="58"/>
      <c r="BG160" s="58"/>
      <c r="BH160" s="58"/>
      <c r="BI160" s="58"/>
      <c r="BJ160" s="58"/>
      <c r="BK160" s="58"/>
      <c r="BL160" s="58"/>
      <c r="BM160" s="58"/>
      <c r="BN160" s="58"/>
      <c r="BO160" s="58"/>
      <c r="BP160" s="58"/>
      <c r="BQ160" s="58"/>
      <c r="BR160" s="58"/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8"/>
      <c r="CE160" s="58"/>
      <c r="CF160" s="58"/>
      <c r="CG160" s="58"/>
      <c r="CH160" s="58"/>
      <c r="CI160" s="58"/>
      <c r="CJ160" s="58"/>
      <c r="CK160" s="58"/>
      <c r="CL160" s="58"/>
      <c r="CM160" s="58"/>
      <c r="CN160" s="58"/>
      <c r="CO160" s="58"/>
      <c r="CP160" s="58"/>
      <c r="CQ160" s="58"/>
      <c r="CR160" s="58"/>
      <c r="CS160" s="58"/>
      <c r="CT160" s="58"/>
      <c r="CU160" s="58"/>
      <c r="CV160" s="58"/>
      <c r="CW160" s="58"/>
      <c r="CX160" s="58"/>
      <c r="CY160" s="58"/>
      <c r="CZ160" s="58"/>
      <c r="DA160" s="58"/>
      <c r="DB160" s="58"/>
      <c r="DC160" s="58"/>
      <c r="DD160" s="58"/>
      <c r="DE160" s="58"/>
      <c r="DF160" s="58"/>
      <c r="DG160" s="58"/>
      <c r="DH160" s="58"/>
      <c r="DI160" s="58"/>
      <c r="DJ160" s="58"/>
      <c r="DK160" s="58"/>
      <c r="DL160" s="58"/>
      <c r="DM160" s="58"/>
      <c r="DN160" s="58"/>
      <c r="DO160" s="58"/>
      <c r="DP160" s="58"/>
      <c r="DQ160" s="58"/>
      <c r="DR160" s="58"/>
      <c r="DS160" s="58"/>
      <c r="DT160" s="58"/>
      <c r="DU160" s="58"/>
      <c r="DV160" s="58"/>
      <c r="DW160" s="58"/>
      <c r="DX160" s="58"/>
      <c r="DY160" s="58"/>
      <c r="DZ160" s="58"/>
      <c r="EA160" s="58"/>
      <c r="EB160" s="58"/>
      <c r="EC160" s="58"/>
      <c r="ED160" s="58"/>
      <c r="EE160" s="58"/>
      <c r="EF160" s="58"/>
      <c r="EG160" s="58"/>
      <c r="EH160" s="58"/>
      <c r="EI160" s="58"/>
      <c r="EJ160" s="58"/>
      <c r="EK160" s="58"/>
      <c r="EL160" s="58"/>
      <c r="EM160" s="58"/>
      <c r="EN160" s="58"/>
      <c r="EO160" s="58"/>
      <c r="EP160" s="58"/>
      <c r="EQ160" s="58"/>
      <c r="ER160" s="58"/>
      <c r="ES160" s="58"/>
      <c r="ET160" s="58"/>
      <c r="EU160" s="58"/>
      <c r="EV160" s="58"/>
      <c r="EW160" s="58"/>
      <c r="EX160" s="58"/>
      <c r="EY160" s="58"/>
      <c r="EZ160" s="58"/>
      <c r="FA160" s="58"/>
      <c r="FB160" s="58"/>
    </row>
    <row r="161" spans="1:158" outlineLevel="1" x14ac:dyDescent="0.2"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8"/>
      <c r="CF161" s="58"/>
      <c r="CG161" s="58"/>
      <c r="CH161" s="58"/>
      <c r="CI161" s="58"/>
      <c r="CJ161" s="58"/>
      <c r="CK161" s="58"/>
      <c r="CL161" s="58"/>
      <c r="CM161" s="58"/>
      <c r="CN161" s="58"/>
      <c r="CO161" s="58"/>
      <c r="CP161" s="58"/>
      <c r="CQ161" s="58"/>
      <c r="CR161" s="58"/>
      <c r="CS161" s="58"/>
      <c r="CT161" s="58"/>
      <c r="CU161" s="58"/>
      <c r="CV161" s="58"/>
      <c r="CW161" s="58"/>
      <c r="CX161" s="58"/>
      <c r="CY161" s="58"/>
      <c r="CZ161" s="58"/>
      <c r="DA161" s="58"/>
      <c r="DB161" s="58"/>
      <c r="DC161" s="58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  <c r="DO161" s="58"/>
      <c r="DP161" s="58"/>
      <c r="DQ161" s="58"/>
      <c r="DR161" s="58"/>
      <c r="DS161" s="58"/>
      <c r="DT161" s="58"/>
      <c r="DU161" s="58"/>
      <c r="DV161" s="58"/>
      <c r="DW161" s="58"/>
      <c r="DX161" s="58"/>
      <c r="DY161" s="58"/>
      <c r="DZ161" s="58"/>
      <c r="EA161" s="58"/>
      <c r="EB161" s="58"/>
      <c r="EC161" s="58"/>
      <c r="ED161" s="58"/>
      <c r="EE161" s="58"/>
      <c r="EF161" s="58"/>
      <c r="EG161" s="58"/>
      <c r="EH161" s="58"/>
      <c r="EI161" s="58"/>
      <c r="EJ161" s="58"/>
      <c r="EK161" s="58"/>
      <c r="EL161" s="58"/>
      <c r="EM161" s="58"/>
      <c r="EN161" s="58"/>
      <c r="EO161" s="58"/>
      <c r="EP161" s="58"/>
      <c r="EQ161" s="58"/>
      <c r="ER161" s="58"/>
      <c r="ES161" s="58"/>
      <c r="ET161" s="58"/>
      <c r="EU161" s="58"/>
      <c r="EV161" s="58"/>
      <c r="EW161" s="58"/>
      <c r="EX161" s="58"/>
      <c r="EY161" s="58"/>
      <c r="EZ161" s="58"/>
      <c r="FA161" s="58"/>
      <c r="FB161" s="58"/>
    </row>
    <row r="162" spans="1:158" outlineLevel="1" x14ac:dyDescent="0.2">
      <c r="BE162" s="58"/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  <c r="BR162" s="58"/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8"/>
      <c r="CF162" s="58"/>
      <c r="CG162" s="58"/>
      <c r="CH162" s="58"/>
      <c r="CI162" s="58"/>
      <c r="CJ162" s="58"/>
      <c r="CK162" s="58"/>
      <c r="CL162" s="58"/>
      <c r="CM162" s="58"/>
      <c r="CN162" s="58"/>
      <c r="CO162" s="58"/>
      <c r="CP162" s="58"/>
      <c r="CQ162" s="58"/>
      <c r="CR162" s="58"/>
      <c r="CS162" s="58"/>
      <c r="CT162" s="58"/>
      <c r="CU162" s="58"/>
      <c r="CV162" s="58"/>
      <c r="CW162" s="58"/>
      <c r="CX162" s="58"/>
      <c r="CY162" s="58"/>
      <c r="CZ162" s="58"/>
      <c r="DA162" s="58"/>
      <c r="DB162" s="58"/>
      <c r="DC162" s="58"/>
      <c r="DD162" s="58"/>
      <c r="DE162" s="58"/>
      <c r="DF162" s="58"/>
      <c r="DG162" s="58"/>
      <c r="DH162" s="58"/>
      <c r="DI162" s="58"/>
      <c r="DJ162" s="58"/>
      <c r="DK162" s="58"/>
      <c r="DL162" s="58"/>
      <c r="DM162" s="58"/>
      <c r="DN162" s="58"/>
      <c r="DO162" s="58"/>
      <c r="DP162" s="58"/>
      <c r="DQ162" s="58"/>
      <c r="DR162" s="58"/>
      <c r="DS162" s="58"/>
      <c r="DT162" s="58"/>
      <c r="DU162" s="58"/>
      <c r="DV162" s="58"/>
      <c r="DW162" s="58"/>
      <c r="DX162" s="58"/>
      <c r="DY162" s="58"/>
      <c r="DZ162" s="58"/>
      <c r="EA162" s="58"/>
      <c r="EB162" s="58"/>
      <c r="EC162" s="58"/>
      <c r="ED162" s="58"/>
      <c r="EE162" s="58"/>
      <c r="EF162" s="58"/>
      <c r="EG162" s="58"/>
      <c r="EH162" s="58"/>
      <c r="EI162" s="58"/>
      <c r="EJ162" s="58"/>
      <c r="EK162" s="58"/>
      <c r="EL162" s="58"/>
      <c r="EM162" s="58"/>
      <c r="EN162" s="58"/>
      <c r="EO162" s="58"/>
      <c r="EP162" s="58"/>
      <c r="EQ162" s="58"/>
      <c r="ER162" s="58"/>
      <c r="ES162" s="58"/>
      <c r="ET162" s="58"/>
      <c r="EU162" s="58"/>
      <c r="EV162" s="58"/>
      <c r="EW162" s="58"/>
      <c r="EX162" s="58"/>
      <c r="EY162" s="58"/>
      <c r="EZ162" s="58"/>
      <c r="FA162" s="58"/>
      <c r="FB162" s="58"/>
    </row>
    <row r="163" spans="1:158" outlineLevel="1" x14ac:dyDescent="0.2">
      <c r="BE163" s="58"/>
      <c r="BF163" s="58"/>
      <c r="BG163" s="58"/>
      <c r="BH163" s="58"/>
      <c r="BI163" s="58"/>
      <c r="BJ163" s="58"/>
      <c r="BK163" s="58"/>
      <c r="BL163" s="58"/>
      <c r="BM163" s="58"/>
      <c r="BN163" s="58"/>
      <c r="BO163" s="58"/>
      <c r="BP163" s="58"/>
      <c r="BQ163" s="58"/>
      <c r="BR163" s="58"/>
      <c r="BS163" s="58"/>
      <c r="BT163" s="58"/>
      <c r="BU163" s="58"/>
      <c r="BV163" s="58"/>
      <c r="BW163" s="58"/>
      <c r="BX163" s="58"/>
      <c r="BY163" s="58"/>
      <c r="BZ163" s="58"/>
      <c r="CA163" s="58"/>
      <c r="CB163" s="58"/>
      <c r="CC163" s="58"/>
      <c r="CD163" s="58"/>
      <c r="CE163" s="58"/>
      <c r="CF163" s="58"/>
      <c r="CG163" s="58"/>
      <c r="CH163" s="58"/>
      <c r="CI163" s="58"/>
      <c r="CJ163" s="58"/>
      <c r="CK163" s="58"/>
      <c r="CL163" s="58"/>
      <c r="CM163" s="58"/>
      <c r="CN163" s="58"/>
      <c r="CO163" s="58"/>
      <c r="CP163" s="58"/>
      <c r="CQ163" s="58"/>
      <c r="CR163" s="58"/>
      <c r="CS163" s="58"/>
      <c r="CT163" s="58"/>
      <c r="CU163" s="58"/>
      <c r="CV163" s="58"/>
      <c r="CW163" s="58"/>
      <c r="CX163" s="58"/>
      <c r="CY163" s="58"/>
      <c r="CZ163" s="58"/>
      <c r="DA163" s="58"/>
      <c r="DB163" s="58"/>
      <c r="DC163" s="58"/>
      <c r="DD163" s="58"/>
      <c r="DE163" s="58"/>
      <c r="DF163" s="58"/>
      <c r="DG163" s="58"/>
      <c r="DH163" s="58"/>
      <c r="DI163" s="58"/>
      <c r="DJ163" s="58"/>
      <c r="DK163" s="58"/>
      <c r="DL163" s="58"/>
      <c r="DM163" s="58"/>
      <c r="DN163" s="58"/>
      <c r="DO163" s="58"/>
      <c r="DP163" s="58"/>
      <c r="DQ163" s="58"/>
      <c r="DR163" s="58"/>
      <c r="DS163" s="58"/>
      <c r="DT163" s="58"/>
      <c r="DU163" s="58"/>
      <c r="DV163" s="58"/>
      <c r="DW163" s="58"/>
      <c r="DX163" s="58"/>
      <c r="DY163" s="58"/>
      <c r="DZ163" s="58"/>
      <c r="EA163" s="58"/>
      <c r="EB163" s="58"/>
      <c r="EC163" s="58"/>
      <c r="ED163" s="58"/>
      <c r="EE163" s="58"/>
      <c r="EF163" s="58"/>
      <c r="EG163" s="58"/>
      <c r="EH163" s="58"/>
      <c r="EI163" s="58"/>
      <c r="EJ163" s="58"/>
      <c r="EK163" s="58"/>
      <c r="EL163" s="58"/>
      <c r="EM163" s="58"/>
      <c r="EN163" s="58"/>
      <c r="EO163" s="58"/>
      <c r="EP163" s="58"/>
      <c r="EQ163" s="58"/>
      <c r="ER163" s="58"/>
      <c r="ES163" s="58"/>
      <c r="ET163" s="58"/>
      <c r="EU163" s="58"/>
      <c r="EV163" s="58"/>
      <c r="EW163" s="58"/>
      <c r="EX163" s="58"/>
      <c r="EY163" s="58"/>
      <c r="EZ163" s="58"/>
      <c r="FA163" s="58"/>
      <c r="FB163" s="58"/>
    </row>
    <row r="164" spans="1:158" outlineLevel="1" x14ac:dyDescent="0.2">
      <c r="BE164" s="58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8"/>
      <c r="CF164" s="58"/>
      <c r="CG164" s="58"/>
      <c r="CH164" s="58"/>
      <c r="CI164" s="58"/>
      <c r="CJ164" s="58"/>
      <c r="CK164" s="58"/>
      <c r="CL164" s="58"/>
      <c r="CM164" s="58"/>
      <c r="CN164" s="58"/>
      <c r="CO164" s="58"/>
      <c r="CP164" s="58"/>
      <c r="CQ164" s="58"/>
      <c r="CR164" s="58"/>
      <c r="CS164" s="58"/>
      <c r="CT164" s="58"/>
      <c r="CU164" s="58"/>
      <c r="CV164" s="58"/>
      <c r="CW164" s="58"/>
      <c r="CX164" s="58"/>
      <c r="CY164" s="58"/>
      <c r="CZ164" s="58"/>
      <c r="DA164" s="58"/>
      <c r="DB164" s="58"/>
      <c r="DC164" s="58"/>
      <c r="DD164" s="58"/>
      <c r="DE164" s="58"/>
      <c r="DF164" s="58"/>
      <c r="DG164" s="58"/>
      <c r="DH164" s="58"/>
      <c r="DI164" s="58"/>
      <c r="DJ164" s="58"/>
      <c r="DK164" s="58"/>
      <c r="DL164" s="58"/>
      <c r="DM164" s="58"/>
      <c r="DN164" s="58"/>
      <c r="DO164" s="58"/>
      <c r="DP164" s="58"/>
      <c r="DQ164" s="58"/>
      <c r="DR164" s="58"/>
      <c r="DS164" s="58"/>
      <c r="DT164" s="58"/>
      <c r="DU164" s="58"/>
      <c r="DV164" s="58"/>
      <c r="DW164" s="58"/>
      <c r="DX164" s="58"/>
      <c r="DY164" s="58"/>
      <c r="DZ164" s="58"/>
      <c r="EA164" s="58"/>
      <c r="EB164" s="58"/>
      <c r="EC164" s="58"/>
      <c r="ED164" s="58"/>
      <c r="EE164" s="58"/>
      <c r="EF164" s="58"/>
      <c r="EG164" s="58"/>
      <c r="EH164" s="58"/>
      <c r="EI164" s="58"/>
      <c r="EJ164" s="58"/>
      <c r="EK164" s="58"/>
      <c r="EL164" s="58"/>
      <c r="EM164" s="58"/>
      <c r="EN164" s="58"/>
      <c r="EO164" s="58"/>
      <c r="EP164" s="58"/>
      <c r="EQ164" s="58"/>
      <c r="ER164" s="58"/>
      <c r="ES164" s="58"/>
      <c r="ET164" s="58"/>
      <c r="EU164" s="58"/>
      <c r="EV164" s="58"/>
      <c r="EW164" s="58"/>
      <c r="EX164" s="58"/>
      <c r="EY164" s="58"/>
      <c r="EZ164" s="58"/>
      <c r="FA164" s="58"/>
      <c r="FB164" s="58"/>
    </row>
    <row r="165" spans="1:158" outlineLevel="1" x14ac:dyDescent="0.2">
      <c r="BE165" s="58"/>
      <c r="BF165" s="58"/>
      <c r="BG165" s="58"/>
      <c r="BH165" s="58"/>
      <c r="BI165" s="58"/>
      <c r="BJ165" s="58"/>
      <c r="BK165" s="58"/>
      <c r="BL165" s="58"/>
      <c r="BM165" s="58"/>
      <c r="BN165" s="58"/>
      <c r="BO165" s="58"/>
      <c r="BP165" s="58"/>
      <c r="BQ165" s="58"/>
      <c r="BR165" s="58"/>
      <c r="BS165" s="58"/>
      <c r="BT165" s="58"/>
      <c r="BU165" s="58"/>
      <c r="BV165" s="58"/>
      <c r="BW165" s="58"/>
      <c r="BX165" s="58"/>
      <c r="BY165" s="58"/>
      <c r="BZ165" s="58"/>
      <c r="CA165" s="58"/>
      <c r="CB165" s="58"/>
      <c r="CC165" s="58"/>
      <c r="CD165" s="58"/>
      <c r="CE165" s="58"/>
      <c r="CF165" s="58"/>
      <c r="CG165" s="58"/>
      <c r="CH165" s="58"/>
      <c r="CI165" s="58"/>
      <c r="CJ165" s="58"/>
      <c r="CK165" s="58"/>
      <c r="CL165" s="58"/>
      <c r="CM165" s="58"/>
      <c r="CN165" s="58"/>
      <c r="CO165" s="58"/>
      <c r="CP165" s="58"/>
      <c r="CQ165" s="58"/>
      <c r="CR165" s="58"/>
      <c r="CS165" s="58"/>
      <c r="CT165" s="58"/>
      <c r="CU165" s="58"/>
      <c r="CV165" s="58"/>
      <c r="CW165" s="58"/>
      <c r="CX165" s="58"/>
      <c r="CY165" s="58"/>
      <c r="CZ165" s="58"/>
      <c r="DA165" s="58"/>
      <c r="DB165" s="58"/>
      <c r="DC165" s="58"/>
      <c r="DD165" s="58"/>
      <c r="DE165" s="58"/>
      <c r="DF165" s="58"/>
      <c r="DG165" s="58"/>
      <c r="DH165" s="58"/>
      <c r="DI165" s="58"/>
      <c r="DJ165" s="58"/>
      <c r="DK165" s="58"/>
      <c r="DL165" s="58"/>
      <c r="DM165" s="58"/>
      <c r="DN165" s="58"/>
      <c r="DO165" s="58"/>
      <c r="DP165" s="58"/>
      <c r="DQ165" s="58"/>
      <c r="DR165" s="58"/>
      <c r="DS165" s="58"/>
      <c r="DT165" s="58"/>
      <c r="DU165" s="58"/>
      <c r="DV165" s="58"/>
      <c r="DW165" s="58"/>
      <c r="DX165" s="58"/>
      <c r="DY165" s="58"/>
      <c r="DZ165" s="58"/>
      <c r="EA165" s="58"/>
      <c r="EB165" s="58"/>
      <c r="EC165" s="58"/>
      <c r="ED165" s="58"/>
      <c r="EE165" s="58"/>
      <c r="EF165" s="58"/>
      <c r="EG165" s="58"/>
      <c r="EH165" s="58"/>
      <c r="EI165" s="58"/>
      <c r="EJ165" s="58"/>
      <c r="EK165" s="58"/>
      <c r="EL165" s="58"/>
      <c r="EM165" s="58"/>
      <c r="EN165" s="58"/>
      <c r="EO165" s="58"/>
      <c r="EP165" s="58"/>
      <c r="EQ165" s="58"/>
      <c r="ER165" s="58"/>
      <c r="ES165" s="58"/>
      <c r="ET165" s="58"/>
      <c r="EU165" s="58"/>
      <c r="EV165" s="58"/>
      <c r="EW165" s="58"/>
      <c r="EX165" s="58"/>
      <c r="EY165" s="58"/>
      <c r="EZ165" s="58"/>
      <c r="FA165" s="58"/>
      <c r="FB165" s="58"/>
    </row>
    <row r="166" spans="1:158" outlineLevel="1" x14ac:dyDescent="0.2">
      <c r="BE166" s="58"/>
      <c r="BF166" s="58"/>
      <c r="BG166" s="58"/>
      <c r="BH166" s="58"/>
      <c r="BI166" s="58"/>
      <c r="BJ166" s="58"/>
      <c r="BK166" s="58"/>
      <c r="BL166" s="58"/>
      <c r="BM166" s="58"/>
      <c r="BN166" s="58"/>
      <c r="BO166" s="58"/>
      <c r="BP166" s="58"/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8"/>
      <c r="CO166" s="58"/>
      <c r="CP166" s="58"/>
      <c r="CQ166" s="58"/>
      <c r="CR166" s="58"/>
      <c r="CS166" s="58"/>
      <c r="CT166" s="58"/>
      <c r="CU166" s="58"/>
      <c r="CV166" s="58"/>
      <c r="CW166" s="58"/>
      <c r="CX166" s="58"/>
      <c r="CY166" s="58"/>
      <c r="CZ166" s="58"/>
      <c r="DA166" s="58"/>
      <c r="DB166" s="58"/>
      <c r="DC166" s="58"/>
      <c r="DD166" s="58"/>
      <c r="DE166" s="58"/>
      <c r="DF166" s="58"/>
      <c r="DG166" s="58"/>
      <c r="DH166" s="58"/>
      <c r="DI166" s="58"/>
      <c r="DJ166" s="58"/>
      <c r="DK166" s="58"/>
      <c r="DL166" s="58"/>
      <c r="DM166" s="58"/>
      <c r="DN166" s="58"/>
      <c r="DO166" s="58"/>
      <c r="DP166" s="58"/>
      <c r="DQ166" s="58"/>
      <c r="DR166" s="58"/>
      <c r="DS166" s="58"/>
      <c r="DT166" s="58"/>
      <c r="DU166" s="58"/>
      <c r="DV166" s="58"/>
      <c r="DW166" s="58"/>
      <c r="DX166" s="58"/>
      <c r="DY166" s="58"/>
      <c r="DZ166" s="58"/>
      <c r="EA166" s="58"/>
      <c r="EB166" s="58"/>
      <c r="EC166" s="58"/>
      <c r="ED166" s="58"/>
      <c r="EE166" s="58"/>
      <c r="EF166" s="58"/>
      <c r="EG166" s="58"/>
      <c r="EH166" s="58"/>
      <c r="EI166" s="58"/>
      <c r="EJ166" s="58"/>
      <c r="EK166" s="58"/>
      <c r="EL166" s="58"/>
      <c r="EM166" s="58"/>
      <c r="EN166" s="58"/>
      <c r="EO166" s="58"/>
      <c r="EP166" s="58"/>
      <c r="EQ166" s="58"/>
      <c r="ER166" s="58"/>
      <c r="ES166" s="58"/>
      <c r="ET166" s="58"/>
      <c r="EU166" s="58"/>
      <c r="EV166" s="58"/>
      <c r="EW166" s="58"/>
      <c r="EX166" s="58"/>
      <c r="EY166" s="58"/>
      <c r="EZ166" s="58"/>
      <c r="FA166" s="58"/>
      <c r="FB166" s="58"/>
    </row>
    <row r="167" spans="1:158" outlineLevel="1" x14ac:dyDescent="0.2">
      <c r="BE167" s="58"/>
      <c r="BF167" s="58"/>
      <c r="BG167" s="58"/>
      <c r="BH167" s="58"/>
      <c r="BI167" s="58"/>
      <c r="BJ167" s="58"/>
      <c r="BK167" s="58"/>
      <c r="BL167" s="58"/>
      <c r="BM167" s="58"/>
      <c r="BN167" s="58"/>
      <c r="BO167" s="58"/>
      <c r="BP167" s="58"/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8"/>
      <c r="CO167" s="58"/>
      <c r="CP167" s="58"/>
      <c r="CQ167" s="58"/>
      <c r="CR167" s="58"/>
      <c r="CS167" s="58"/>
      <c r="CT167" s="58"/>
      <c r="CU167" s="58"/>
      <c r="CV167" s="58"/>
      <c r="CW167" s="58"/>
      <c r="CX167" s="58"/>
      <c r="CY167" s="58"/>
      <c r="CZ167" s="58"/>
      <c r="DA167" s="58"/>
      <c r="DB167" s="58"/>
      <c r="DC167" s="58"/>
      <c r="DD167" s="58"/>
      <c r="DE167" s="58"/>
      <c r="DF167" s="58"/>
      <c r="DG167" s="58"/>
      <c r="DH167" s="58"/>
      <c r="DI167" s="58"/>
      <c r="DJ167" s="58"/>
      <c r="DK167" s="58"/>
      <c r="DL167" s="58"/>
      <c r="DM167" s="58"/>
      <c r="DN167" s="58"/>
      <c r="DO167" s="58"/>
      <c r="DP167" s="58"/>
      <c r="DQ167" s="58"/>
      <c r="DR167" s="58"/>
      <c r="DS167" s="58"/>
      <c r="DT167" s="58"/>
      <c r="DU167" s="58"/>
      <c r="DV167" s="58"/>
      <c r="DW167" s="58"/>
      <c r="DX167" s="58"/>
      <c r="DY167" s="58"/>
      <c r="DZ167" s="58"/>
      <c r="EA167" s="58"/>
      <c r="EB167" s="58"/>
      <c r="EC167" s="58"/>
      <c r="ED167" s="58"/>
      <c r="EE167" s="58"/>
      <c r="EF167" s="58"/>
      <c r="EG167" s="58"/>
      <c r="EH167" s="58"/>
      <c r="EI167" s="58"/>
      <c r="EJ167" s="58"/>
      <c r="EK167" s="58"/>
      <c r="EL167" s="58"/>
      <c r="EM167" s="58"/>
      <c r="EN167" s="58"/>
      <c r="EO167" s="58"/>
      <c r="EP167" s="58"/>
      <c r="EQ167" s="58"/>
      <c r="ER167" s="58"/>
      <c r="ES167" s="58"/>
      <c r="ET167" s="58"/>
      <c r="EU167" s="58"/>
      <c r="EV167" s="58"/>
      <c r="EW167" s="58"/>
      <c r="EX167" s="58"/>
      <c r="EY167" s="58"/>
      <c r="EZ167" s="58"/>
      <c r="FA167" s="58"/>
      <c r="FB167" s="58"/>
    </row>
    <row r="168" spans="1:158" x14ac:dyDescent="0.2">
      <c r="A168" s="72"/>
      <c r="BE168" s="58"/>
      <c r="BF168" s="58"/>
      <c r="BG168" s="58"/>
      <c r="BH168" s="58"/>
      <c r="BI168" s="58"/>
      <c r="BJ168" s="58"/>
      <c r="BK168" s="58"/>
      <c r="BL168" s="58"/>
      <c r="BM168" s="58"/>
      <c r="BN168" s="58"/>
      <c r="BO168" s="58"/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8"/>
      <c r="CO168" s="58"/>
      <c r="CP168" s="58"/>
      <c r="CQ168" s="58"/>
      <c r="CR168" s="58"/>
      <c r="CS168" s="58"/>
      <c r="CT168" s="58"/>
      <c r="CU168" s="58"/>
      <c r="CV168" s="58"/>
      <c r="CW168" s="58"/>
      <c r="CX168" s="58"/>
      <c r="CY168" s="58"/>
      <c r="CZ168" s="58"/>
      <c r="DA168" s="58"/>
      <c r="DB168" s="58"/>
      <c r="DC168" s="58"/>
      <c r="DD168" s="58"/>
      <c r="DE168" s="58"/>
      <c r="DF168" s="58"/>
      <c r="DG168" s="58"/>
      <c r="DH168" s="58"/>
      <c r="DI168" s="58"/>
      <c r="DJ168" s="58"/>
      <c r="DK168" s="58"/>
      <c r="DL168" s="58"/>
      <c r="DM168" s="58"/>
      <c r="DN168" s="58"/>
      <c r="DO168" s="58"/>
      <c r="DP168" s="58"/>
      <c r="DQ168" s="58"/>
      <c r="DR168" s="58"/>
      <c r="DS168" s="58"/>
      <c r="DT168" s="58"/>
      <c r="DU168" s="58"/>
      <c r="DV168" s="58"/>
      <c r="DW168" s="58"/>
      <c r="DX168" s="58"/>
      <c r="DY168" s="58"/>
      <c r="DZ168" s="58"/>
      <c r="EA168" s="58"/>
      <c r="EB168" s="58"/>
      <c r="EC168" s="58"/>
      <c r="ED168" s="58"/>
      <c r="EE168" s="58"/>
      <c r="EF168" s="58"/>
      <c r="EG168" s="58"/>
      <c r="EH168" s="58"/>
      <c r="EI168" s="58"/>
      <c r="EJ168" s="58"/>
      <c r="EK168" s="58"/>
      <c r="EL168" s="58"/>
      <c r="EM168" s="58"/>
      <c r="EN168" s="58"/>
      <c r="EO168" s="58"/>
      <c r="EP168" s="58"/>
      <c r="EQ168" s="58"/>
      <c r="ER168" s="58"/>
      <c r="ES168" s="58"/>
      <c r="ET168" s="58"/>
      <c r="EU168" s="58"/>
      <c r="EV168" s="58"/>
      <c r="EW168" s="58"/>
      <c r="EX168" s="58"/>
      <c r="EY168" s="58"/>
      <c r="EZ168" s="58"/>
      <c r="FA168" s="58"/>
      <c r="FB168" s="58"/>
    </row>
    <row r="169" spans="1:158" x14ac:dyDescent="0.2">
      <c r="A169" s="11" t="s">
        <v>120</v>
      </c>
      <c r="BE169" s="58" t="s">
        <v>143</v>
      </c>
      <c r="BF169" s="58"/>
      <c r="BG169" s="58"/>
      <c r="BH169" s="58">
        <v>10</v>
      </c>
      <c r="BI169" s="58"/>
      <c r="BJ169" s="58"/>
      <c r="BK169" s="58"/>
      <c r="BL169" s="58"/>
      <c r="BM169" s="58"/>
      <c r="BN169" s="58"/>
      <c r="BO169" s="58"/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8"/>
      <c r="CO169" s="58"/>
      <c r="CP169" s="58"/>
      <c r="CQ169" s="58"/>
      <c r="CR169" s="58"/>
      <c r="CS169" s="58"/>
      <c r="CT169" s="58"/>
      <c r="CU169" s="58"/>
      <c r="CV169" s="58"/>
      <c r="CW169" s="58"/>
      <c r="CX169" s="58"/>
      <c r="CY169" s="58"/>
      <c r="CZ169" s="58"/>
      <c r="DA169" s="58"/>
      <c r="DB169" s="58"/>
      <c r="DC169" s="58"/>
      <c r="DD169" s="58"/>
      <c r="DE169" s="58"/>
      <c r="DF169" s="58"/>
      <c r="DG169" s="58"/>
      <c r="DH169" s="58"/>
      <c r="DI169" s="58"/>
      <c r="DJ169" s="58"/>
      <c r="DK169" s="58"/>
      <c r="DL169" s="58"/>
      <c r="DM169" s="58"/>
      <c r="DN169" s="58"/>
      <c r="DO169" s="58"/>
      <c r="DP169" s="58"/>
      <c r="DQ169" s="58"/>
      <c r="DR169" s="58"/>
      <c r="DS169" s="58"/>
      <c r="DT169" s="58"/>
      <c r="DU169" s="58"/>
      <c r="DV169" s="58"/>
      <c r="DW169" s="58"/>
      <c r="DX169" s="58"/>
      <c r="DY169" s="58"/>
      <c r="DZ169" s="58"/>
      <c r="EA169" s="58"/>
      <c r="EB169" s="58"/>
      <c r="EC169" s="58"/>
      <c r="ED169" s="58"/>
      <c r="EE169" s="58"/>
      <c r="EF169" s="58"/>
      <c r="EG169" s="58"/>
      <c r="EH169" s="58"/>
      <c r="EI169" s="58"/>
      <c r="EJ169" s="58"/>
      <c r="EK169" s="58"/>
      <c r="EL169" s="58"/>
      <c r="EM169" s="58"/>
      <c r="EN169" s="58"/>
      <c r="EO169" s="58"/>
      <c r="EP169" s="58"/>
      <c r="EQ169" s="58"/>
      <c r="ER169" s="58"/>
      <c r="ES169" s="58"/>
      <c r="ET169" s="58"/>
      <c r="EU169" s="58"/>
      <c r="EV169" s="58"/>
      <c r="EW169" s="58"/>
      <c r="EX169" s="58"/>
      <c r="EY169" s="58"/>
      <c r="EZ169" s="58"/>
      <c r="FA169" s="58"/>
      <c r="FB169" s="58"/>
    </row>
    <row r="170" spans="1:158" outlineLevel="1" x14ac:dyDescent="0.2">
      <c r="E170" s="25" t="s">
        <v>142</v>
      </c>
      <c r="F170" s="57">
        <f>$BH$169/20</f>
        <v>0.5</v>
      </c>
      <c r="BE170" s="58" t="s">
        <v>123</v>
      </c>
      <c r="BF170" s="58">
        <v>0</v>
      </c>
      <c r="BG170" s="58">
        <v>0.01</v>
      </c>
      <c r="BH170" s="58">
        <v>0.02</v>
      </c>
      <c r="BI170" s="58">
        <v>0.03</v>
      </c>
      <c r="BJ170" s="58">
        <v>0.04</v>
      </c>
      <c r="BK170" s="58">
        <v>0.05</v>
      </c>
      <c r="BL170" s="58">
        <v>6.0000000000000005E-2</v>
      </c>
      <c r="BM170" s="58">
        <v>7.0000000000000007E-2</v>
      </c>
      <c r="BN170" s="58">
        <v>0.08</v>
      </c>
      <c r="BO170" s="58">
        <v>0.09</v>
      </c>
      <c r="BP170" s="58">
        <v>9.9999999999999992E-2</v>
      </c>
      <c r="BQ170" s="58">
        <v>0.10999999999999999</v>
      </c>
      <c r="BR170" s="58">
        <v>0.11999999999999998</v>
      </c>
      <c r="BS170" s="58">
        <v>0.12999999999999998</v>
      </c>
      <c r="BT170" s="58">
        <v>0.13999999999999999</v>
      </c>
      <c r="BU170" s="58">
        <v>0.15</v>
      </c>
      <c r="BV170" s="58">
        <v>0.16</v>
      </c>
      <c r="BW170" s="58">
        <v>0.17</v>
      </c>
      <c r="BX170" s="58">
        <v>0.18000000000000002</v>
      </c>
      <c r="BY170" s="58">
        <v>0.19000000000000003</v>
      </c>
      <c r="BZ170" s="58">
        <v>0.20000000000000004</v>
      </c>
      <c r="CA170" s="58">
        <v>0.21000000000000005</v>
      </c>
      <c r="CB170" s="58">
        <v>0.22000000000000006</v>
      </c>
      <c r="CC170" s="58">
        <v>0.23000000000000007</v>
      </c>
      <c r="CD170" s="58">
        <v>0.24000000000000007</v>
      </c>
      <c r="CE170" s="58">
        <v>0.25000000000000006</v>
      </c>
      <c r="CF170" s="58">
        <v>0.26000000000000006</v>
      </c>
      <c r="CG170" s="58">
        <v>0.27000000000000007</v>
      </c>
      <c r="CH170" s="58">
        <v>0.28000000000000008</v>
      </c>
      <c r="CI170" s="58">
        <v>0.29000000000000009</v>
      </c>
      <c r="CJ170" s="58">
        <v>0.3000000000000001</v>
      </c>
      <c r="CK170" s="58">
        <v>0.31000000000000011</v>
      </c>
      <c r="CL170" s="58">
        <v>0.32000000000000012</v>
      </c>
      <c r="CM170" s="58">
        <v>0.33000000000000013</v>
      </c>
      <c r="CN170" s="58">
        <v>0.34000000000000014</v>
      </c>
      <c r="CO170" s="58">
        <v>0.35000000000000014</v>
      </c>
      <c r="CP170" s="58">
        <v>0.36000000000000015</v>
      </c>
      <c r="CQ170" s="58">
        <v>0.37000000000000016</v>
      </c>
      <c r="CR170" s="58">
        <v>0.38000000000000017</v>
      </c>
      <c r="CS170" s="58">
        <v>0.39000000000000018</v>
      </c>
      <c r="CT170" s="58">
        <v>0.40000000000000019</v>
      </c>
      <c r="CU170" s="58">
        <v>0.4100000000000002</v>
      </c>
      <c r="CV170" s="58">
        <v>0.42000000000000021</v>
      </c>
      <c r="CW170" s="58">
        <v>0.43000000000000022</v>
      </c>
      <c r="CX170" s="58">
        <v>0.44000000000000022</v>
      </c>
      <c r="CY170" s="58">
        <v>0.45000000000000023</v>
      </c>
      <c r="CZ170" s="58">
        <v>0.46000000000000024</v>
      </c>
      <c r="DA170" s="58">
        <v>0.47000000000000025</v>
      </c>
      <c r="DB170" s="58">
        <v>0.48000000000000026</v>
      </c>
      <c r="DC170" s="58">
        <v>0.49000000000000027</v>
      </c>
      <c r="DD170" s="58">
        <v>0.50000000000000022</v>
      </c>
      <c r="DE170" s="58">
        <v>0.51000000000000023</v>
      </c>
      <c r="DF170" s="58">
        <v>0.52000000000000024</v>
      </c>
      <c r="DG170" s="58">
        <v>0.53000000000000025</v>
      </c>
      <c r="DH170" s="58">
        <v>0.54000000000000026</v>
      </c>
      <c r="DI170" s="58">
        <v>0.55000000000000027</v>
      </c>
      <c r="DJ170" s="58">
        <v>0.56000000000000028</v>
      </c>
      <c r="DK170" s="58">
        <v>0.57000000000000028</v>
      </c>
      <c r="DL170" s="58">
        <v>0.58000000000000029</v>
      </c>
      <c r="DM170" s="58">
        <v>0.5900000000000003</v>
      </c>
      <c r="DN170" s="58">
        <v>0.60000000000000031</v>
      </c>
      <c r="DO170" s="58">
        <v>0.61000000000000032</v>
      </c>
      <c r="DP170" s="58">
        <v>0.62000000000000033</v>
      </c>
      <c r="DQ170" s="58">
        <v>0.63000000000000034</v>
      </c>
      <c r="DR170" s="58">
        <v>0.64000000000000035</v>
      </c>
      <c r="DS170" s="58">
        <v>0.65000000000000036</v>
      </c>
      <c r="DT170" s="58">
        <v>0.66000000000000036</v>
      </c>
      <c r="DU170" s="58">
        <v>0.67000000000000037</v>
      </c>
      <c r="DV170" s="58">
        <v>0.68000000000000038</v>
      </c>
      <c r="DW170" s="58">
        <v>0.69000000000000039</v>
      </c>
      <c r="DX170" s="58">
        <v>0.7000000000000004</v>
      </c>
      <c r="DY170" s="58">
        <v>0.71000000000000041</v>
      </c>
      <c r="DZ170" s="58">
        <v>0.72000000000000042</v>
      </c>
      <c r="EA170" s="58">
        <v>0.73000000000000043</v>
      </c>
      <c r="EB170" s="58">
        <v>0.74000000000000044</v>
      </c>
      <c r="EC170" s="58">
        <v>0.75000000000000044</v>
      </c>
      <c r="ED170" s="58">
        <v>0.76000000000000045</v>
      </c>
      <c r="EE170" s="58">
        <v>0.77000000000000046</v>
      </c>
      <c r="EF170" s="58">
        <v>0.78000000000000047</v>
      </c>
      <c r="EG170" s="58">
        <v>0.79000000000000048</v>
      </c>
      <c r="EH170" s="58">
        <v>0.80000000000000049</v>
      </c>
      <c r="EI170" s="58">
        <v>0.8100000000000005</v>
      </c>
      <c r="EJ170" s="58">
        <v>0.82000000000000051</v>
      </c>
      <c r="EK170" s="58">
        <v>0.83000000000000052</v>
      </c>
      <c r="EL170" s="58">
        <v>0.84000000000000052</v>
      </c>
      <c r="EM170" s="58">
        <v>0.85000000000000053</v>
      </c>
      <c r="EN170" s="58">
        <v>0.86000000000000054</v>
      </c>
      <c r="EO170" s="58">
        <v>0.87000000000000055</v>
      </c>
      <c r="EP170" s="58">
        <v>0.88000000000000056</v>
      </c>
      <c r="EQ170" s="58">
        <v>0.89000000000000057</v>
      </c>
      <c r="ER170" s="58">
        <v>0.90000000000000058</v>
      </c>
      <c r="ES170" s="58">
        <v>0.91000000000000059</v>
      </c>
      <c r="ET170" s="58">
        <v>0.9200000000000006</v>
      </c>
      <c r="EU170" s="58">
        <v>0.9300000000000006</v>
      </c>
      <c r="EV170" s="58">
        <v>0.94000000000000061</v>
      </c>
      <c r="EW170" s="58">
        <v>0.95000000000000062</v>
      </c>
      <c r="EX170" s="58">
        <v>0.96000000000000063</v>
      </c>
      <c r="EY170" s="58">
        <v>0.97000000000000064</v>
      </c>
      <c r="EZ170" s="58">
        <v>0.98000000000000065</v>
      </c>
      <c r="FA170" s="58">
        <v>0.99000000000000066</v>
      </c>
      <c r="FB170" s="58">
        <v>1.0000000000000007</v>
      </c>
    </row>
    <row r="171" spans="1:158" outlineLevel="1" x14ac:dyDescent="0.2">
      <c r="BE171" s="58" t="s">
        <v>144</v>
      </c>
      <c r="BF171" s="58">
        <v>1</v>
      </c>
      <c r="BG171" s="58">
        <v>0.9939393939393939</v>
      </c>
      <c r="BH171" s="58">
        <v>0.9939393939393939</v>
      </c>
      <c r="BI171" s="58">
        <v>0.9939393939393939</v>
      </c>
      <c r="BJ171" s="58">
        <v>0.9939393939393939</v>
      </c>
      <c r="BK171" s="58">
        <v>0.9939393939393939</v>
      </c>
      <c r="BL171" s="58">
        <v>0.9939393939393939</v>
      </c>
      <c r="BM171" s="58">
        <v>0.99191919191919187</v>
      </c>
      <c r="BN171" s="58">
        <v>0.98989898989898994</v>
      </c>
      <c r="BO171" s="58">
        <v>0.98787878787878791</v>
      </c>
      <c r="BP171" s="58">
        <v>0.98787878787878791</v>
      </c>
      <c r="BQ171" s="58">
        <v>0.98787878787878791</v>
      </c>
      <c r="BR171" s="58">
        <v>0.98787878787878791</v>
      </c>
      <c r="BS171" s="58">
        <v>0.98585858585858577</v>
      </c>
      <c r="BT171" s="58">
        <v>0.98181818181818181</v>
      </c>
      <c r="BU171" s="58">
        <v>0.97777777777777786</v>
      </c>
      <c r="BV171" s="58">
        <v>0.97575757575757571</v>
      </c>
      <c r="BW171" s="58">
        <v>0.97575757575757571</v>
      </c>
      <c r="BX171" s="58">
        <v>0.97373737373737368</v>
      </c>
      <c r="BY171" s="58">
        <v>0.97171717171717176</v>
      </c>
      <c r="BZ171" s="58">
        <v>0.96969696969696972</v>
      </c>
      <c r="CA171" s="58">
        <v>0.96767676767676758</v>
      </c>
      <c r="CB171" s="58">
        <v>0.96565656565656577</v>
      </c>
      <c r="CC171" s="58">
        <v>0.96363636363636362</v>
      </c>
      <c r="CD171" s="58">
        <v>0.96363636363636362</v>
      </c>
      <c r="CE171" s="58">
        <v>0.96363636363636362</v>
      </c>
      <c r="CF171" s="58">
        <v>0.96363636363636362</v>
      </c>
      <c r="CG171" s="58">
        <v>0.96161616161616159</v>
      </c>
      <c r="CH171" s="58">
        <v>0.95959595959595967</v>
      </c>
      <c r="CI171" s="58">
        <v>0.95555555555555549</v>
      </c>
      <c r="CJ171" s="58">
        <v>0.95353535353535357</v>
      </c>
      <c r="CK171" s="58">
        <v>0.95151515151515154</v>
      </c>
      <c r="CL171" s="58">
        <v>0.95151515151515154</v>
      </c>
      <c r="CM171" s="58">
        <v>0.95151515151515154</v>
      </c>
      <c r="CN171" s="58">
        <v>0.95151515151515154</v>
      </c>
      <c r="CO171" s="58">
        <v>0.95151515151515154</v>
      </c>
      <c r="CP171" s="58">
        <v>0.95151515151515154</v>
      </c>
      <c r="CQ171" s="58">
        <v>0.95151515151515154</v>
      </c>
      <c r="CR171" s="58">
        <v>0.95151515151515154</v>
      </c>
      <c r="CS171" s="58">
        <v>0.95151515151515154</v>
      </c>
      <c r="CT171" s="58">
        <v>0.95151515151515154</v>
      </c>
      <c r="CU171" s="58">
        <v>0.94949494949494939</v>
      </c>
      <c r="CV171" s="58">
        <v>0.94747474747474758</v>
      </c>
      <c r="CW171" s="58">
        <v>0.9434343434343434</v>
      </c>
      <c r="CX171" s="58">
        <v>0.94141414141414148</v>
      </c>
      <c r="CY171" s="58">
        <v>0.9373737373737373</v>
      </c>
      <c r="CZ171" s="58">
        <v>0.93333333333333335</v>
      </c>
      <c r="DA171" s="58">
        <v>0.92929292929292939</v>
      </c>
      <c r="DB171" s="58">
        <v>0.92727272727272725</v>
      </c>
      <c r="DC171" s="58">
        <v>0.92727272727272725</v>
      </c>
      <c r="DD171" s="58">
        <v>0.92727272727272725</v>
      </c>
      <c r="DE171" s="58">
        <v>0.92727272727272725</v>
      </c>
      <c r="DF171" s="58">
        <v>0.92525252525252522</v>
      </c>
      <c r="DG171" s="58">
        <v>0.92323232323232329</v>
      </c>
      <c r="DH171" s="58">
        <v>0.91717171717171719</v>
      </c>
      <c r="DI171" s="58">
        <v>0.9111111111111112</v>
      </c>
      <c r="DJ171" s="58">
        <v>0.90303030303030307</v>
      </c>
      <c r="DK171" s="58">
        <v>0.89494949494949494</v>
      </c>
      <c r="DL171" s="58">
        <v>0.88686868686868692</v>
      </c>
      <c r="DM171" s="58">
        <v>0.87878787878787878</v>
      </c>
      <c r="DN171" s="58">
        <v>0.87070707070707065</v>
      </c>
      <c r="DO171" s="58">
        <v>0.86464646464646455</v>
      </c>
      <c r="DP171" s="58">
        <v>0.85858585858585856</v>
      </c>
      <c r="DQ171" s="58">
        <v>0.8545454545454545</v>
      </c>
      <c r="DR171" s="58">
        <v>0.84848484848484851</v>
      </c>
      <c r="DS171" s="58">
        <v>0.84242424242424241</v>
      </c>
      <c r="DT171" s="58">
        <v>0.83636363636363631</v>
      </c>
      <c r="DU171" s="58">
        <v>0.83232323232323235</v>
      </c>
      <c r="DV171" s="58">
        <v>0.83030303030303032</v>
      </c>
      <c r="DW171" s="58">
        <v>0.82828282828282818</v>
      </c>
      <c r="DX171" s="58">
        <v>0.82222222222222219</v>
      </c>
      <c r="DY171" s="58">
        <v>0.81414141414141417</v>
      </c>
      <c r="DZ171" s="58">
        <v>0.804040404040404</v>
      </c>
      <c r="EA171" s="58">
        <v>0.79191919191919191</v>
      </c>
      <c r="EB171" s="58">
        <v>0.77575757575757576</v>
      </c>
      <c r="EC171" s="58">
        <v>0.76161616161616164</v>
      </c>
      <c r="ED171" s="58">
        <v>0.7474747474747474</v>
      </c>
      <c r="EE171" s="58">
        <v>0.73737373737373735</v>
      </c>
      <c r="EF171" s="58">
        <v>0.72323232323232323</v>
      </c>
      <c r="EG171" s="58">
        <v>0.70909090909090911</v>
      </c>
      <c r="EH171" s="58">
        <v>0.69292929292929295</v>
      </c>
      <c r="EI171" s="58">
        <v>0.6828282828282829</v>
      </c>
      <c r="EJ171" s="58">
        <v>0.6767676767676768</v>
      </c>
      <c r="EK171" s="58">
        <v>0.67272727272727273</v>
      </c>
      <c r="EL171" s="58">
        <v>0.66060606060606064</v>
      </c>
      <c r="EM171" s="58">
        <v>0.64848484848484844</v>
      </c>
      <c r="EN171" s="58">
        <v>0.62828282828282833</v>
      </c>
      <c r="EO171" s="58">
        <v>0.60606060606060608</v>
      </c>
      <c r="EP171" s="58">
        <v>0.58181818181818179</v>
      </c>
      <c r="EQ171" s="58">
        <v>0.5636363636363636</v>
      </c>
      <c r="ER171" s="58">
        <v>0.54545454545454541</v>
      </c>
      <c r="ES171" s="58">
        <v>0.52929292929292926</v>
      </c>
      <c r="ET171" s="58">
        <v>0.51111111111111107</v>
      </c>
      <c r="EU171" s="58">
        <v>0.49494949494949497</v>
      </c>
      <c r="EV171" s="58">
        <v>0.4646464646464647</v>
      </c>
      <c r="EW171" s="58">
        <v>0.42222222222222228</v>
      </c>
      <c r="EX171" s="58">
        <v>0.3737373737373737</v>
      </c>
      <c r="EY171" s="58">
        <v>0.31313131313131309</v>
      </c>
      <c r="EZ171" s="58">
        <v>0.23232323232323235</v>
      </c>
      <c r="FA171" s="58">
        <v>0.12727272727272726</v>
      </c>
      <c r="FB171" s="58">
        <v>0</v>
      </c>
    </row>
    <row r="172" spans="1:158" outlineLevel="1" x14ac:dyDescent="0.2">
      <c r="BE172" s="58" t="s">
        <v>145</v>
      </c>
      <c r="BF172" s="58">
        <v>0</v>
      </c>
      <c r="BG172" s="58">
        <v>0.22463768115942029</v>
      </c>
      <c r="BH172" s="58">
        <v>0.33333333333333331</v>
      </c>
      <c r="BI172" s="58">
        <v>0.41062801932367149</v>
      </c>
      <c r="BJ172" s="58">
        <v>0.45169082125603865</v>
      </c>
      <c r="BK172" s="58">
        <v>0.48067632850241543</v>
      </c>
      <c r="BL172" s="58">
        <v>0.49758454106280198</v>
      </c>
      <c r="BM172" s="58">
        <v>0.51207729468599039</v>
      </c>
      <c r="BN172" s="58">
        <v>0.52898550724637683</v>
      </c>
      <c r="BO172" s="58">
        <v>0.55555555555555558</v>
      </c>
      <c r="BP172" s="58">
        <v>0.57729468599033817</v>
      </c>
      <c r="BQ172" s="58">
        <v>0.59420289855072461</v>
      </c>
      <c r="BR172" s="58">
        <v>0.60144927536231885</v>
      </c>
      <c r="BS172" s="58">
        <v>0.60869565217391308</v>
      </c>
      <c r="BT172" s="58">
        <v>0.61835748792270528</v>
      </c>
      <c r="BU172" s="58">
        <v>0.63043478260869568</v>
      </c>
      <c r="BV172" s="58">
        <v>0.64251207729468607</v>
      </c>
      <c r="BW172" s="58">
        <v>0.65217391304347827</v>
      </c>
      <c r="BX172" s="58">
        <v>0.66183574879227047</v>
      </c>
      <c r="BY172" s="58">
        <v>0.66908212560386471</v>
      </c>
      <c r="BZ172" s="58">
        <v>0.67874396135265702</v>
      </c>
      <c r="CA172" s="58">
        <v>0.68357487922705307</v>
      </c>
      <c r="CB172" s="58">
        <v>0.6908212560386473</v>
      </c>
      <c r="CC172" s="58">
        <v>0.69323671497584549</v>
      </c>
      <c r="CD172" s="58">
        <v>0.69806763285024154</v>
      </c>
      <c r="CE172" s="58">
        <v>0.70531400966183566</v>
      </c>
      <c r="CF172" s="58">
        <v>0.71497584541062809</v>
      </c>
      <c r="CG172" s="58">
        <v>0.72222222222222221</v>
      </c>
      <c r="CH172" s="58">
        <v>0.73188405797101452</v>
      </c>
      <c r="CI172" s="58">
        <v>0.74396135265700492</v>
      </c>
      <c r="CJ172" s="58">
        <v>0.76086956521739135</v>
      </c>
      <c r="CK172" s="58">
        <v>0.77294685990338163</v>
      </c>
      <c r="CL172" s="58">
        <v>0.78260869565217395</v>
      </c>
      <c r="CM172" s="58">
        <v>0.7874396135265701</v>
      </c>
      <c r="CN172" s="58">
        <v>0.78985507246376807</v>
      </c>
      <c r="CO172" s="58">
        <v>0.78985507246376807</v>
      </c>
      <c r="CP172" s="58">
        <v>0.78985507246376807</v>
      </c>
      <c r="CQ172" s="58">
        <v>0.78985507246376807</v>
      </c>
      <c r="CR172" s="58">
        <v>0.78985507246376807</v>
      </c>
      <c r="CS172" s="58">
        <v>0.79227053140096615</v>
      </c>
      <c r="CT172" s="58">
        <v>0.79710144927536231</v>
      </c>
      <c r="CU172" s="58">
        <v>0.80193236714975846</v>
      </c>
      <c r="CV172" s="58">
        <v>0.80434782608695654</v>
      </c>
      <c r="CW172" s="58">
        <v>0.80676328502415451</v>
      </c>
      <c r="CX172" s="58">
        <v>0.81159420289855078</v>
      </c>
      <c r="CY172" s="58">
        <v>0.81642512077294693</v>
      </c>
      <c r="CZ172" s="58">
        <v>0.8188405797101449</v>
      </c>
      <c r="DA172" s="58">
        <v>0.8188405797101449</v>
      </c>
      <c r="DB172" s="58">
        <v>0.82125603864734298</v>
      </c>
      <c r="DC172" s="58">
        <v>0.82608695652173914</v>
      </c>
      <c r="DD172" s="58">
        <v>0.83091787439613529</v>
      </c>
      <c r="DE172" s="58">
        <v>0.83333333333333337</v>
      </c>
      <c r="DF172" s="58">
        <v>0.83574879227053134</v>
      </c>
      <c r="DG172" s="58">
        <v>0.84057971014492749</v>
      </c>
      <c r="DH172" s="58">
        <v>0.84782608695652173</v>
      </c>
      <c r="DI172" s="58">
        <v>0.85507246376811596</v>
      </c>
      <c r="DJ172" s="58">
        <v>0.8623188405797102</v>
      </c>
      <c r="DK172" s="58">
        <v>0.86714975845410636</v>
      </c>
      <c r="DL172" s="58">
        <v>0.87439613526570048</v>
      </c>
      <c r="DM172" s="58">
        <v>0.87922705314009664</v>
      </c>
      <c r="DN172" s="58">
        <v>0.88405797101449279</v>
      </c>
      <c r="DO172" s="58">
        <v>0.88405797101449279</v>
      </c>
      <c r="DP172" s="58">
        <v>0.88647342995169076</v>
      </c>
      <c r="DQ172" s="58">
        <v>0.88888888888888895</v>
      </c>
      <c r="DR172" s="58">
        <v>0.893719806763285</v>
      </c>
      <c r="DS172" s="58">
        <v>0.89613526570048307</v>
      </c>
      <c r="DT172" s="58">
        <v>0.89855072463768115</v>
      </c>
      <c r="DU172" s="58">
        <v>0.90338164251207731</v>
      </c>
      <c r="DV172" s="58">
        <v>0.91062801932367154</v>
      </c>
      <c r="DW172" s="58">
        <v>0.91787439613526578</v>
      </c>
      <c r="DX172" s="58">
        <v>0.92028985507246375</v>
      </c>
      <c r="DY172" s="58">
        <v>0.92028985507246375</v>
      </c>
      <c r="DZ172" s="58">
        <v>0.92753623188405798</v>
      </c>
      <c r="EA172" s="58">
        <v>0.93961352657004826</v>
      </c>
      <c r="EB172" s="58">
        <v>0.95169082125603877</v>
      </c>
      <c r="EC172" s="58">
        <v>0.95652173913043481</v>
      </c>
      <c r="ED172" s="58">
        <v>0.95893719806763289</v>
      </c>
      <c r="EE172" s="58">
        <v>0.96135265700483086</v>
      </c>
      <c r="EF172" s="58">
        <v>0.96376811594202894</v>
      </c>
      <c r="EG172" s="58">
        <v>0.96376811594202894</v>
      </c>
      <c r="EH172" s="58">
        <v>0.96376811594202894</v>
      </c>
      <c r="EI172" s="58">
        <v>0.96376811594202894</v>
      </c>
      <c r="EJ172" s="58">
        <v>0.96376811594202894</v>
      </c>
      <c r="EK172" s="58">
        <v>0.96376811594202894</v>
      </c>
      <c r="EL172" s="58">
        <v>0.96376811594202894</v>
      </c>
      <c r="EM172" s="58">
        <v>0.96376811594202894</v>
      </c>
      <c r="EN172" s="58">
        <v>0.96618357487922713</v>
      </c>
      <c r="EO172" s="58">
        <v>0.96859903381642509</v>
      </c>
      <c r="EP172" s="58">
        <v>0.97101449275362317</v>
      </c>
      <c r="EQ172" s="58">
        <v>0.97101449275362317</v>
      </c>
      <c r="ER172" s="58">
        <v>0.97101449275362317</v>
      </c>
      <c r="ES172" s="58">
        <v>0.97101449275362317</v>
      </c>
      <c r="ET172" s="58">
        <v>0.97342995169082136</v>
      </c>
      <c r="EU172" s="58">
        <v>0.97584541062801922</v>
      </c>
      <c r="EV172" s="58">
        <v>0.97826086956521741</v>
      </c>
      <c r="EW172" s="58">
        <v>0.97826086956521741</v>
      </c>
      <c r="EX172" s="58">
        <v>0.97826086956521741</v>
      </c>
      <c r="EY172" s="58">
        <v>0.98309178743961345</v>
      </c>
      <c r="EZ172" s="58">
        <v>0.99033816425120769</v>
      </c>
      <c r="FA172" s="58">
        <v>1</v>
      </c>
      <c r="FB172" s="58">
        <v>1</v>
      </c>
    </row>
    <row r="173" spans="1:158" outlineLevel="1" x14ac:dyDescent="0.2">
      <c r="BE173" s="58" t="str">
        <f xml:space="preserve"> TEXT($F$170,"0%") &amp; " Wtd.Avg."</f>
        <v>50% Wtd.Avg.</v>
      </c>
      <c r="BF173" s="58">
        <f>$F$170*BF171+(1-$F$170)*BF172</f>
        <v>0.5</v>
      </c>
      <c r="BG173" s="58">
        <f>$F$170*BG171+(1-$F$170)*BG172</f>
        <v>0.60928853754940704</v>
      </c>
      <c r="BH173" s="58">
        <f>$F$170*BH171+(1-$F$170)*BH172</f>
        <v>0.66363636363636358</v>
      </c>
      <c r="BI173" s="58">
        <f t="shared" ref="BI173:DT173" si="0">$F$170*BI171+(1-$F$170)*BI172</f>
        <v>0.70228370663153272</v>
      </c>
      <c r="BJ173" s="58">
        <f t="shared" si="0"/>
        <v>0.72281510759771628</v>
      </c>
      <c r="BK173" s="58">
        <f t="shared" si="0"/>
        <v>0.73730786122090464</v>
      </c>
      <c r="BL173" s="58">
        <f t="shared" si="0"/>
        <v>0.74576196750109791</v>
      </c>
      <c r="BM173" s="58">
        <f t="shared" si="0"/>
        <v>0.75199824330259113</v>
      </c>
      <c r="BN173" s="58">
        <f t="shared" si="0"/>
        <v>0.75944224857268339</v>
      </c>
      <c r="BO173" s="58">
        <f t="shared" si="0"/>
        <v>0.7717171717171718</v>
      </c>
      <c r="BP173" s="58">
        <f t="shared" si="0"/>
        <v>0.78258673693456304</v>
      </c>
      <c r="BQ173" s="58">
        <f t="shared" si="0"/>
        <v>0.79104084321475621</v>
      </c>
      <c r="BR173" s="58">
        <f t="shared" si="0"/>
        <v>0.79466403162055332</v>
      </c>
      <c r="BS173" s="58">
        <f t="shared" si="0"/>
        <v>0.79727711901624942</v>
      </c>
      <c r="BT173" s="58">
        <f t="shared" si="0"/>
        <v>0.80008783487044355</v>
      </c>
      <c r="BU173" s="58">
        <f t="shared" si="0"/>
        <v>0.80410628019323682</v>
      </c>
      <c r="BV173" s="58">
        <f t="shared" si="0"/>
        <v>0.80913482652613089</v>
      </c>
      <c r="BW173" s="58">
        <f t="shared" si="0"/>
        <v>0.81396574440052705</v>
      </c>
      <c r="BX173" s="58">
        <f t="shared" si="0"/>
        <v>0.81778656126482208</v>
      </c>
      <c r="BY173" s="58">
        <f t="shared" si="0"/>
        <v>0.82039964866051829</v>
      </c>
      <c r="BZ173" s="58">
        <f t="shared" si="0"/>
        <v>0.82422046552481332</v>
      </c>
      <c r="CA173" s="58">
        <f t="shared" si="0"/>
        <v>0.82562582345191027</v>
      </c>
      <c r="CB173" s="58">
        <f t="shared" si="0"/>
        <v>0.82823891084760648</v>
      </c>
      <c r="CC173" s="58">
        <f t="shared" si="0"/>
        <v>0.82843653930610461</v>
      </c>
      <c r="CD173" s="58">
        <f t="shared" si="0"/>
        <v>0.83085199824330258</v>
      </c>
      <c r="CE173" s="58">
        <f t="shared" si="0"/>
        <v>0.83447518664909959</v>
      </c>
      <c r="CF173" s="58">
        <f t="shared" si="0"/>
        <v>0.83930610452349586</v>
      </c>
      <c r="CG173" s="58">
        <f t="shared" si="0"/>
        <v>0.84191919191919196</v>
      </c>
      <c r="CH173" s="58">
        <f t="shared" si="0"/>
        <v>0.8457400087834871</v>
      </c>
      <c r="CI173" s="58">
        <f t="shared" si="0"/>
        <v>0.84975845410628015</v>
      </c>
      <c r="CJ173" s="58">
        <f t="shared" si="0"/>
        <v>0.85720245937637252</v>
      </c>
      <c r="CK173" s="58">
        <f t="shared" si="0"/>
        <v>0.86223100570926658</v>
      </c>
      <c r="CL173" s="58">
        <f t="shared" si="0"/>
        <v>0.86706192358366274</v>
      </c>
      <c r="CM173" s="58">
        <f t="shared" si="0"/>
        <v>0.86947738252086082</v>
      </c>
      <c r="CN173" s="58">
        <f t="shared" si="0"/>
        <v>0.87068511198945986</v>
      </c>
      <c r="CO173" s="58">
        <f t="shared" si="0"/>
        <v>0.87068511198945986</v>
      </c>
      <c r="CP173" s="58">
        <f t="shared" si="0"/>
        <v>0.87068511198945986</v>
      </c>
      <c r="CQ173" s="58">
        <f t="shared" si="0"/>
        <v>0.87068511198945986</v>
      </c>
      <c r="CR173" s="58">
        <f t="shared" si="0"/>
        <v>0.87068511198945986</v>
      </c>
      <c r="CS173" s="58">
        <f t="shared" si="0"/>
        <v>0.8718928414580589</v>
      </c>
      <c r="CT173" s="58">
        <f t="shared" si="0"/>
        <v>0.87430830039525698</v>
      </c>
      <c r="CU173" s="58">
        <f t="shared" si="0"/>
        <v>0.87571365832235393</v>
      </c>
      <c r="CV173" s="58">
        <f t="shared" si="0"/>
        <v>0.87591128678085206</v>
      </c>
      <c r="CW173" s="58">
        <f t="shared" si="0"/>
        <v>0.87509881422924896</v>
      </c>
      <c r="CX173" s="58">
        <f t="shared" si="0"/>
        <v>0.87650417215634613</v>
      </c>
      <c r="CY173" s="58">
        <f t="shared" si="0"/>
        <v>0.87689942907334206</v>
      </c>
      <c r="CZ173" s="58">
        <f t="shared" si="0"/>
        <v>0.87608695652173907</v>
      </c>
      <c r="DA173" s="58">
        <f t="shared" si="0"/>
        <v>0.87406675450153715</v>
      </c>
      <c r="DB173" s="58">
        <f t="shared" si="0"/>
        <v>0.87426438296003517</v>
      </c>
      <c r="DC173" s="58">
        <f t="shared" si="0"/>
        <v>0.87667984189723325</v>
      </c>
      <c r="DD173" s="58">
        <f t="shared" si="0"/>
        <v>0.87909530083443133</v>
      </c>
      <c r="DE173" s="58">
        <f t="shared" si="0"/>
        <v>0.88030303030303036</v>
      </c>
      <c r="DF173" s="58">
        <f t="shared" si="0"/>
        <v>0.88050065876152828</v>
      </c>
      <c r="DG173" s="58">
        <f t="shared" si="0"/>
        <v>0.88190601668862545</v>
      </c>
      <c r="DH173" s="58">
        <f t="shared" si="0"/>
        <v>0.88249890206411941</v>
      </c>
      <c r="DI173" s="58">
        <f t="shared" si="0"/>
        <v>0.88309178743961358</v>
      </c>
      <c r="DJ173" s="58">
        <f t="shared" si="0"/>
        <v>0.88267457180500664</v>
      </c>
      <c r="DK173" s="58">
        <f t="shared" si="0"/>
        <v>0.88104962670180065</v>
      </c>
      <c r="DL173" s="58">
        <f t="shared" si="0"/>
        <v>0.8806324110671937</v>
      </c>
      <c r="DM173" s="58">
        <f t="shared" si="0"/>
        <v>0.87900746596398771</v>
      </c>
      <c r="DN173" s="58">
        <f t="shared" si="0"/>
        <v>0.87738252086078172</v>
      </c>
      <c r="DO173" s="58">
        <f t="shared" si="0"/>
        <v>0.87435221783047867</v>
      </c>
      <c r="DP173" s="58">
        <f t="shared" si="0"/>
        <v>0.87252964426877466</v>
      </c>
      <c r="DQ173" s="58">
        <f t="shared" si="0"/>
        <v>0.87171717171717167</v>
      </c>
      <c r="DR173" s="58">
        <f t="shared" si="0"/>
        <v>0.87110232762406681</v>
      </c>
      <c r="DS173" s="58">
        <f t="shared" si="0"/>
        <v>0.86927975406236269</v>
      </c>
      <c r="DT173" s="58">
        <f t="shared" si="0"/>
        <v>0.86745718050065879</v>
      </c>
      <c r="DU173" s="58">
        <f t="shared" ref="DU173:EZ173" si="1">$F$170*DU171+(1-$F$170)*DU172</f>
        <v>0.86785243741765483</v>
      </c>
      <c r="DV173" s="58">
        <f t="shared" si="1"/>
        <v>0.87046552481335093</v>
      </c>
      <c r="DW173" s="58">
        <f t="shared" si="1"/>
        <v>0.87307861220904703</v>
      </c>
      <c r="DX173" s="58">
        <f t="shared" si="1"/>
        <v>0.87125603864734291</v>
      </c>
      <c r="DY173" s="58">
        <f t="shared" si="1"/>
        <v>0.86721563460693896</v>
      </c>
      <c r="DZ173" s="58">
        <f t="shared" si="1"/>
        <v>0.86578831796223099</v>
      </c>
      <c r="EA173" s="58">
        <f t="shared" si="1"/>
        <v>0.86576635924462009</v>
      </c>
      <c r="EB173" s="58">
        <f t="shared" si="1"/>
        <v>0.86372419850680726</v>
      </c>
      <c r="EC173" s="58">
        <f t="shared" si="1"/>
        <v>0.85906895037329822</v>
      </c>
      <c r="ED173" s="58">
        <f t="shared" si="1"/>
        <v>0.85320597277119015</v>
      </c>
      <c r="EE173" s="58">
        <f t="shared" si="1"/>
        <v>0.8493631971892841</v>
      </c>
      <c r="EF173" s="58">
        <f t="shared" si="1"/>
        <v>0.84350021958717614</v>
      </c>
      <c r="EG173" s="58">
        <f t="shared" si="1"/>
        <v>0.83642951251646902</v>
      </c>
      <c r="EH173" s="58">
        <f t="shared" si="1"/>
        <v>0.828348704435661</v>
      </c>
      <c r="EI173" s="58">
        <f t="shared" si="1"/>
        <v>0.82329819938515592</v>
      </c>
      <c r="EJ173" s="58">
        <f t="shared" si="1"/>
        <v>0.82026789635485287</v>
      </c>
      <c r="EK173" s="58">
        <f t="shared" si="1"/>
        <v>0.81824769433465083</v>
      </c>
      <c r="EL173" s="58">
        <f t="shared" si="1"/>
        <v>0.81218708827404473</v>
      </c>
      <c r="EM173" s="58">
        <f t="shared" si="1"/>
        <v>0.80612648221343863</v>
      </c>
      <c r="EN173" s="58">
        <f t="shared" si="1"/>
        <v>0.79723320158102773</v>
      </c>
      <c r="EO173" s="58">
        <f t="shared" si="1"/>
        <v>0.78732981993851558</v>
      </c>
      <c r="EP173" s="58">
        <f t="shared" si="1"/>
        <v>0.77641633728590254</v>
      </c>
      <c r="EQ173" s="58">
        <f t="shared" si="1"/>
        <v>0.76732542819499339</v>
      </c>
      <c r="ER173" s="58">
        <f t="shared" si="1"/>
        <v>0.75823451910408424</v>
      </c>
      <c r="ES173" s="58">
        <f t="shared" si="1"/>
        <v>0.75015371102327622</v>
      </c>
      <c r="ET173" s="58">
        <f t="shared" si="1"/>
        <v>0.74227053140096622</v>
      </c>
      <c r="EU173" s="58">
        <f t="shared" si="1"/>
        <v>0.73539745278875712</v>
      </c>
      <c r="EV173" s="58">
        <f t="shared" si="1"/>
        <v>0.72145366710584102</v>
      </c>
      <c r="EW173" s="58">
        <f t="shared" si="1"/>
        <v>0.7002415458937199</v>
      </c>
      <c r="EX173" s="58">
        <f t="shared" si="1"/>
        <v>0.6759991216512955</v>
      </c>
      <c r="EY173" s="58">
        <f t="shared" si="1"/>
        <v>0.6481115502854633</v>
      </c>
      <c r="EZ173" s="58">
        <f t="shared" si="1"/>
        <v>0.61133069828721998</v>
      </c>
      <c r="FA173" s="58">
        <f>$F$170*FA171+(1-$F$170)*FA172</f>
        <v>0.5636363636363636</v>
      </c>
      <c r="FB173" s="58">
        <f>$F$170*FB171+(1-$F$170)*FB172</f>
        <v>0.5</v>
      </c>
    </row>
    <row r="174" spans="1:158" outlineLevel="1" x14ac:dyDescent="0.2">
      <c r="BE174" s="58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8"/>
      <c r="CF174" s="58"/>
      <c r="CG174" s="58"/>
      <c r="CH174" s="58"/>
      <c r="CI174" s="58"/>
      <c r="CJ174" s="58"/>
      <c r="CK174" s="58"/>
      <c r="CL174" s="58"/>
      <c r="CM174" s="58"/>
      <c r="CN174" s="58"/>
      <c r="CO174" s="58"/>
      <c r="CP174" s="58"/>
      <c r="CQ174" s="58"/>
      <c r="CR174" s="58"/>
      <c r="CS174" s="58"/>
      <c r="CT174" s="58"/>
      <c r="CU174" s="58"/>
      <c r="CV174" s="58"/>
      <c r="CW174" s="58"/>
      <c r="CX174" s="58"/>
      <c r="CY174" s="58"/>
      <c r="CZ174" s="58"/>
      <c r="DA174" s="58"/>
      <c r="DB174" s="58"/>
      <c r="DC174" s="58"/>
      <c r="DD174" s="58"/>
      <c r="DE174" s="58"/>
      <c r="DF174" s="58"/>
      <c r="DG174" s="58"/>
      <c r="DH174" s="58"/>
      <c r="DI174" s="58"/>
      <c r="DJ174" s="58"/>
      <c r="DK174" s="58"/>
      <c r="DL174" s="58"/>
      <c r="DM174" s="58"/>
      <c r="DN174" s="58"/>
      <c r="DO174" s="58"/>
      <c r="DP174" s="58"/>
      <c r="DQ174" s="58"/>
      <c r="DR174" s="58"/>
      <c r="DS174" s="58"/>
      <c r="DT174" s="58"/>
      <c r="DU174" s="58"/>
      <c r="DV174" s="58"/>
      <c r="DW174" s="58"/>
      <c r="DX174" s="58"/>
      <c r="DY174" s="58"/>
      <c r="DZ174" s="58"/>
      <c r="EA174" s="58"/>
      <c r="EB174" s="58"/>
      <c r="EC174" s="58"/>
      <c r="ED174" s="58"/>
      <c r="EE174" s="58"/>
      <c r="EF174" s="58"/>
      <c r="EG174" s="58"/>
      <c r="EH174" s="58"/>
      <c r="EI174" s="58"/>
      <c r="EJ174" s="58"/>
      <c r="EK174" s="58"/>
      <c r="EL174" s="58"/>
      <c r="EM174" s="58"/>
      <c r="EN174" s="58"/>
      <c r="EO174" s="58"/>
      <c r="EP174" s="58"/>
      <c r="EQ174" s="58"/>
      <c r="ER174" s="58"/>
      <c r="ES174" s="58"/>
      <c r="ET174" s="58"/>
      <c r="EU174" s="58"/>
      <c r="EV174" s="58"/>
      <c r="EW174" s="58"/>
      <c r="EX174" s="58"/>
      <c r="EY174" s="58"/>
      <c r="EZ174" s="58"/>
      <c r="FA174" s="58"/>
      <c r="FB174" s="58"/>
    </row>
    <row r="175" spans="1:158" outlineLevel="1" x14ac:dyDescent="0.2"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  <c r="CM175" s="58"/>
      <c r="CN175" s="58"/>
      <c r="CO175" s="58"/>
      <c r="CP175" s="58"/>
      <c r="CQ175" s="58"/>
      <c r="CR175" s="58"/>
      <c r="CS175" s="58"/>
      <c r="CT175" s="58"/>
      <c r="CU175" s="58"/>
      <c r="CV175" s="58"/>
      <c r="CW175" s="58"/>
      <c r="CX175" s="58"/>
      <c r="CY175" s="58"/>
      <c r="CZ175" s="58"/>
      <c r="DA175" s="58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  <c r="DO175" s="58"/>
      <c r="DP175" s="58"/>
      <c r="DQ175" s="58"/>
      <c r="DR175" s="58"/>
      <c r="DS175" s="58"/>
      <c r="DT175" s="58"/>
      <c r="DU175" s="58"/>
      <c r="DV175" s="58"/>
      <c r="DW175" s="58"/>
      <c r="DX175" s="58"/>
      <c r="DY175" s="58"/>
      <c r="DZ175" s="58"/>
      <c r="EA175" s="58"/>
      <c r="EB175" s="58"/>
      <c r="EC175" s="58"/>
      <c r="ED175" s="58"/>
      <c r="EE175" s="58"/>
      <c r="EF175" s="58"/>
      <c r="EG175" s="58"/>
      <c r="EH175" s="58"/>
      <c r="EI175" s="58"/>
      <c r="EJ175" s="58"/>
      <c r="EK175" s="58"/>
      <c r="EL175" s="58"/>
      <c r="EM175" s="58"/>
      <c r="EN175" s="58"/>
      <c r="EO175" s="58"/>
      <c r="EP175" s="58"/>
      <c r="EQ175" s="58"/>
      <c r="ER175" s="58"/>
      <c r="ES175" s="58"/>
      <c r="ET175" s="58"/>
      <c r="EU175" s="58"/>
      <c r="EV175" s="58"/>
      <c r="EW175" s="58"/>
      <c r="EX175" s="58"/>
      <c r="EY175" s="58"/>
      <c r="EZ175" s="58"/>
      <c r="FA175" s="58"/>
      <c r="FB175" s="58"/>
    </row>
    <row r="176" spans="1:158" outlineLevel="1" x14ac:dyDescent="0.2">
      <c r="BE176" s="58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8"/>
      <c r="CE176" s="58"/>
      <c r="CF176" s="58"/>
      <c r="CG176" s="58"/>
      <c r="CH176" s="58"/>
      <c r="CI176" s="58"/>
      <c r="CJ176" s="58"/>
      <c r="CK176" s="58"/>
      <c r="CL176" s="58"/>
      <c r="CM176" s="58"/>
      <c r="CN176" s="58"/>
      <c r="CO176" s="58"/>
      <c r="CP176" s="58"/>
      <c r="CQ176" s="58"/>
      <c r="CR176" s="58"/>
      <c r="CS176" s="58"/>
      <c r="CT176" s="58"/>
      <c r="CU176" s="58"/>
      <c r="CV176" s="58"/>
      <c r="CW176" s="58"/>
      <c r="CX176" s="58"/>
      <c r="CY176" s="58"/>
      <c r="CZ176" s="58"/>
      <c r="DA176" s="58"/>
      <c r="DB176" s="58"/>
      <c r="DC176" s="58"/>
      <c r="DD176" s="58"/>
      <c r="DE176" s="58"/>
      <c r="DF176" s="58"/>
      <c r="DG176" s="58"/>
      <c r="DH176" s="58"/>
      <c r="DI176" s="58"/>
      <c r="DJ176" s="58"/>
      <c r="DK176" s="58"/>
      <c r="DL176" s="58"/>
      <c r="DM176" s="58"/>
      <c r="DN176" s="58"/>
      <c r="DO176" s="58"/>
      <c r="DP176" s="58"/>
      <c r="DQ176" s="58"/>
      <c r="DR176" s="58"/>
      <c r="DS176" s="58"/>
      <c r="DT176" s="58"/>
      <c r="DU176" s="58"/>
      <c r="DV176" s="58"/>
      <c r="DW176" s="58"/>
      <c r="DX176" s="58"/>
      <c r="DY176" s="58"/>
      <c r="DZ176" s="58"/>
      <c r="EA176" s="58"/>
      <c r="EB176" s="58"/>
      <c r="EC176" s="58"/>
      <c r="ED176" s="58"/>
      <c r="EE176" s="58"/>
      <c r="EF176" s="58"/>
      <c r="EG176" s="58"/>
      <c r="EH176" s="58"/>
      <c r="EI176" s="58"/>
      <c r="EJ176" s="58"/>
      <c r="EK176" s="58"/>
      <c r="EL176" s="58"/>
      <c r="EM176" s="58"/>
      <c r="EN176" s="58"/>
      <c r="EO176" s="58"/>
      <c r="EP176" s="58"/>
      <c r="EQ176" s="58"/>
      <c r="ER176" s="58"/>
      <c r="ES176" s="58"/>
      <c r="ET176" s="58"/>
      <c r="EU176" s="58"/>
      <c r="EV176" s="58"/>
      <c r="EW176" s="58"/>
      <c r="EX176" s="58"/>
      <c r="EY176" s="58"/>
      <c r="EZ176" s="58"/>
      <c r="FA176" s="58"/>
      <c r="FB176" s="58"/>
    </row>
    <row r="177" spans="1:158" outlineLevel="1" x14ac:dyDescent="0.2"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8"/>
      <c r="CE177" s="58"/>
      <c r="CF177" s="58"/>
      <c r="CG177" s="58"/>
      <c r="CH177" s="58"/>
      <c r="CI177" s="58"/>
      <c r="CJ177" s="58"/>
      <c r="CK177" s="58"/>
      <c r="CL177" s="58"/>
      <c r="CM177" s="58"/>
      <c r="CN177" s="58"/>
      <c r="CO177" s="58"/>
      <c r="CP177" s="58"/>
      <c r="CQ177" s="58"/>
      <c r="CR177" s="58"/>
      <c r="CS177" s="58"/>
      <c r="CT177" s="58"/>
      <c r="CU177" s="58"/>
      <c r="CV177" s="58"/>
      <c r="CW177" s="58"/>
      <c r="CX177" s="58"/>
      <c r="CY177" s="58"/>
      <c r="CZ177" s="58"/>
      <c r="DA177" s="58"/>
      <c r="DB177" s="58"/>
      <c r="DC177" s="58"/>
      <c r="DD177" s="58"/>
      <c r="DE177" s="58"/>
      <c r="DF177" s="58"/>
      <c r="DG177" s="58"/>
      <c r="DH177" s="58"/>
      <c r="DI177" s="58"/>
      <c r="DJ177" s="58"/>
      <c r="DK177" s="58"/>
      <c r="DL177" s="58"/>
      <c r="DM177" s="58"/>
      <c r="DN177" s="58"/>
      <c r="DO177" s="58"/>
      <c r="DP177" s="58"/>
      <c r="DQ177" s="58"/>
      <c r="DR177" s="58"/>
      <c r="DS177" s="58"/>
      <c r="DT177" s="58"/>
      <c r="DU177" s="58"/>
      <c r="DV177" s="58"/>
      <c r="DW177" s="58"/>
      <c r="DX177" s="58"/>
      <c r="DY177" s="58"/>
      <c r="DZ177" s="58"/>
      <c r="EA177" s="58"/>
      <c r="EB177" s="58"/>
      <c r="EC177" s="58"/>
      <c r="ED177" s="58"/>
      <c r="EE177" s="58"/>
      <c r="EF177" s="58"/>
      <c r="EG177" s="58"/>
      <c r="EH177" s="58"/>
      <c r="EI177" s="58"/>
      <c r="EJ177" s="58"/>
      <c r="EK177" s="58"/>
      <c r="EL177" s="58"/>
      <c r="EM177" s="58"/>
      <c r="EN177" s="58"/>
      <c r="EO177" s="58"/>
      <c r="EP177" s="58"/>
      <c r="EQ177" s="58"/>
      <c r="ER177" s="58"/>
      <c r="ES177" s="58"/>
      <c r="ET177" s="58"/>
      <c r="EU177" s="58"/>
      <c r="EV177" s="58"/>
      <c r="EW177" s="58"/>
      <c r="EX177" s="58"/>
      <c r="EY177" s="58"/>
      <c r="EZ177" s="58"/>
      <c r="FA177" s="58"/>
      <c r="FB177" s="58"/>
    </row>
    <row r="178" spans="1:158" outlineLevel="1" x14ac:dyDescent="0.2">
      <c r="BE178" s="58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8"/>
      <c r="BQ178" s="58"/>
      <c r="BR178" s="58"/>
      <c r="BS178" s="58"/>
      <c r="BT178" s="58"/>
      <c r="BU178" s="58"/>
      <c r="BV178" s="58"/>
      <c r="BW178" s="58"/>
      <c r="BX178" s="58"/>
      <c r="BY178" s="58"/>
      <c r="BZ178" s="58"/>
      <c r="CA178" s="58"/>
      <c r="CB178" s="58"/>
      <c r="CC178" s="58"/>
      <c r="CD178" s="58"/>
      <c r="CE178" s="58"/>
      <c r="CF178" s="58"/>
      <c r="CG178" s="58"/>
      <c r="CH178" s="58"/>
      <c r="CI178" s="58"/>
      <c r="CJ178" s="58"/>
      <c r="CK178" s="58"/>
      <c r="CL178" s="58"/>
      <c r="CM178" s="58"/>
      <c r="CN178" s="58"/>
      <c r="CO178" s="58"/>
      <c r="CP178" s="58"/>
      <c r="CQ178" s="58"/>
      <c r="CR178" s="58"/>
      <c r="CS178" s="58"/>
      <c r="CT178" s="58"/>
      <c r="CU178" s="58"/>
      <c r="CV178" s="58"/>
      <c r="CW178" s="58"/>
      <c r="CX178" s="58"/>
      <c r="CY178" s="58"/>
      <c r="CZ178" s="58"/>
      <c r="DA178" s="58"/>
      <c r="DB178" s="58"/>
      <c r="DC178" s="58"/>
      <c r="DD178" s="58"/>
      <c r="DE178" s="58"/>
      <c r="DF178" s="58"/>
      <c r="DG178" s="58"/>
      <c r="DH178" s="58"/>
      <c r="DI178" s="58"/>
      <c r="DJ178" s="58"/>
      <c r="DK178" s="58"/>
      <c r="DL178" s="58"/>
      <c r="DM178" s="58"/>
      <c r="DN178" s="58"/>
      <c r="DO178" s="58"/>
      <c r="DP178" s="58"/>
      <c r="DQ178" s="58"/>
      <c r="DR178" s="58"/>
      <c r="DS178" s="58"/>
      <c r="DT178" s="58"/>
      <c r="DU178" s="58"/>
      <c r="DV178" s="58"/>
      <c r="DW178" s="58"/>
      <c r="DX178" s="58"/>
      <c r="DY178" s="58"/>
      <c r="DZ178" s="58"/>
      <c r="EA178" s="58"/>
      <c r="EB178" s="58"/>
      <c r="EC178" s="58"/>
      <c r="ED178" s="58"/>
      <c r="EE178" s="58"/>
      <c r="EF178" s="58"/>
      <c r="EG178" s="58"/>
      <c r="EH178" s="58"/>
      <c r="EI178" s="58"/>
      <c r="EJ178" s="58"/>
      <c r="EK178" s="58"/>
      <c r="EL178" s="58"/>
      <c r="EM178" s="58"/>
      <c r="EN178" s="58"/>
      <c r="EO178" s="58"/>
      <c r="EP178" s="58"/>
      <c r="EQ178" s="58"/>
      <c r="ER178" s="58"/>
      <c r="ES178" s="58"/>
      <c r="ET178" s="58"/>
      <c r="EU178" s="58"/>
      <c r="EV178" s="58"/>
      <c r="EW178" s="58"/>
      <c r="EX178" s="58"/>
      <c r="EY178" s="58"/>
      <c r="EZ178" s="58"/>
      <c r="FA178" s="58"/>
      <c r="FB178" s="58"/>
    </row>
    <row r="179" spans="1:158" outlineLevel="1" x14ac:dyDescent="0.2">
      <c r="BE179" s="58"/>
      <c r="BF179" s="58"/>
      <c r="BG179" s="58"/>
      <c r="BH179" s="58"/>
      <c r="BI179" s="58"/>
      <c r="BJ179" s="58"/>
      <c r="BK179" s="58"/>
      <c r="BL179" s="58"/>
      <c r="BM179" s="58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8"/>
      <c r="CE179" s="58"/>
      <c r="CF179" s="58"/>
      <c r="CG179" s="58"/>
      <c r="CH179" s="58"/>
      <c r="CI179" s="58"/>
      <c r="CJ179" s="58"/>
      <c r="CK179" s="58"/>
      <c r="CL179" s="58"/>
      <c r="CM179" s="58"/>
      <c r="CN179" s="58"/>
      <c r="CO179" s="58"/>
      <c r="CP179" s="58"/>
      <c r="CQ179" s="58"/>
      <c r="CR179" s="58"/>
      <c r="CS179" s="58"/>
      <c r="CT179" s="58"/>
      <c r="CU179" s="58"/>
      <c r="CV179" s="58"/>
      <c r="CW179" s="58"/>
      <c r="CX179" s="58"/>
      <c r="CY179" s="58"/>
      <c r="CZ179" s="58"/>
      <c r="DA179" s="58"/>
      <c r="DB179" s="58"/>
      <c r="DC179" s="58"/>
      <c r="DD179" s="58"/>
      <c r="DE179" s="58"/>
      <c r="DF179" s="58"/>
      <c r="DG179" s="58"/>
      <c r="DH179" s="58"/>
      <c r="DI179" s="58"/>
      <c r="DJ179" s="58"/>
      <c r="DK179" s="58"/>
      <c r="DL179" s="58"/>
      <c r="DM179" s="58"/>
      <c r="DN179" s="58"/>
      <c r="DO179" s="58"/>
      <c r="DP179" s="58"/>
      <c r="DQ179" s="58"/>
      <c r="DR179" s="58"/>
      <c r="DS179" s="58"/>
      <c r="DT179" s="58"/>
      <c r="DU179" s="58"/>
      <c r="DV179" s="58"/>
      <c r="DW179" s="58"/>
      <c r="DX179" s="58"/>
      <c r="DY179" s="58"/>
      <c r="DZ179" s="58"/>
      <c r="EA179" s="58"/>
      <c r="EB179" s="58"/>
      <c r="EC179" s="58"/>
      <c r="ED179" s="58"/>
      <c r="EE179" s="58"/>
      <c r="EF179" s="58"/>
      <c r="EG179" s="58"/>
      <c r="EH179" s="58"/>
      <c r="EI179" s="58"/>
      <c r="EJ179" s="58"/>
      <c r="EK179" s="58"/>
      <c r="EL179" s="58"/>
      <c r="EM179" s="58"/>
      <c r="EN179" s="58"/>
      <c r="EO179" s="58"/>
      <c r="EP179" s="58"/>
      <c r="EQ179" s="58"/>
      <c r="ER179" s="58"/>
      <c r="ES179" s="58"/>
      <c r="ET179" s="58"/>
      <c r="EU179" s="58"/>
      <c r="EV179" s="58"/>
      <c r="EW179" s="58"/>
      <c r="EX179" s="58"/>
      <c r="EY179" s="58"/>
      <c r="EZ179" s="58"/>
      <c r="FA179" s="58"/>
      <c r="FB179" s="58"/>
    </row>
    <row r="180" spans="1:158" outlineLevel="1" x14ac:dyDescent="0.2">
      <c r="BE180" s="58"/>
      <c r="BF180" s="58"/>
      <c r="BG180" s="58"/>
      <c r="BH180" s="58"/>
      <c r="BI180" s="58"/>
      <c r="BJ180" s="58"/>
      <c r="BK180" s="58"/>
      <c r="BL180" s="58"/>
      <c r="BM180" s="58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8"/>
      <c r="CE180" s="58"/>
      <c r="CF180" s="58"/>
      <c r="CG180" s="58"/>
      <c r="CH180" s="58"/>
      <c r="CI180" s="58"/>
      <c r="CJ180" s="58"/>
      <c r="CK180" s="58"/>
      <c r="CL180" s="58"/>
      <c r="CM180" s="58"/>
      <c r="CN180" s="58"/>
      <c r="CO180" s="58"/>
      <c r="CP180" s="58"/>
      <c r="CQ180" s="58"/>
      <c r="CR180" s="58"/>
      <c r="CS180" s="58"/>
      <c r="CT180" s="58"/>
      <c r="CU180" s="58"/>
      <c r="CV180" s="58"/>
      <c r="CW180" s="58"/>
      <c r="CX180" s="58"/>
      <c r="CY180" s="58"/>
      <c r="CZ180" s="58"/>
      <c r="DA180" s="58"/>
      <c r="DB180" s="58"/>
      <c r="DC180" s="58"/>
      <c r="DD180" s="58"/>
      <c r="DE180" s="58"/>
      <c r="DF180" s="58"/>
      <c r="DG180" s="58"/>
      <c r="DH180" s="58"/>
      <c r="DI180" s="58"/>
      <c r="DJ180" s="58"/>
      <c r="DK180" s="58"/>
      <c r="DL180" s="58"/>
      <c r="DM180" s="58"/>
      <c r="DN180" s="58"/>
      <c r="DO180" s="58"/>
      <c r="DP180" s="58"/>
      <c r="DQ180" s="58"/>
      <c r="DR180" s="58"/>
      <c r="DS180" s="58"/>
      <c r="DT180" s="58"/>
      <c r="DU180" s="58"/>
      <c r="DV180" s="58"/>
      <c r="DW180" s="58"/>
      <c r="DX180" s="58"/>
      <c r="DY180" s="58"/>
      <c r="DZ180" s="58"/>
      <c r="EA180" s="58"/>
      <c r="EB180" s="58"/>
      <c r="EC180" s="58"/>
      <c r="ED180" s="58"/>
      <c r="EE180" s="58"/>
      <c r="EF180" s="58"/>
      <c r="EG180" s="58"/>
      <c r="EH180" s="58"/>
      <c r="EI180" s="58"/>
      <c r="EJ180" s="58"/>
      <c r="EK180" s="58"/>
      <c r="EL180" s="58"/>
      <c r="EM180" s="58"/>
      <c r="EN180" s="58"/>
      <c r="EO180" s="58"/>
      <c r="EP180" s="58"/>
      <c r="EQ180" s="58"/>
      <c r="ER180" s="58"/>
      <c r="ES180" s="58"/>
      <c r="ET180" s="58"/>
      <c r="EU180" s="58"/>
      <c r="EV180" s="58"/>
      <c r="EW180" s="58"/>
      <c r="EX180" s="58"/>
      <c r="EY180" s="58"/>
      <c r="EZ180" s="58"/>
      <c r="FA180" s="58"/>
      <c r="FB180" s="58"/>
    </row>
    <row r="181" spans="1:158" outlineLevel="1" x14ac:dyDescent="0.2">
      <c r="BE181" s="58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  <c r="CG181" s="58"/>
      <c r="CH181" s="58"/>
      <c r="CI181" s="58"/>
      <c r="CJ181" s="58"/>
      <c r="CK181" s="58"/>
      <c r="CL181" s="58"/>
      <c r="CM181" s="58"/>
      <c r="CN181" s="58"/>
      <c r="CO181" s="58"/>
      <c r="CP181" s="58"/>
      <c r="CQ181" s="58"/>
      <c r="CR181" s="58"/>
      <c r="CS181" s="58"/>
      <c r="CT181" s="58"/>
      <c r="CU181" s="58"/>
      <c r="CV181" s="58"/>
      <c r="CW181" s="58"/>
      <c r="CX181" s="58"/>
      <c r="CY181" s="58"/>
      <c r="CZ181" s="58"/>
      <c r="DA181" s="58"/>
      <c r="DB181" s="58"/>
      <c r="DC181" s="58"/>
      <c r="DD181" s="58"/>
      <c r="DE181" s="58"/>
      <c r="DF181" s="58"/>
      <c r="DG181" s="58"/>
      <c r="DH181" s="58"/>
      <c r="DI181" s="58"/>
      <c r="DJ181" s="58"/>
      <c r="DK181" s="58"/>
      <c r="DL181" s="58"/>
      <c r="DM181" s="58"/>
      <c r="DN181" s="58"/>
      <c r="DO181" s="58"/>
      <c r="DP181" s="58"/>
      <c r="DQ181" s="58"/>
      <c r="DR181" s="58"/>
      <c r="DS181" s="58"/>
      <c r="DT181" s="58"/>
      <c r="DU181" s="58"/>
      <c r="DV181" s="58"/>
      <c r="DW181" s="58"/>
      <c r="DX181" s="58"/>
      <c r="DY181" s="58"/>
      <c r="DZ181" s="58"/>
      <c r="EA181" s="58"/>
      <c r="EB181" s="58"/>
      <c r="EC181" s="58"/>
      <c r="ED181" s="58"/>
      <c r="EE181" s="58"/>
      <c r="EF181" s="58"/>
      <c r="EG181" s="58"/>
      <c r="EH181" s="58"/>
      <c r="EI181" s="58"/>
      <c r="EJ181" s="58"/>
      <c r="EK181" s="58"/>
      <c r="EL181" s="58"/>
      <c r="EM181" s="58"/>
      <c r="EN181" s="58"/>
      <c r="EO181" s="58"/>
      <c r="EP181" s="58"/>
      <c r="EQ181" s="58"/>
      <c r="ER181" s="58"/>
      <c r="ES181" s="58"/>
      <c r="ET181" s="58"/>
      <c r="EU181" s="58"/>
      <c r="EV181" s="58"/>
      <c r="EW181" s="58"/>
      <c r="EX181" s="58"/>
      <c r="EY181" s="58"/>
      <c r="EZ181" s="58"/>
      <c r="FA181" s="58"/>
      <c r="FB181" s="58"/>
    </row>
    <row r="182" spans="1:158" outlineLevel="1" x14ac:dyDescent="0.2">
      <c r="BE182" s="58"/>
      <c r="BF182" s="58"/>
      <c r="BG182" s="58"/>
      <c r="BH182" s="58"/>
      <c r="BI182" s="58"/>
      <c r="BJ182" s="58"/>
      <c r="BK182" s="58"/>
      <c r="BL182" s="58"/>
      <c r="BM182" s="58"/>
      <c r="BN182" s="58"/>
      <c r="BO182" s="58"/>
      <c r="BP182" s="58"/>
      <c r="BQ182" s="58"/>
      <c r="BR182" s="58"/>
      <c r="BS182" s="58"/>
      <c r="BT182" s="58"/>
      <c r="BU182" s="58"/>
      <c r="BV182" s="58"/>
      <c r="BW182" s="58"/>
      <c r="BX182" s="58"/>
      <c r="BY182" s="58"/>
      <c r="BZ182" s="58"/>
      <c r="CA182" s="58"/>
      <c r="CB182" s="58"/>
      <c r="CC182" s="58"/>
      <c r="CD182" s="58"/>
      <c r="CE182" s="58"/>
      <c r="CF182" s="58"/>
      <c r="CG182" s="58"/>
      <c r="CH182" s="58"/>
      <c r="CI182" s="58"/>
      <c r="CJ182" s="58"/>
      <c r="CK182" s="58"/>
      <c r="CL182" s="58"/>
      <c r="CM182" s="58"/>
      <c r="CN182" s="58"/>
      <c r="CO182" s="58"/>
      <c r="CP182" s="58"/>
      <c r="CQ182" s="58"/>
      <c r="CR182" s="58"/>
      <c r="CS182" s="58"/>
      <c r="CT182" s="58"/>
      <c r="CU182" s="58"/>
      <c r="CV182" s="58"/>
      <c r="CW182" s="58"/>
      <c r="CX182" s="58"/>
      <c r="CY182" s="58"/>
      <c r="CZ182" s="58"/>
      <c r="DA182" s="58"/>
      <c r="DB182" s="58"/>
      <c r="DC182" s="58"/>
      <c r="DD182" s="58"/>
      <c r="DE182" s="58"/>
      <c r="DF182" s="58"/>
      <c r="DG182" s="58"/>
      <c r="DH182" s="58"/>
      <c r="DI182" s="58"/>
      <c r="DJ182" s="58"/>
      <c r="DK182" s="58"/>
      <c r="DL182" s="58"/>
      <c r="DM182" s="58"/>
      <c r="DN182" s="58"/>
      <c r="DO182" s="58"/>
      <c r="DP182" s="58"/>
      <c r="DQ182" s="58"/>
      <c r="DR182" s="58"/>
      <c r="DS182" s="58"/>
      <c r="DT182" s="58"/>
      <c r="DU182" s="58"/>
      <c r="DV182" s="58"/>
      <c r="DW182" s="58"/>
      <c r="DX182" s="58"/>
      <c r="DY182" s="58"/>
      <c r="DZ182" s="58"/>
      <c r="EA182" s="58"/>
      <c r="EB182" s="58"/>
      <c r="EC182" s="58"/>
      <c r="ED182" s="58"/>
      <c r="EE182" s="58"/>
      <c r="EF182" s="58"/>
      <c r="EG182" s="58"/>
      <c r="EH182" s="58"/>
      <c r="EI182" s="58"/>
      <c r="EJ182" s="58"/>
      <c r="EK182" s="58"/>
      <c r="EL182" s="58"/>
      <c r="EM182" s="58"/>
      <c r="EN182" s="58"/>
      <c r="EO182" s="58"/>
      <c r="EP182" s="58"/>
      <c r="EQ182" s="58"/>
      <c r="ER182" s="58"/>
      <c r="ES182" s="58"/>
      <c r="ET182" s="58"/>
      <c r="EU182" s="58"/>
      <c r="EV182" s="58"/>
      <c r="EW182" s="58"/>
      <c r="EX182" s="58"/>
      <c r="EY182" s="58"/>
      <c r="EZ182" s="58"/>
      <c r="FA182" s="58"/>
      <c r="FB182" s="58"/>
    </row>
    <row r="183" spans="1:158" outlineLevel="1" x14ac:dyDescent="0.2">
      <c r="BE183" s="58"/>
      <c r="BF183" s="58"/>
      <c r="BG183" s="58"/>
      <c r="BH183" s="58"/>
      <c r="BI183" s="58"/>
      <c r="BJ183" s="58"/>
      <c r="BK183" s="58"/>
      <c r="BL183" s="58"/>
      <c r="BM183" s="58"/>
      <c r="BN183" s="58"/>
      <c r="BO183" s="58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58"/>
      <c r="CC183" s="58"/>
      <c r="CD183" s="58"/>
      <c r="CE183" s="58"/>
      <c r="CF183" s="58"/>
      <c r="CG183" s="58"/>
      <c r="CH183" s="58"/>
      <c r="CI183" s="58"/>
      <c r="CJ183" s="58"/>
      <c r="CK183" s="58"/>
      <c r="CL183" s="58"/>
      <c r="CM183" s="58"/>
      <c r="CN183" s="58"/>
      <c r="CO183" s="58"/>
      <c r="CP183" s="58"/>
      <c r="CQ183" s="58"/>
      <c r="CR183" s="58"/>
      <c r="CS183" s="58"/>
      <c r="CT183" s="58"/>
      <c r="CU183" s="58"/>
      <c r="CV183" s="58"/>
      <c r="CW183" s="58"/>
      <c r="CX183" s="58"/>
      <c r="CY183" s="58"/>
      <c r="CZ183" s="58"/>
      <c r="DA183" s="58"/>
      <c r="DB183" s="58"/>
      <c r="DC183" s="58"/>
      <c r="DD183" s="58"/>
      <c r="DE183" s="58"/>
      <c r="DF183" s="58"/>
      <c r="DG183" s="58"/>
      <c r="DH183" s="58"/>
      <c r="DI183" s="58"/>
      <c r="DJ183" s="58"/>
      <c r="DK183" s="58"/>
      <c r="DL183" s="58"/>
      <c r="DM183" s="58"/>
      <c r="DN183" s="58"/>
      <c r="DO183" s="58"/>
      <c r="DP183" s="58"/>
      <c r="DQ183" s="58"/>
      <c r="DR183" s="58"/>
      <c r="DS183" s="58"/>
      <c r="DT183" s="58"/>
      <c r="DU183" s="58"/>
      <c r="DV183" s="58"/>
      <c r="DW183" s="58"/>
      <c r="DX183" s="58"/>
      <c r="DY183" s="58"/>
      <c r="DZ183" s="58"/>
      <c r="EA183" s="58"/>
      <c r="EB183" s="58"/>
      <c r="EC183" s="58"/>
      <c r="ED183" s="58"/>
      <c r="EE183" s="58"/>
      <c r="EF183" s="58"/>
      <c r="EG183" s="58"/>
      <c r="EH183" s="58"/>
      <c r="EI183" s="58"/>
      <c r="EJ183" s="58"/>
      <c r="EK183" s="58"/>
      <c r="EL183" s="58"/>
      <c r="EM183" s="58"/>
      <c r="EN183" s="58"/>
      <c r="EO183" s="58"/>
      <c r="EP183" s="58"/>
      <c r="EQ183" s="58"/>
      <c r="ER183" s="58"/>
      <c r="ES183" s="58"/>
      <c r="ET183" s="58"/>
      <c r="EU183" s="58"/>
      <c r="EV183" s="58"/>
      <c r="EW183" s="58"/>
      <c r="EX183" s="58"/>
      <c r="EY183" s="58"/>
      <c r="EZ183" s="58"/>
      <c r="FA183" s="58"/>
      <c r="FB183" s="58"/>
    </row>
    <row r="184" spans="1:158" outlineLevel="1" x14ac:dyDescent="0.2">
      <c r="BE184" s="58"/>
      <c r="BF184" s="58"/>
      <c r="BG184" s="58"/>
      <c r="BH184" s="58"/>
      <c r="BI184" s="58"/>
      <c r="BJ184" s="58"/>
      <c r="BK184" s="58"/>
      <c r="BL184" s="58"/>
      <c r="BM184" s="58"/>
      <c r="BN184" s="58"/>
      <c r="BO184" s="58"/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  <c r="BZ184" s="58"/>
      <c r="CA184" s="58"/>
      <c r="CB184" s="58"/>
      <c r="CC184" s="58"/>
      <c r="CD184" s="58"/>
      <c r="CE184" s="58"/>
      <c r="CF184" s="58"/>
      <c r="CG184" s="58"/>
      <c r="CH184" s="58"/>
      <c r="CI184" s="58"/>
      <c r="CJ184" s="58"/>
      <c r="CK184" s="58"/>
      <c r="CL184" s="58"/>
      <c r="CM184" s="58"/>
      <c r="CN184" s="58"/>
      <c r="CO184" s="58"/>
      <c r="CP184" s="58"/>
      <c r="CQ184" s="58"/>
      <c r="CR184" s="58"/>
      <c r="CS184" s="58"/>
      <c r="CT184" s="58"/>
      <c r="CU184" s="58"/>
      <c r="CV184" s="58"/>
      <c r="CW184" s="58"/>
      <c r="CX184" s="58"/>
      <c r="CY184" s="58"/>
      <c r="CZ184" s="58"/>
      <c r="DA184" s="58"/>
      <c r="DB184" s="58"/>
      <c r="DC184" s="58"/>
      <c r="DD184" s="58"/>
      <c r="DE184" s="58"/>
      <c r="DF184" s="58"/>
      <c r="DG184" s="58"/>
      <c r="DH184" s="58"/>
      <c r="DI184" s="58"/>
      <c r="DJ184" s="58"/>
      <c r="DK184" s="58"/>
      <c r="DL184" s="58"/>
      <c r="DM184" s="58"/>
      <c r="DN184" s="58"/>
      <c r="DO184" s="58"/>
      <c r="DP184" s="58"/>
      <c r="DQ184" s="58"/>
      <c r="DR184" s="58"/>
      <c r="DS184" s="58"/>
      <c r="DT184" s="58"/>
      <c r="DU184" s="58"/>
      <c r="DV184" s="58"/>
      <c r="DW184" s="58"/>
      <c r="DX184" s="58"/>
      <c r="DY184" s="58"/>
      <c r="DZ184" s="58"/>
      <c r="EA184" s="58"/>
      <c r="EB184" s="58"/>
      <c r="EC184" s="58"/>
      <c r="ED184" s="58"/>
      <c r="EE184" s="58"/>
      <c r="EF184" s="58"/>
      <c r="EG184" s="58"/>
      <c r="EH184" s="58"/>
      <c r="EI184" s="58"/>
      <c r="EJ184" s="58"/>
      <c r="EK184" s="58"/>
      <c r="EL184" s="58"/>
      <c r="EM184" s="58"/>
      <c r="EN184" s="58"/>
      <c r="EO184" s="58"/>
      <c r="EP184" s="58"/>
      <c r="EQ184" s="58"/>
      <c r="ER184" s="58"/>
      <c r="ES184" s="58"/>
      <c r="ET184" s="58"/>
      <c r="EU184" s="58"/>
      <c r="EV184" s="58"/>
      <c r="EW184" s="58"/>
      <c r="EX184" s="58"/>
      <c r="EY184" s="58"/>
      <c r="EZ184" s="58"/>
      <c r="FA184" s="58"/>
      <c r="FB184" s="58"/>
    </row>
    <row r="185" spans="1:158" outlineLevel="1" x14ac:dyDescent="0.2">
      <c r="BE185" s="58"/>
      <c r="BF185" s="58"/>
      <c r="BG185" s="58"/>
      <c r="BH185" s="58"/>
      <c r="BI185" s="58"/>
      <c r="BJ185" s="58"/>
      <c r="BK185" s="58"/>
      <c r="BL185" s="58"/>
      <c r="BM185" s="58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  <c r="BZ185" s="58"/>
      <c r="CA185" s="58"/>
      <c r="CB185" s="58"/>
      <c r="CC185" s="58"/>
      <c r="CD185" s="58"/>
      <c r="CE185" s="58"/>
      <c r="CF185" s="58"/>
      <c r="CG185" s="58"/>
      <c r="CH185" s="58"/>
      <c r="CI185" s="58"/>
      <c r="CJ185" s="58"/>
      <c r="CK185" s="58"/>
      <c r="CL185" s="58"/>
      <c r="CM185" s="58"/>
      <c r="CN185" s="58"/>
      <c r="CO185" s="58"/>
      <c r="CP185" s="58"/>
      <c r="CQ185" s="58"/>
      <c r="CR185" s="58"/>
      <c r="CS185" s="58"/>
      <c r="CT185" s="58"/>
      <c r="CU185" s="58"/>
      <c r="CV185" s="58"/>
      <c r="CW185" s="58"/>
      <c r="CX185" s="58"/>
      <c r="CY185" s="58"/>
      <c r="CZ185" s="58"/>
      <c r="DA185" s="58"/>
      <c r="DB185" s="58"/>
      <c r="DC185" s="58"/>
      <c r="DD185" s="58"/>
      <c r="DE185" s="58"/>
      <c r="DF185" s="58"/>
      <c r="DG185" s="58"/>
      <c r="DH185" s="58"/>
      <c r="DI185" s="58"/>
      <c r="DJ185" s="58"/>
      <c r="DK185" s="58"/>
      <c r="DL185" s="58"/>
      <c r="DM185" s="58"/>
      <c r="DN185" s="58"/>
      <c r="DO185" s="58"/>
      <c r="DP185" s="58"/>
      <c r="DQ185" s="58"/>
      <c r="DR185" s="58"/>
      <c r="DS185" s="58"/>
      <c r="DT185" s="58"/>
      <c r="DU185" s="58"/>
      <c r="DV185" s="58"/>
      <c r="DW185" s="58"/>
      <c r="DX185" s="58"/>
      <c r="DY185" s="58"/>
      <c r="DZ185" s="58"/>
      <c r="EA185" s="58"/>
      <c r="EB185" s="58"/>
      <c r="EC185" s="58"/>
      <c r="ED185" s="58"/>
      <c r="EE185" s="58"/>
      <c r="EF185" s="58"/>
      <c r="EG185" s="58"/>
      <c r="EH185" s="58"/>
      <c r="EI185" s="58"/>
      <c r="EJ185" s="58"/>
      <c r="EK185" s="58"/>
      <c r="EL185" s="58"/>
      <c r="EM185" s="58"/>
      <c r="EN185" s="58"/>
      <c r="EO185" s="58"/>
      <c r="EP185" s="58"/>
      <c r="EQ185" s="58"/>
      <c r="ER185" s="58"/>
      <c r="ES185" s="58"/>
      <c r="ET185" s="58"/>
      <c r="EU185" s="58"/>
      <c r="EV185" s="58"/>
      <c r="EW185" s="58"/>
      <c r="EX185" s="58"/>
      <c r="EY185" s="58"/>
      <c r="EZ185" s="58"/>
      <c r="FA185" s="58"/>
      <c r="FB185" s="58"/>
    </row>
    <row r="186" spans="1:158" outlineLevel="1" x14ac:dyDescent="0.2">
      <c r="BE186" s="58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  <c r="CG186" s="58"/>
      <c r="CH186" s="58"/>
      <c r="CI186" s="58"/>
      <c r="CJ186" s="58"/>
      <c r="CK186" s="58"/>
      <c r="CL186" s="58"/>
      <c r="CM186" s="58"/>
      <c r="CN186" s="58"/>
      <c r="CO186" s="58"/>
      <c r="CP186" s="58"/>
      <c r="CQ186" s="58"/>
      <c r="CR186" s="58"/>
      <c r="CS186" s="58"/>
      <c r="CT186" s="58"/>
      <c r="CU186" s="58"/>
      <c r="CV186" s="58"/>
      <c r="CW186" s="58"/>
      <c r="CX186" s="58"/>
      <c r="CY186" s="58"/>
      <c r="CZ186" s="58"/>
      <c r="DA186" s="58"/>
      <c r="DB186" s="58"/>
      <c r="DC186" s="58"/>
      <c r="DD186" s="58"/>
      <c r="DE186" s="58"/>
      <c r="DF186" s="58"/>
      <c r="DG186" s="58"/>
      <c r="DH186" s="58"/>
      <c r="DI186" s="58"/>
      <c r="DJ186" s="58"/>
      <c r="DK186" s="58"/>
      <c r="DL186" s="58"/>
      <c r="DM186" s="58"/>
      <c r="DN186" s="58"/>
      <c r="DO186" s="58"/>
      <c r="DP186" s="58"/>
      <c r="DQ186" s="58"/>
      <c r="DR186" s="58"/>
      <c r="DS186" s="58"/>
      <c r="DT186" s="58"/>
      <c r="DU186" s="58"/>
      <c r="DV186" s="58"/>
      <c r="DW186" s="58"/>
      <c r="DX186" s="58"/>
      <c r="DY186" s="58"/>
      <c r="DZ186" s="58"/>
      <c r="EA186" s="58"/>
      <c r="EB186" s="58"/>
      <c r="EC186" s="58"/>
      <c r="ED186" s="58"/>
      <c r="EE186" s="58"/>
      <c r="EF186" s="58"/>
      <c r="EG186" s="58"/>
      <c r="EH186" s="58"/>
      <c r="EI186" s="58"/>
      <c r="EJ186" s="58"/>
      <c r="EK186" s="58"/>
      <c r="EL186" s="58"/>
      <c r="EM186" s="58"/>
      <c r="EN186" s="58"/>
      <c r="EO186" s="58"/>
      <c r="EP186" s="58"/>
      <c r="EQ186" s="58"/>
      <c r="ER186" s="58"/>
      <c r="ES186" s="58"/>
      <c r="ET186" s="58"/>
      <c r="EU186" s="58"/>
      <c r="EV186" s="58"/>
      <c r="EW186" s="58"/>
      <c r="EX186" s="58"/>
      <c r="EY186" s="58"/>
      <c r="EZ186" s="58"/>
      <c r="FA186" s="58"/>
      <c r="FB186" s="58"/>
    </row>
    <row r="187" spans="1:158" outlineLevel="1" x14ac:dyDescent="0.2">
      <c r="BE187" s="58"/>
      <c r="BF187" s="58"/>
      <c r="BG187" s="58"/>
      <c r="BH187" s="58"/>
      <c r="BI187" s="58"/>
      <c r="BJ187" s="58"/>
      <c r="BK187" s="58"/>
      <c r="BL187" s="58"/>
      <c r="BM187" s="58"/>
      <c r="BN187" s="58"/>
      <c r="BO187" s="58"/>
      <c r="BP187" s="58"/>
      <c r="BQ187" s="58"/>
      <c r="BR187" s="58"/>
      <c r="BS187" s="58"/>
      <c r="BT187" s="58"/>
      <c r="BU187" s="58"/>
      <c r="BV187" s="58"/>
      <c r="BW187" s="58"/>
      <c r="BX187" s="58"/>
      <c r="BY187" s="58"/>
      <c r="BZ187" s="58"/>
      <c r="CA187" s="58"/>
      <c r="CB187" s="58"/>
      <c r="CC187" s="58"/>
      <c r="CD187" s="58"/>
      <c r="CE187" s="58"/>
      <c r="CF187" s="58"/>
      <c r="CG187" s="58"/>
      <c r="CH187" s="58"/>
      <c r="CI187" s="58"/>
      <c r="CJ187" s="58"/>
      <c r="CK187" s="58"/>
      <c r="CL187" s="58"/>
      <c r="CM187" s="58"/>
      <c r="CN187" s="58"/>
      <c r="CO187" s="58"/>
      <c r="CP187" s="58"/>
      <c r="CQ187" s="58"/>
      <c r="CR187" s="58"/>
      <c r="CS187" s="58"/>
      <c r="CT187" s="58"/>
      <c r="CU187" s="58"/>
      <c r="CV187" s="58"/>
      <c r="CW187" s="58"/>
      <c r="CX187" s="58"/>
      <c r="CY187" s="58"/>
      <c r="CZ187" s="58"/>
      <c r="DA187" s="58"/>
      <c r="DB187" s="58"/>
      <c r="DC187" s="58"/>
      <c r="DD187" s="58"/>
      <c r="DE187" s="58"/>
      <c r="DF187" s="58"/>
      <c r="DG187" s="58"/>
      <c r="DH187" s="58"/>
      <c r="DI187" s="58"/>
      <c r="DJ187" s="58"/>
      <c r="DK187" s="58"/>
      <c r="DL187" s="58"/>
      <c r="DM187" s="58"/>
      <c r="DN187" s="58"/>
      <c r="DO187" s="58"/>
      <c r="DP187" s="58"/>
      <c r="DQ187" s="58"/>
      <c r="DR187" s="58"/>
      <c r="DS187" s="58"/>
      <c r="DT187" s="58"/>
      <c r="DU187" s="58"/>
      <c r="DV187" s="58"/>
      <c r="DW187" s="58"/>
      <c r="DX187" s="58"/>
      <c r="DY187" s="58"/>
      <c r="DZ187" s="58"/>
      <c r="EA187" s="58"/>
      <c r="EB187" s="58"/>
      <c r="EC187" s="58"/>
      <c r="ED187" s="58"/>
      <c r="EE187" s="58"/>
      <c r="EF187" s="58"/>
      <c r="EG187" s="58"/>
      <c r="EH187" s="58"/>
      <c r="EI187" s="58"/>
      <c r="EJ187" s="58"/>
      <c r="EK187" s="58"/>
      <c r="EL187" s="58"/>
      <c r="EM187" s="58"/>
      <c r="EN187" s="58"/>
      <c r="EO187" s="58"/>
      <c r="EP187" s="58"/>
      <c r="EQ187" s="58"/>
      <c r="ER187" s="58"/>
      <c r="ES187" s="58"/>
      <c r="ET187" s="58"/>
      <c r="EU187" s="58"/>
      <c r="EV187" s="58"/>
      <c r="EW187" s="58"/>
      <c r="EX187" s="58"/>
      <c r="EY187" s="58"/>
      <c r="EZ187" s="58"/>
      <c r="FA187" s="58"/>
      <c r="FB187" s="58"/>
    </row>
    <row r="188" spans="1:158" outlineLevel="1" x14ac:dyDescent="0.2">
      <c r="BE188" s="58"/>
      <c r="BF188" s="58"/>
      <c r="BG188" s="58"/>
      <c r="BH188" s="58"/>
      <c r="BI188" s="58"/>
      <c r="BJ188" s="58"/>
      <c r="BK188" s="58"/>
      <c r="BL188" s="58"/>
      <c r="BM188" s="58"/>
      <c r="BN188" s="58"/>
      <c r="BO188" s="58"/>
      <c r="BP188" s="58"/>
      <c r="BQ188" s="58"/>
      <c r="BR188" s="58"/>
      <c r="BS188" s="58"/>
      <c r="BT188" s="58"/>
      <c r="BU188" s="58"/>
      <c r="BV188" s="58"/>
      <c r="BW188" s="58"/>
      <c r="BX188" s="58"/>
      <c r="BY188" s="58"/>
      <c r="BZ188" s="58"/>
      <c r="CA188" s="58"/>
      <c r="CB188" s="58"/>
      <c r="CC188" s="58"/>
      <c r="CD188" s="58"/>
      <c r="CE188" s="58"/>
      <c r="CF188" s="58"/>
      <c r="CG188" s="58"/>
      <c r="CH188" s="58"/>
      <c r="CI188" s="58"/>
      <c r="CJ188" s="58"/>
      <c r="CK188" s="58"/>
      <c r="CL188" s="58"/>
      <c r="CM188" s="58"/>
      <c r="CN188" s="58"/>
      <c r="CO188" s="58"/>
      <c r="CP188" s="58"/>
      <c r="CQ188" s="58"/>
      <c r="CR188" s="58"/>
      <c r="CS188" s="58"/>
      <c r="CT188" s="58"/>
      <c r="CU188" s="58"/>
      <c r="CV188" s="58"/>
      <c r="CW188" s="58"/>
      <c r="CX188" s="58"/>
      <c r="CY188" s="58"/>
      <c r="CZ188" s="58"/>
      <c r="DA188" s="58"/>
      <c r="DB188" s="58"/>
      <c r="DC188" s="58"/>
      <c r="DD188" s="58"/>
      <c r="DE188" s="58"/>
      <c r="DF188" s="58"/>
      <c r="DG188" s="58"/>
      <c r="DH188" s="58"/>
      <c r="DI188" s="58"/>
      <c r="DJ188" s="58"/>
      <c r="DK188" s="58"/>
      <c r="DL188" s="58"/>
      <c r="DM188" s="58"/>
      <c r="DN188" s="58"/>
      <c r="DO188" s="58"/>
      <c r="DP188" s="58"/>
      <c r="DQ188" s="58"/>
      <c r="DR188" s="58"/>
      <c r="DS188" s="58"/>
      <c r="DT188" s="58"/>
      <c r="DU188" s="58"/>
      <c r="DV188" s="58"/>
      <c r="DW188" s="58"/>
      <c r="DX188" s="58"/>
      <c r="DY188" s="58"/>
      <c r="DZ188" s="58"/>
      <c r="EA188" s="58"/>
      <c r="EB188" s="58"/>
      <c r="EC188" s="58"/>
      <c r="ED188" s="58"/>
      <c r="EE188" s="58"/>
      <c r="EF188" s="58"/>
      <c r="EG188" s="58"/>
      <c r="EH188" s="58"/>
      <c r="EI188" s="58"/>
      <c r="EJ188" s="58"/>
      <c r="EK188" s="58"/>
      <c r="EL188" s="58"/>
      <c r="EM188" s="58"/>
      <c r="EN188" s="58"/>
      <c r="EO188" s="58"/>
      <c r="EP188" s="58"/>
      <c r="EQ188" s="58"/>
      <c r="ER188" s="58"/>
      <c r="ES188" s="58"/>
      <c r="ET188" s="58"/>
      <c r="EU188" s="58"/>
      <c r="EV188" s="58"/>
      <c r="EW188" s="58"/>
      <c r="EX188" s="58"/>
      <c r="EY188" s="58"/>
      <c r="EZ188" s="58"/>
      <c r="FA188" s="58"/>
      <c r="FB188" s="58"/>
    </row>
    <row r="189" spans="1:158" outlineLevel="1" x14ac:dyDescent="0.2">
      <c r="BE189" s="58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  <c r="CG189" s="58"/>
      <c r="CH189" s="58"/>
      <c r="CI189" s="58"/>
      <c r="CJ189" s="58"/>
      <c r="CK189" s="58"/>
      <c r="CL189" s="58"/>
      <c r="CM189" s="58"/>
      <c r="CN189" s="58"/>
      <c r="CO189" s="58"/>
      <c r="CP189" s="58"/>
      <c r="CQ189" s="58"/>
      <c r="CR189" s="58"/>
      <c r="CS189" s="58"/>
      <c r="CT189" s="58"/>
      <c r="CU189" s="58"/>
      <c r="CV189" s="58"/>
      <c r="CW189" s="58"/>
      <c r="CX189" s="58"/>
      <c r="CY189" s="58"/>
      <c r="CZ189" s="58"/>
      <c r="DA189" s="58"/>
      <c r="DB189" s="58"/>
      <c r="DC189" s="58"/>
      <c r="DD189" s="58"/>
      <c r="DE189" s="58"/>
      <c r="DF189" s="58"/>
      <c r="DG189" s="58"/>
      <c r="DH189" s="58"/>
      <c r="DI189" s="58"/>
      <c r="DJ189" s="58"/>
      <c r="DK189" s="58"/>
      <c r="DL189" s="58"/>
      <c r="DM189" s="58"/>
      <c r="DN189" s="58"/>
      <c r="DO189" s="58"/>
      <c r="DP189" s="58"/>
      <c r="DQ189" s="58"/>
      <c r="DR189" s="58"/>
      <c r="DS189" s="58"/>
      <c r="DT189" s="58"/>
      <c r="DU189" s="58"/>
      <c r="DV189" s="58"/>
      <c r="DW189" s="58"/>
      <c r="DX189" s="58"/>
      <c r="DY189" s="58"/>
      <c r="DZ189" s="58"/>
      <c r="EA189" s="58"/>
      <c r="EB189" s="58"/>
      <c r="EC189" s="58"/>
      <c r="ED189" s="58"/>
      <c r="EE189" s="58"/>
      <c r="EF189" s="58"/>
      <c r="EG189" s="58"/>
      <c r="EH189" s="58"/>
      <c r="EI189" s="58"/>
      <c r="EJ189" s="58"/>
      <c r="EK189" s="58"/>
      <c r="EL189" s="58"/>
      <c r="EM189" s="58"/>
      <c r="EN189" s="58"/>
      <c r="EO189" s="58"/>
      <c r="EP189" s="58"/>
      <c r="EQ189" s="58"/>
      <c r="ER189" s="58"/>
      <c r="ES189" s="58"/>
      <c r="ET189" s="58"/>
      <c r="EU189" s="58"/>
      <c r="EV189" s="58"/>
      <c r="EW189" s="58"/>
      <c r="EX189" s="58"/>
      <c r="EY189" s="58"/>
      <c r="EZ189" s="58"/>
      <c r="FA189" s="58"/>
      <c r="FB189" s="58"/>
    </row>
    <row r="190" spans="1:158" outlineLevel="1" x14ac:dyDescent="0.2">
      <c r="BE190" s="58"/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  <c r="BZ190" s="58"/>
      <c r="CA190" s="58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58"/>
      <c r="CO190" s="58"/>
      <c r="CP190" s="58"/>
      <c r="CQ190" s="58"/>
      <c r="CR190" s="58"/>
      <c r="CS190" s="58"/>
      <c r="CT190" s="58"/>
      <c r="CU190" s="58"/>
      <c r="CV190" s="58"/>
      <c r="CW190" s="58"/>
      <c r="CX190" s="58"/>
      <c r="CY190" s="58"/>
      <c r="CZ190" s="58"/>
      <c r="DA190" s="58"/>
      <c r="DB190" s="58"/>
      <c r="DC190" s="58"/>
      <c r="DD190" s="58"/>
      <c r="DE190" s="58"/>
      <c r="DF190" s="58"/>
      <c r="DG190" s="58"/>
      <c r="DH190" s="58"/>
      <c r="DI190" s="58"/>
      <c r="DJ190" s="58"/>
      <c r="DK190" s="58"/>
      <c r="DL190" s="58"/>
      <c r="DM190" s="58"/>
      <c r="DN190" s="58"/>
      <c r="DO190" s="58"/>
      <c r="DP190" s="58"/>
      <c r="DQ190" s="58"/>
      <c r="DR190" s="58"/>
      <c r="DS190" s="58"/>
      <c r="DT190" s="58"/>
      <c r="DU190" s="58"/>
      <c r="DV190" s="58"/>
      <c r="DW190" s="58"/>
      <c r="DX190" s="58"/>
      <c r="DY190" s="58"/>
      <c r="DZ190" s="58"/>
      <c r="EA190" s="58"/>
      <c r="EB190" s="58"/>
      <c r="EC190" s="58"/>
      <c r="ED190" s="58"/>
      <c r="EE190" s="58"/>
      <c r="EF190" s="58"/>
      <c r="EG190" s="58"/>
      <c r="EH190" s="58"/>
      <c r="EI190" s="58"/>
      <c r="EJ190" s="58"/>
      <c r="EK190" s="58"/>
      <c r="EL190" s="58"/>
      <c r="EM190" s="58"/>
      <c r="EN190" s="58"/>
      <c r="EO190" s="58"/>
      <c r="EP190" s="58"/>
      <c r="EQ190" s="58"/>
      <c r="ER190" s="58"/>
      <c r="ES190" s="58"/>
      <c r="ET190" s="58"/>
      <c r="EU190" s="58"/>
      <c r="EV190" s="58"/>
      <c r="EW190" s="58"/>
      <c r="EX190" s="58"/>
      <c r="EY190" s="58"/>
      <c r="EZ190" s="58"/>
      <c r="FA190" s="58"/>
      <c r="FB190" s="58"/>
    </row>
    <row r="191" spans="1:158" x14ac:dyDescent="0.2">
      <c r="A191" s="72"/>
      <c r="BE191" s="58"/>
      <c r="BF191" s="58"/>
      <c r="BG191" s="58"/>
      <c r="BH191" s="58"/>
      <c r="BI191" s="58"/>
      <c r="BJ191" s="58"/>
      <c r="BK191" s="58"/>
      <c r="BL191" s="58"/>
      <c r="BM191" s="58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8"/>
      <c r="CE191" s="58"/>
      <c r="CF191" s="58"/>
      <c r="CG191" s="58"/>
      <c r="CH191" s="58"/>
      <c r="CI191" s="58"/>
      <c r="CJ191" s="58"/>
      <c r="CK191" s="58"/>
      <c r="CL191" s="58"/>
      <c r="CM191" s="58"/>
      <c r="CN191" s="58"/>
      <c r="CO191" s="58"/>
      <c r="CP191" s="58"/>
      <c r="CQ191" s="58"/>
      <c r="CR191" s="58"/>
      <c r="CS191" s="58"/>
      <c r="CT191" s="58"/>
      <c r="CU191" s="58"/>
      <c r="CV191" s="58"/>
      <c r="CW191" s="58"/>
      <c r="CX191" s="58"/>
      <c r="CY191" s="58"/>
      <c r="CZ191" s="58"/>
      <c r="DA191" s="58"/>
      <c r="DB191" s="58"/>
      <c r="DC191" s="58"/>
      <c r="DD191" s="58"/>
      <c r="DE191" s="58"/>
      <c r="DF191" s="58"/>
      <c r="DG191" s="58"/>
      <c r="DH191" s="58"/>
      <c r="DI191" s="58"/>
      <c r="DJ191" s="58"/>
      <c r="DK191" s="58"/>
      <c r="DL191" s="58"/>
      <c r="DM191" s="58"/>
      <c r="DN191" s="58"/>
      <c r="DO191" s="58"/>
      <c r="DP191" s="58"/>
      <c r="DQ191" s="58"/>
      <c r="DR191" s="58"/>
      <c r="DS191" s="58"/>
      <c r="DT191" s="58"/>
      <c r="DU191" s="58"/>
      <c r="DV191" s="58"/>
      <c r="DW191" s="58"/>
      <c r="DX191" s="58"/>
      <c r="DY191" s="58"/>
      <c r="DZ191" s="58"/>
      <c r="EA191" s="58"/>
      <c r="EB191" s="58"/>
      <c r="EC191" s="58"/>
      <c r="ED191" s="58"/>
      <c r="EE191" s="58"/>
      <c r="EF191" s="58"/>
      <c r="EG191" s="58"/>
      <c r="EH191" s="58"/>
      <c r="EI191" s="58"/>
      <c r="EJ191" s="58"/>
      <c r="EK191" s="58"/>
      <c r="EL191" s="58"/>
      <c r="EM191" s="58"/>
      <c r="EN191" s="58"/>
      <c r="EO191" s="58"/>
      <c r="EP191" s="58"/>
      <c r="EQ191" s="58"/>
      <c r="ER191" s="58"/>
      <c r="ES191" s="58"/>
      <c r="ET191" s="58"/>
      <c r="EU191" s="58"/>
      <c r="EV191" s="58"/>
      <c r="EW191" s="58"/>
      <c r="EX191" s="58"/>
      <c r="EY191" s="58"/>
      <c r="EZ191" s="58"/>
      <c r="FA191" s="58"/>
      <c r="FB191" s="58"/>
    </row>
    <row r="192" spans="1:158" x14ac:dyDescent="0.2">
      <c r="A192" s="11" t="s">
        <v>121</v>
      </c>
      <c r="BE192" s="58" t="s">
        <v>146</v>
      </c>
      <c r="BF192" s="58"/>
      <c r="BG192" s="58"/>
      <c r="BH192" s="58">
        <v>10</v>
      </c>
      <c r="BI192" s="58"/>
      <c r="BJ192" s="58"/>
      <c r="BK192" s="58"/>
      <c r="BL192" s="58"/>
      <c r="BM192" s="58"/>
      <c r="BN192" s="58"/>
      <c r="BO192" s="58"/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  <c r="BZ192" s="58"/>
      <c r="CA192" s="58"/>
      <c r="CB192" s="58"/>
      <c r="CC192" s="58"/>
      <c r="CD192" s="58"/>
      <c r="CE192" s="58"/>
      <c r="CF192" s="58"/>
      <c r="CG192" s="58"/>
      <c r="CH192" s="58"/>
      <c r="CI192" s="58"/>
      <c r="CJ192" s="58"/>
      <c r="CK192" s="58"/>
      <c r="CL192" s="58"/>
      <c r="CM192" s="58"/>
      <c r="CN192" s="58"/>
      <c r="CO192" s="58"/>
      <c r="CP192" s="58"/>
      <c r="CQ192" s="58"/>
      <c r="CR192" s="58"/>
      <c r="CS192" s="58"/>
      <c r="CT192" s="58"/>
      <c r="CU192" s="58"/>
      <c r="CV192" s="58"/>
      <c r="CW192" s="58"/>
      <c r="CX192" s="58"/>
      <c r="CY192" s="58"/>
      <c r="CZ192" s="58"/>
      <c r="DA192" s="58"/>
      <c r="DB192" s="58"/>
      <c r="DC192" s="58"/>
      <c r="DD192" s="58"/>
      <c r="DE192" s="58"/>
      <c r="DF192" s="58"/>
      <c r="DG192" s="58"/>
      <c r="DH192" s="58"/>
      <c r="DI192" s="58"/>
      <c r="DJ192" s="58"/>
      <c r="DK192" s="58"/>
      <c r="DL192" s="58"/>
      <c r="DM192" s="58"/>
      <c r="DN192" s="58"/>
      <c r="DO192" s="58"/>
      <c r="DP192" s="58"/>
      <c r="DQ192" s="58"/>
      <c r="DR192" s="58"/>
      <c r="DS192" s="58"/>
      <c r="DT192" s="58"/>
      <c r="DU192" s="58"/>
      <c r="DV192" s="58"/>
      <c r="DW192" s="58"/>
      <c r="DX192" s="58"/>
      <c r="DY192" s="58"/>
      <c r="DZ192" s="58"/>
      <c r="EA192" s="58"/>
      <c r="EB192" s="58"/>
      <c r="EC192" s="58"/>
      <c r="ED192" s="58"/>
      <c r="EE192" s="58"/>
      <c r="EF192" s="58"/>
      <c r="EG192" s="58"/>
      <c r="EH192" s="58"/>
      <c r="EI192" s="58"/>
      <c r="EJ192" s="58"/>
      <c r="EK192" s="58"/>
      <c r="EL192" s="58"/>
      <c r="EM192" s="58"/>
      <c r="EN192" s="58"/>
      <c r="EO192" s="58"/>
      <c r="EP192" s="58"/>
      <c r="EQ192" s="58"/>
      <c r="ER192" s="58"/>
      <c r="ES192" s="58"/>
      <c r="ET192" s="58"/>
      <c r="EU192" s="58"/>
      <c r="EV192" s="58"/>
      <c r="EW192" s="58"/>
      <c r="EX192" s="58"/>
      <c r="EY192" s="58"/>
      <c r="EZ192" s="58"/>
      <c r="FA192" s="58"/>
      <c r="FB192" s="58"/>
    </row>
    <row r="193" spans="5:158" outlineLevel="1" x14ac:dyDescent="0.2">
      <c r="E193" s="25" t="s">
        <v>146</v>
      </c>
      <c r="F193" s="57">
        <f>$BH$192/20</f>
        <v>0.5</v>
      </c>
      <c r="BE193" s="58" t="s">
        <v>123</v>
      </c>
      <c r="BF193" s="58">
        <v>0</v>
      </c>
      <c r="BG193" s="58">
        <v>0.01</v>
      </c>
      <c r="BH193" s="58">
        <v>0.02</v>
      </c>
      <c r="BI193" s="58">
        <v>0.03</v>
      </c>
      <c r="BJ193" s="58">
        <v>0.04</v>
      </c>
      <c r="BK193" s="58">
        <v>0.05</v>
      </c>
      <c r="BL193" s="58">
        <v>6.0000000000000005E-2</v>
      </c>
      <c r="BM193" s="58">
        <v>7.0000000000000007E-2</v>
      </c>
      <c r="BN193" s="58">
        <v>0.08</v>
      </c>
      <c r="BO193" s="58">
        <v>0.09</v>
      </c>
      <c r="BP193" s="58">
        <v>9.9999999999999992E-2</v>
      </c>
      <c r="BQ193" s="58">
        <v>0.10999999999999999</v>
      </c>
      <c r="BR193" s="58">
        <v>0.11999999999999998</v>
      </c>
      <c r="BS193" s="58">
        <v>0.12999999999999998</v>
      </c>
      <c r="BT193" s="58">
        <v>0.13999999999999999</v>
      </c>
      <c r="BU193" s="58">
        <v>0.15</v>
      </c>
      <c r="BV193" s="58">
        <v>0.16</v>
      </c>
      <c r="BW193" s="58">
        <v>0.17</v>
      </c>
      <c r="BX193" s="58">
        <v>0.18000000000000002</v>
      </c>
      <c r="BY193" s="58">
        <v>0.19000000000000003</v>
      </c>
      <c r="BZ193" s="58">
        <v>0.20000000000000004</v>
      </c>
      <c r="CA193" s="58">
        <v>0.21000000000000005</v>
      </c>
      <c r="CB193" s="58">
        <v>0.22000000000000006</v>
      </c>
      <c r="CC193" s="58">
        <v>0.23000000000000007</v>
      </c>
      <c r="CD193" s="58">
        <v>0.24000000000000007</v>
      </c>
      <c r="CE193" s="58">
        <v>0.25000000000000006</v>
      </c>
      <c r="CF193" s="58">
        <v>0.26000000000000006</v>
      </c>
      <c r="CG193" s="58">
        <v>0.27000000000000007</v>
      </c>
      <c r="CH193" s="58">
        <v>0.28000000000000008</v>
      </c>
      <c r="CI193" s="58">
        <v>0.29000000000000009</v>
      </c>
      <c r="CJ193" s="58">
        <v>0.3000000000000001</v>
      </c>
      <c r="CK193" s="58">
        <v>0.31000000000000011</v>
      </c>
      <c r="CL193" s="58">
        <v>0.32000000000000012</v>
      </c>
      <c r="CM193" s="58">
        <v>0.33000000000000013</v>
      </c>
      <c r="CN193" s="58">
        <v>0.34000000000000014</v>
      </c>
      <c r="CO193" s="58">
        <v>0.35000000000000014</v>
      </c>
      <c r="CP193" s="58">
        <v>0.36000000000000015</v>
      </c>
      <c r="CQ193" s="58">
        <v>0.37000000000000016</v>
      </c>
      <c r="CR193" s="58">
        <v>0.38000000000000017</v>
      </c>
      <c r="CS193" s="58">
        <v>0.39000000000000018</v>
      </c>
      <c r="CT193" s="58">
        <v>0.40000000000000019</v>
      </c>
      <c r="CU193" s="58">
        <v>0.4100000000000002</v>
      </c>
      <c r="CV193" s="58">
        <v>0.42000000000000021</v>
      </c>
      <c r="CW193" s="58">
        <v>0.43000000000000022</v>
      </c>
      <c r="CX193" s="58">
        <v>0.44000000000000022</v>
      </c>
      <c r="CY193" s="58">
        <v>0.45000000000000023</v>
      </c>
      <c r="CZ193" s="58">
        <v>0.46000000000000024</v>
      </c>
      <c r="DA193" s="58">
        <v>0.47000000000000025</v>
      </c>
      <c r="DB193" s="58">
        <v>0.48000000000000026</v>
      </c>
      <c r="DC193" s="58">
        <v>0.49000000000000027</v>
      </c>
      <c r="DD193" s="58">
        <v>0.50000000000000022</v>
      </c>
      <c r="DE193" s="58">
        <v>0.51000000000000023</v>
      </c>
      <c r="DF193" s="58">
        <v>0.52000000000000024</v>
      </c>
      <c r="DG193" s="58">
        <v>0.53000000000000025</v>
      </c>
      <c r="DH193" s="58">
        <v>0.54000000000000026</v>
      </c>
      <c r="DI193" s="58">
        <v>0.55000000000000027</v>
      </c>
      <c r="DJ193" s="58">
        <v>0.56000000000000028</v>
      </c>
      <c r="DK193" s="58">
        <v>0.57000000000000028</v>
      </c>
      <c r="DL193" s="58">
        <v>0.58000000000000029</v>
      </c>
      <c r="DM193" s="58">
        <v>0.5900000000000003</v>
      </c>
      <c r="DN193" s="58">
        <v>0.60000000000000031</v>
      </c>
      <c r="DO193" s="58">
        <v>0.61000000000000032</v>
      </c>
      <c r="DP193" s="58">
        <v>0.62000000000000033</v>
      </c>
      <c r="DQ193" s="58">
        <v>0.63000000000000034</v>
      </c>
      <c r="DR193" s="58">
        <v>0.64000000000000035</v>
      </c>
      <c r="DS193" s="58">
        <v>0.65000000000000036</v>
      </c>
      <c r="DT193" s="58">
        <v>0.66000000000000036</v>
      </c>
      <c r="DU193" s="58">
        <v>0.67000000000000037</v>
      </c>
      <c r="DV193" s="58">
        <v>0.68000000000000038</v>
      </c>
      <c r="DW193" s="58">
        <v>0.69000000000000039</v>
      </c>
      <c r="DX193" s="58">
        <v>0.7000000000000004</v>
      </c>
      <c r="DY193" s="58">
        <v>0.71000000000000041</v>
      </c>
      <c r="DZ193" s="58">
        <v>0.72000000000000042</v>
      </c>
      <c r="EA193" s="58">
        <v>0.73000000000000043</v>
      </c>
      <c r="EB193" s="58">
        <v>0.74000000000000044</v>
      </c>
      <c r="EC193" s="58">
        <v>0.75000000000000044</v>
      </c>
      <c r="ED193" s="58">
        <v>0.76000000000000045</v>
      </c>
      <c r="EE193" s="58">
        <v>0.77000000000000046</v>
      </c>
      <c r="EF193" s="58">
        <v>0.78000000000000047</v>
      </c>
      <c r="EG193" s="58">
        <v>0.79000000000000048</v>
      </c>
      <c r="EH193" s="58">
        <v>0.80000000000000049</v>
      </c>
      <c r="EI193" s="58">
        <v>0.8100000000000005</v>
      </c>
      <c r="EJ193" s="58">
        <v>0.82000000000000051</v>
      </c>
      <c r="EK193" s="58">
        <v>0.83000000000000052</v>
      </c>
      <c r="EL193" s="58">
        <v>0.84000000000000052</v>
      </c>
      <c r="EM193" s="58">
        <v>0.85000000000000053</v>
      </c>
      <c r="EN193" s="58">
        <v>0.86000000000000054</v>
      </c>
      <c r="EO193" s="58">
        <v>0.87000000000000055</v>
      </c>
      <c r="EP193" s="58">
        <v>0.88000000000000056</v>
      </c>
      <c r="EQ193" s="58">
        <v>0.89000000000000057</v>
      </c>
      <c r="ER193" s="58">
        <v>0.90000000000000058</v>
      </c>
      <c r="ES193" s="58">
        <v>0.91000000000000059</v>
      </c>
      <c r="ET193" s="58">
        <v>0.9200000000000006</v>
      </c>
      <c r="EU193" s="58">
        <v>0.9300000000000006</v>
      </c>
      <c r="EV193" s="58">
        <v>0.94000000000000061</v>
      </c>
      <c r="EW193" s="58">
        <v>0.95000000000000062</v>
      </c>
      <c r="EX193" s="58">
        <v>0.96000000000000063</v>
      </c>
      <c r="EY193" s="58">
        <v>0.97000000000000064</v>
      </c>
      <c r="EZ193" s="58">
        <v>0.98000000000000065</v>
      </c>
      <c r="FA193" s="58">
        <v>0.99000000000000066</v>
      </c>
      <c r="FB193" s="58">
        <v>1.0000000000000007</v>
      </c>
    </row>
    <row r="194" spans="5:158" outlineLevel="1" x14ac:dyDescent="0.2">
      <c r="BE194" s="58" t="s">
        <v>147</v>
      </c>
      <c r="BF194" s="58">
        <v>0.45544554455445546</v>
      </c>
      <c r="BG194" s="58">
        <v>0.35313531353135313</v>
      </c>
      <c r="BH194" s="58">
        <v>0.30363036303630364</v>
      </c>
      <c r="BI194" s="58">
        <v>0.26842684268426842</v>
      </c>
      <c r="BJ194" s="58">
        <v>0.24972497249724973</v>
      </c>
      <c r="BK194" s="58">
        <v>0.23652365236523654</v>
      </c>
      <c r="BL194" s="58">
        <v>0.22882288228822881</v>
      </c>
      <c r="BM194" s="58">
        <v>0.22222222222222221</v>
      </c>
      <c r="BN194" s="58">
        <v>0.21452145214521451</v>
      </c>
      <c r="BO194" s="58">
        <v>0.20242024202420242</v>
      </c>
      <c r="BP194" s="58">
        <v>0.19251925192519254</v>
      </c>
      <c r="BQ194" s="58">
        <v>0.18481848184818481</v>
      </c>
      <c r="BR194" s="58">
        <v>0.18151815181518152</v>
      </c>
      <c r="BS194" s="58">
        <v>0.17821782178217821</v>
      </c>
      <c r="BT194" s="58">
        <v>0.17381738173817382</v>
      </c>
      <c r="BU194" s="58">
        <v>0.16831683168316833</v>
      </c>
      <c r="BV194" s="58">
        <v>0.16281628162816283</v>
      </c>
      <c r="BW194" s="58">
        <v>0.15841584158415842</v>
      </c>
      <c r="BX194" s="58">
        <v>0.154015401540154</v>
      </c>
      <c r="BY194" s="58">
        <v>0.15071507150715072</v>
      </c>
      <c r="BZ194" s="58">
        <v>0.14631463146314633</v>
      </c>
      <c r="CA194" s="58">
        <v>0.14411441144114412</v>
      </c>
      <c r="CB194" s="58">
        <v>0.14081408140814081</v>
      </c>
      <c r="CC194" s="58">
        <v>0.13971397139713973</v>
      </c>
      <c r="CD194" s="58">
        <v>0.13751375137513749</v>
      </c>
      <c r="CE194" s="58">
        <v>0.13421342134213421</v>
      </c>
      <c r="CF194" s="58">
        <v>0.12981298129812982</v>
      </c>
      <c r="CG194" s="58">
        <v>0.12651265126512651</v>
      </c>
      <c r="CH194" s="58">
        <v>0.12211221122112212</v>
      </c>
      <c r="CI194" s="58">
        <v>0.11661166116611663</v>
      </c>
      <c r="CJ194" s="58">
        <v>0.10891089108910891</v>
      </c>
      <c r="CK194" s="58">
        <v>0.1034103410341034</v>
      </c>
      <c r="CL194" s="58">
        <v>9.9009900990099015E-2</v>
      </c>
      <c r="CM194" s="58">
        <v>9.6809680968096806E-2</v>
      </c>
      <c r="CN194" s="58">
        <v>9.5709570957095716E-2</v>
      </c>
      <c r="CO194" s="58">
        <v>9.5709570957095716E-2</v>
      </c>
      <c r="CP194" s="58">
        <v>9.5709570957095716E-2</v>
      </c>
      <c r="CQ194" s="58">
        <v>9.5709570957095716E-2</v>
      </c>
      <c r="CR194" s="58">
        <v>9.5709570957095716E-2</v>
      </c>
      <c r="CS194" s="58">
        <v>9.4609460946094612E-2</v>
      </c>
      <c r="CT194" s="58">
        <v>9.2409240924092403E-2</v>
      </c>
      <c r="CU194" s="58">
        <v>9.0209020902090209E-2</v>
      </c>
      <c r="CV194" s="58">
        <v>8.9108910891089105E-2</v>
      </c>
      <c r="CW194" s="58">
        <v>8.8008800880088014E-2</v>
      </c>
      <c r="CX194" s="58">
        <v>8.5808580858085806E-2</v>
      </c>
      <c r="CY194" s="58">
        <v>8.3608360836083598E-2</v>
      </c>
      <c r="CZ194" s="58">
        <v>8.2508250825082508E-2</v>
      </c>
      <c r="DA194" s="58">
        <v>8.2508250825082508E-2</v>
      </c>
      <c r="DB194" s="58">
        <v>8.1408140814081417E-2</v>
      </c>
      <c r="DC194" s="58">
        <v>7.9207920792079209E-2</v>
      </c>
      <c r="DD194" s="58">
        <v>7.7007700770077001E-2</v>
      </c>
      <c r="DE194" s="58">
        <v>7.590759075907591E-2</v>
      </c>
      <c r="DF194" s="58">
        <v>7.4807480748074806E-2</v>
      </c>
      <c r="DG194" s="58">
        <v>7.2607260726072612E-2</v>
      </c>
      <c r="DH194" s="58">
        <v>6.9306930693069313E-2</v>
      </c>
      <c r="DI194" s="58">
        <v>6.6006600660066E-2</v>
      </c>
      <c r="DJ194" s="58">
        <v>6.2706270627062702E-2</v>
      </c>
      <c r="DK194" s="58">
        <v>6.05060506050605E-2</v>
      </c>
      <c r="DL194" s="58">
        <v>5.7205720572057202E-2</v>
      </c>
      <c r="DM194" s="58">
        <v>5.5005500550055007E-2</v>
      </c>
      <c r="DN194" s="58">
        <v>5.2805280528052806E-2</v>
      </c>
      <c r="DO194" s="58">
        <v>5.2805280528052806E-2</v>
      </c>
      <c r="DP194" s="58">
        <v>5.1705170517051702E-2</v>
      </c>
      <c r="DQ194" s="58">
        <v>5.0605060506050605E-2</v>
      </c>
      <c r="DR194" s="58">
        <v>4.8404840484048403E-2</v>
      </c>
      <c r="DS194" s="58">
        <v>4.7304730473047306E-2</v>
      </c>
      <c r="DT194" s="58">
        <v>4.6204620462046202E-2</v>
      </c>
      <c r="DU194" s="58">
        <v>4.4004400440044007E-2</v>
      </c>
      <c r="DV194" s="58">
        <v>4.0704070407040709E-2</v>
      </c>
      <c r="DW194" s="58">
        <v>3.7403740374037403E-2</v>
      </c>
      <c r="DX194" s="58">
        <v>3.6303630363036306E-2</v>
      </c>
      <c r="DY194" s="58">
        <v>3.6303630363036306E-2</v>
      </c>
      <c r="DZ194" s="58">
        <v>3.3003300330033E-2</v>
      </c>
      <c r="EA194" s="58">
        <v>2.7502750275027504E-2</v>
      </c>
      <c r="EB194" s="58">
        <v>2.2002200220022004E-2</v>
      </c>
      <c r="EC194" s="58">
        <v>1.9801980198019802E-2</v>
      </c>
      <c r="ED194" s="58">
        <v>1.8701870187018702E-2</v>
      </c>
      <c r="EE194" s="58">
        <v>1.7601760176017601E-2</v>
      </c>
      <c r="EF194" s="58">
        <v>1.65016501650165E-2</v>
      </c>
      <c r="EG194" s="58">
        <v>1.65016501650165E-2</v>
      </c>
      <c r="EH194" s="58">
        <v>1.65016501650165E-2</v>
      </c>
      <c r="EI194" s="58">
        <v>1.65016501650165E-2</v>
      </c>
      <c r="EJ194" s="58">
        <v>1.65016501650165E-2</v>
      </c>
      <c r="EK194" s="58">
        <v>1.65016501650165E-2</v>
      </c>
      <c r="EL194" s="58">
        <v>1.65016501650165E-2</v>
      </c>
      <c r="EM194" s="58">
        <v>1.65016501650165E-2</v>
      </c>
      <c r="EN194" s="58">
        <v>1.5401540154015403E-2</v>
      </c>
      <c r="EO194" s="58">
        <v>1.43014301430143E-2</v>
      </c>
      <c r="EP194" s="58">
        <v>1.3201320132013201E-2</v>
      </c>
      <c r="EQ194" s="58">
        <v>1.3201320132013201E-2</v>
      </c>
      <c r="ER194" s="58">
        <v>1.3201320132013201E-2</v>
      </c>
      <c r="ES194" s="58">
        <v>1.3201320132013201E-2</v>
      </c>
      <c r="ET194" s="58">
        <v>1.2101210121012101E-2</v>
      </c>
      <c r="EU194" s="58">
        <v>1.1001100110011002E-2</v>
      </c>
      <c r="EV194" s="58">
        <v>9.9009900990099011E-3</v>
      </c>
      <c r="EW194" s="58">
        <v>9.9009900990099011E-3</v>
      </c>
      <c r="EX194" s="58">
        <v>9.9009900990099011E-3</v>
      </c>
      <c r="EY194" s="58">
        <v>7.7007700770077014E-3</v>
      </c>
      <c r="EZ194" s="58">
        <v>4.4004400440044002E-3</v>
      </c>
      <c r="FA194" s="58">
        <v>0</v>
      </c>
      <c r="FB194" s="58">
        <v>0</v>
      </c>
    </row>
    <row r="195" spans="5:158" outlineLevel="1" x14ac:dyDescent="0.2">
      <c r="BE195" s="58" t="s">
        <v>148</v>
      </c>
      <c r="BF195" s="58">
        <v>0</v>
      </c>
      <c r="BG195" s="58">
        <v>3.3003300330033004E-3</v>
      </c>
      <c r="BH195" s="58">
        <v>3.3003300330033004E-3</v>
      </c>
      <c r="BI195" s="58">
        <v>3.3003300330033004E-3</v>
      </c>
      <c r="BJ195" s="58">
        <v>3.3003300330033004E-3</v>
      </c>
      <c r="BK195" s="58">
        <v>3.3003300330033004E-3</v>
      </c>
      <c r="BL195" s="58">
        <v>3.3003300330033004E-3</v>
      </c>
      <c r="BM195" s="58">
        <v>4.4004400440044002E-3</v>
      </c>
      <c r="BN195" s="58">
        <v>5.5005500550055009E-3</v>
      </c>
      <c r="BO195" s="58">
        <v>6.6006600660066007E-3</v>
      </c>
      <c r="BP195" s="58">
        <v>6.6006600660066007E-3</v>
      </c>
      <c r="BQ195" s="58">
        <v>6.6006600660066007E-3</v>
      </c>
      <c r="BR195" s="58">
        <v>6.6006600660066007E-3</v>
      </c>
      <c r="BS195" s="58">
        <v>7.7007700770077014E-3</v>
      </c>
      <c r="BT195" s="58">
        <v>9.9009900990099011E-3</v>
      </c>
      <c r="BU195" s="58">
        <v>1.2101210121012101E-2</v>
      </c>
      <c r="BV195" s="58">
        <v>1.3201320132013201E-2</v>
      </c>
      <c r="BW195" s="58">
        <v>1.3201320132013201E-2</v>
      </c>
      <c r="BX195" s="58">
        <v>1.43014301430143E-2</v>
      </c>
      <c r="BY195" s="58">
        <v>1.5401540154015403E-2</v>
      </c>
      <c r="BZ195" s="58">
        <v>1.65016501650165E-2</v>
      </c>
      <c r="CA195" s="58">
        <v>1.7601760176017601E-2</v>
      </c>
      <c r="CB195" s="58">
        <v>1.8701870187018702E-2</v>
      </c>
      <c r="CC195" s="58">
        <v>1.9801980198019802E-2</v>
      </c>
      <c r="CD195" s="58">
        <v>1.9801980198019802E-2</v>
      </c>
      <c r="CE195" s="58">
        <v>1.9801980198019802E-2</v>
      </c>
      <c r="CF195" s="58">
        <v>1.9801980198019802E-2</v>
      </c>
      <c r="CG195" s="58">
        <v>2.0902090209020899E-2</v>
      </c>
      <c r="CH195" s="58">
        <v>2.2002200220022004E-2</v>
      </c>
      <c r="CI195" s="58">
        <v>2.4202420242024202E-2</v>
      </c>
      <c r="CJ195" s="58">
        <v>2.5302530253025302E-2</v>
      </c>
      <c r="CK195" s="58">
        <v>2.6402640264026403E-2</v>
      </c>
      <c r="CL195" s="58">
        <v>2.6402640264026403E-2</v>
      </c>
      <c r="CM195" s="58">
        <v>2.6402640264026403E-2</v>
      </c>
      <c r="CN195" s="58">
        <v>2.6402640264026403E-2</v>
      </c>
      <c r="CO195" s="58">
        <v>2.6402640264026403E-2</v>
      </c>
      <c r="CP195" s="58">
        <v>2.6402640264026403E-2</v>
      </c>
      <c r="CQ195" s="58">
        <v>2.6402640264026403E-2</v>
      </c>
      <c r="CR195" s="58">
        <v>2.6402640264026403E-2</v>
      </c>
      <c r="CS195" s="58">
        <v>2.6402640264026403E-2</v>
      </c>
      <c r="CT195" s="58">
        <v>2.6402640264026403E-2</v>
      </c>
      <c r="CU195" s="58">
        <v>2.7502750275027504E-2</v>
      </c>
      <c r="CV195" s="58">
        <v>2.8602860286028601E-2</v>
      </c>
      <c r="CW195" s="58">
        <v>3.0803080308030806E-2</v>
      </c>
      <c r="CX195" s="58">
        <v>3.1903190319031903E-2</v>
      </c>
      <c r="CY195" s="58">
        <v>3.4103410341034104E-2</v>
      </c>
      <c r="CZ195" s="58">
        <v>3.6303630363036306E-2</v>
      </c>
      <c r="DA195" s="58">
        <v>3.85038503850385E-2</v>
      </c>
      <c r="DB195" s="58">
        <v>3.9603960396039604E-2</v>
      </c>
      <c r="DC195" s="58">
        <v>3.9603960396039604E-2</v>
      </c>
      <c r="DD195" s="58">
        <v>3.9603960396039604E-2</v>
      </c>
      <c r="DE195" s="58">
        <v>3.9603960396039604E-2</v>
      </c>
      <c r="DF195" s="58">
        <v>4.0704070407040709E-2</v>
      </c>
      <c r="DG195" s="58">
        <v>4.1804180418041799E-2</v>
      </c>
      <c r="DH195" s="58">
        <v>4.5104510451045104E-2</v>
      </c>
      <c r="DI195" s="58">
        <v>4.8404840484048403E-2</v>
      </c>
      <c r="DJ195" s="58">
        <v>5.2805280528052806E-2</v>
      </c>
      <c r="DK195" s="58">
        <v>5.7205720572057202E-2</v>
      </c>
      <c r="DL195" s="58">
        <v>6.1606160616061612E-2</v>
      </c>
      <c r="DM195" s="58">
        <v>6.6006600660066E-2</v>
      </c>
      <c r="DN195" s="58">
        <v>7.0407040704070403E-2</v>
      </c>
      <c r="DO195" s="58">
        <v>7.3707370737073702E-2</v>
      </c>
      <c r="DP195" s="58">
        <v>7.7007700770077001E-2</v>
      </c>
      <c r="DQ195" s="58">
        <v>7.9207920792079209E-2</v>
      </c>
      <c r="DR195" s="58">
        <v>8.2508250825082508E-2</v>
      </c>
      <c r="DS195" s="58">
        <v>8.5808580858085806E-2</v>
      </c>
      <c r="DT195" s="58">
        <v>8.9108910891089105E-2</v>
      </c>
      <c r="DU195" s="58">
        <v>9.1309130913091313E-2</v>
      </c>
      <c r="DV195" s="58">
        <v>9.2409240924092403E-2</v>
      </c>
      <c r="DW195" s="58">
        <v>9.3509350935093508E-2</v>
      </c>
      <c r="DX195" s="58">
        <v>9.6809680968096806E-2</v>
      </c>
      <c r="DY195" s="58">
        <v>0.10121012101210121</v>
      </c>
      <c r="DZ195" s="58">
        <v>0.10671067106710672</v>
      </c>
      <c r="EA195" s="58">
        <v>0.11331133113311331</v>
      </c>
      <c r="EB195" s="58">
        <v>0.12211221122112212</v>
      </c>
      <c r="EC195" s="58">
        <v>0.12981298129812982</v>
      </c>
      <c r="ED195" s="58">
        <v>0.13751375137513749</v>
      </c>
      <c r="EE195" s="58">
        <v>0.14301430143014301</v>
      </c>
      <c r="EF195" s="58">
        <v>0.15071507150715072</v>
      </c>
      <c r="EG195" s="58">
        <v>0.15841584158415842</v>
      </c>
      <c r="EH195" s="58">
        <v>0.1672167216721672</v>
      </c>
      <c r="EI195" s="58">
        <v>0.17271727172717272</v>
      </c>
      <c r="EJ195" s="58">
        <v>0.17601760176017603</v>
      </c>
      <c r="EK195" s="58">
        <v>0.17821782178217821</v>
      </c>
      <c r="EL195" s="58">
        <v>0.18481848184818481</v>
      </c>
      <c r="EM195" s="58">
        <v>0.19141914191419143</v>
      </c>
      <c r="EN195" s="58">
        <v>0.20242024202420242</v>
      </c>
      <c r="EO195" s="58">
        <v>0.21452145214521451</v>
      </c>
      <c r="EP195" s="58">
        <v>0.22772277227722773</v>
      </c>
      <c r="EQ195" s="58">
        <v>0.23762376237623761</v>
      </c>
      <c r="ER195" s="58">
        <v>0.24752475247524752</v>
      </c>
      <c r="ES195" s="58">
        <v>0.25632563256325636</v>
      </c>
      <c r="ET195" s="58">
        <v>0.26622662266226627</v>
      </c>
      <c r="EU195" s="58">
        <v>0.27502750275027499</v>
      </c>
      <c r="EV195" s="58">
        <v>0.29152915291529152</v>
      </c>
      <c r="EW195" s="58">
        <v>0.31463146314631463</v>
      </c>
      <c r="EX195" s="58">
        <v>0.34103410341034102</v>
      </c>
      <c r="EY195" s="58">
        <v>0.37403740374037403</v>
      </c>
      <c r="EZ195" s="58">
        <v>0.41804180418041803</v>
      </c>
      <c r="FA195" s="58">
        <v>0.47524752475247523</v>
      </c>
      <c r="FB195" s="58">
        <v>0.54455445544554459</v>
      </c>
    </row>
    <row r="196" spans="5:158" outlineLevel="1" x14ac:dyDescent="0.2">
      <c r="BE196" s="58" t="s">
        <v>149</v>
      </c>
      <c r="BF196" s="58">
        <v>0.45544554455445546</v>
      </c>
      <c r="BG196" s="58">
        <v>0.35643564356435642</v>
      </c>
      <c r="BH196" s="58">
        <v>0.30693069306930693</v>
      </c>
      <c r="BI196" s="58">
        <v>0.2717271727172717</v>
      </c>
      <c r="BJ196" s="58">
        <v>0.25302530253025302</v>
      </c>
      <c r="BK196" s="58">
        <v>0.23982398239823985</v>
      </c>
      <c r="BL196" s="58">
        <v>0.23212321232123212</v>
      </c>
      <c r="BM196" s="58">
        <v>0.2266226622662266</v>
      </c>
      <c r="BN196" s="58">
        <v>0.22002200220022</v>
      </c>
      <c r="BO196" s="58">
        <v>0.20902090209020902</v>
      </c>
      <c r="BP196" s="58">
        <v>0.19911991199119913</v>
      </c>
      <c r="BQ196" s="58">
        <v>0.1914191419141914</v>
      </c>
      <c r="BR196" s="58">
        <v>0.18811881188118812</v>
      </c>
      <c r="BS196" s="58">
        <v>0.18591859185918591</v>
      </c>
      <c r="BT196" s="58">
        <v>0.18371837183718373</v>
      </c>
      <c r="BU196" s="58">
        <v>0.18041804180418042</v>
      </c>
      <c r="BV196" s="58">
        <v>0.17601760176017603</v>
      </c>
      <c r="BW196" s="58">
        <v>0.17161716171617161</v>
      </c>
      <c r="BX196" s="58">
        <v>0.1683168316831683</v>
      </c>
      <c r="BY196" s="58">
        <v>0.16611661166116612</v>
      </c>
      <c r="BZ196" s="58">
        <v>0.16281628162816283</v>
      </c>
      <c r="CA196" s="58">
        <v>0.16171617161716173</v>
      </c>
      <c r="CB196" s="58">
        <v>0.15951595159515952</v>
      </c>
      <c r="CC196" s="58">
        <v>0.15951595159515952</v>
      </c>
      <c r="CD196" s="58">
        <v>0.15731573157315729</v>
      </c>
      <c r="CE196" s="58">
        <v>0.154015401540154</v>
      </c>
      <c r="CF196" s="58">
        <v>0.14961496149614961</v>
      </c>
      <c r="CG196" s="58">
        <v>0.1474147414741474</v>
      </c>
      <c r="CH196" s="58">
        <v>0.14411441144114412</v>
      </c>
      <c r="CI196" s="58">
        <v>0.14081408140814083</v>
      </c>
      <c r="CJ196" s="58">
        <v>0.13421342134213421</v>
      </c>
      <c r="CK196" s="58">
        <v>0.12981298129812979</v>
      </c>
      <c r="CL196" s="58">
        <v>0.12541254125412543</v>
      </c>
      <c r="CM196" s="58">
        <v>0.12321232123212321</v>
      </c>
      <c r="CN196" s="58">
        <v>0.12211221122112212</v>
      </c>
      <c r="CO196" s="58">
        <v>0.12211221122112212</v>
      </c>
      <c r="CP196" s="58">
        <v>0.12211221122112212</v>
      </c>
      <c r="CQ196" s="58">
        <v>0.12211221122112212</v>
      </c>
      <c r="CR196" s="58">
        <v>0.12211221122112212</v>
      </c>
      <c r="CS196" s="58">
        <v>0.12101210121012101</v>
      </c>
      <c r="CT196" s="58">
        <v>0.11881188118811881</v>
      </c>
      <c r="CU196" s="58">
        <v>0.11771177117711772</v>
      </c>
      <c r="CV196" s="58">
        <v>0.1177117711771177</v>
      </c>
      <c r="CW196" s="58">
        <v>0.11881188118811882</v>
      </c>
      <c r="CX196" s="58">
        <v>0.1177117711771177</v>
      </c>
      <c r="CY196" s="58">
        <v>0.1177117711771177</v>
      </c>
      <c r="CZ196" s="58">
        <v>0.11881188118811881</v>
      </c>
      <c r="DA196" s="58">
        <v>0.12101210121012101</v>
      </c>
      <c r="DB196" s="58">
        <v>0.12101210121012101</v>
      </c>
      <c r="DC196" s="58">
        <v>0.11881188118811881</v>
      </c>
      <c r="DD196" s="58">
        <v>0.1166116611661166</v>
      </c>
      <c r="DE196" s="58">
        <v>0.11551155115511552</v>
      </c>
      <c r="DF196" s="58">
        <v>0.11551155115511552</v>
      </c>
      <c r="DG196" s="58">
        <v>0.11441144114411442</v>
      </c>
      <c r="DH196" s="58">
        <v>0.11441144114411442</v>
      </c>
      <c r="DI196" s="58">
        <v>0.1144114411441144</v>
      </c>
      <c r="DJ196" s="58">
        <v>0.11551155115511551</v>
      </c>
      <c r="DK196" s="58">
        <v>0.1177117711771177</v>
      </c>
      <c r="DL196" s="58">
        <v>0.11881188118811881</v>
      </c>
      <c r="DM196" s="58">
        <v>0.12101210121012101</v>
      </c>
      <c r="DN196" s="58">
        <v>0.12321232123212321</v>
      </c>
      <c r="DO196" s="58">
        <v>0.12651265126512651</v>
      </c>
      <c r="DP196" s="58">
        <v>0.12871287128712872</v>
      </c>
      <c r="DQ196" s="58">
        <v>0.12981298129812982</v>
      </c>
      <c r="DR196" s="58">
        <v>0.13091309130913092</v>
      </c>
      <c r="DS196" s="58">
        <v>0.13311331133113311</v>
      </c>
      <c r="DT196" s="58">
        <v>0.13531353135313531</v>
      </c>
      <c r="DU196" s="58">
        <v>0.13531353135313531</v>
      </c>
      <c r="DV196" s="58">
        <v>0.13311331133113311</v>
      </c>
      <c r="DW196" s="58">
        <v>0.13091309130913092</v>
      </c>
      <c r="DX196" s="58">
        <v>0.13311331133113311</v>
      </c>
      <c r="DY196" s="58">
        <v>0.13751375137513752</v>
      </c>
      <c r="DZ196" s="58">
        <v>0.1397139713971397</v>
      </c>
      <c r="EA196" s="58">
        <v>0.14081408140814081</v>
      </c>
      <c r="EB196" s="58">
        <v>0.14411441144114412</v>
      </c>
      <c r="EC196" s="58">
        <v>0.14961496149614961</v>
      </c>
      <c r="ED196" s="58">
        <v>0.15621562156215618</v>
      </c>
      <c r="EE196" s="58">
        <v>0.16061606160616063</v>
      </c>
      <c r="EF196" s="58">
        <v>0.16721672167216722</v>
      </c>
      <c r="EG196" s="58">
        <v>0.17491749174917492</v>
      </c>
      <c r="EH196" s="58">
        <v>0.1837183718371837</v>
      </c>
      <c r="EI196" s="58">
        <v>0.18921892189218922</v>
      </c>
      <c r="EJ196" s="58">
        <v>0.19251925192519254</v>
      </c>
      <c r="EK196" s="58">
        <v>0.19471947194719472</v>
      </c>
      <c r="EL196" s="58">
        <v>0.20132013201320131</v>
      </c>
      <c r="EM196" s="58">
        <v>0.20792079207920794</v>
      </c>
      <c r="EN196" s="58">
        <v>0.21782178217821782</v>
      </c>
      <c r="EO196" s="58">
        <v>0.22882288228822881</v>
      </c>
      <c r="EP196" s="58">
        <v>0.24092409240924093</v>
      </c>
      <c r="EQ196" s="58">
        <v>0.25082508250825081</v>
      </c>
      <c r="ER196" s="58">
        <v>0.26072607260726072</v>
      </c>
      <c r="ES196" s="58">
        <v>0.26952695269526955</v>
      </c>
      <c r="ET196" s="58">
        <v>0.27832783278327838</v>
      </c>
      <c r="EU196" s="58">
        <v>0.28602860286028597</v>
      </c>
      <c r="EV196" s="58">
        <v>0.30143014301430143</v>
      </c>
      <c r="EW196" s="58">
        <v>0.32453245324532454</v>
      </c>
      <c r="EX196" s="58">
        <v>0.35093509350935093</v>
      </c>
      <c r="EY196" s="58">
        <v>0.38173817381738173</v>
      </c>
      <c r="EZ196" s="58">
        <v>0.42244224422442245</v>
      </c>
      <c r="FA196" s="58">
        <v>0.47524752475247523</v>
      </c>
      <c r="FB196" s="58">
        <v>0.54455445544554459</v>
      </c>
    </row>
    <row r="197" spans="5:158" outlineLevel="1" x14ac:dyDescent="0.2">
      <c r="BE197" s="58" t="str">
        <f xml:space="preserve"> TEXT($F$193,"0%") &amp; " Wtd.Avg."</f>
        <v>50% Wtd.Avg.</v>
      </c>
      <c r="BF197" s="58">
        <f>$F$193*BF195+(1-$F$193)*BF194</f>
        <v>0.22772277227722773</v>
      </c>
      <c r="BG197" s="58">
        <f>$F$193*BG195+(1-$F$193)*BG194</f>
        <v>0.17821782178217821</v>
      </c>
      <c r="BH197" s="58">
        <f>$F$193*BH195+(1-$F$193)*BH194</f>
        <v>0.15346534653465346</v>
      </c>
      <c r="BI197" s="58">
        <f t="shared" ref="BI197:DT197" si="2">$F$193*BI195+(1-$F$193)*BI194</f>
        <v>0.13586358635863585</v>
      </c>
      <c r="BJ197" s="58">
        <f t="shared" si="2"/>
        <v>0.12651265126512651</v>
      </c>
      <c r="BK197" s="58">
        <f t="shared" si="2"/>
        <v>0.11991199119911992</v>
      </c>
      <c r="BL197" s="58">
        <f t="shared" si="2"/>
        <v>0.11606160616061606</v>
      </c>
      <c r="BM197" s="58">
        <f t="shared" si="2"/>
        <v>0.1133113311331133</v>
      </c>
      <c r="BN197" s="58">
        <f t="shared" si="2"/>
        <v>0.11001100110011</v>
      </c>
      <c r="BO197" s="58">
        <f t="shared" si="2"/>
        <v>0.10451045104510451</v>
      </c>
      <c r="BP197" s="58">
        <f t="shared" si="2"/>
        <v>9.9559955995599567E-2</v>
      </c>
      <c r="BQ197" s="58">
        <f t="shared" si="2"/>
        <v>9.5709570957095702E-2</v>
      </c>
      <c r="BR197" s="58">
        <f t="shared" si="2"/>
        <v>9.405940594059406E-2</v>
      </c>
      <c r="BS197" s="58">
        <f t="shared" si="2"/>
        <v>9.2959295929592956E-2</v>
      </c>
      <c r="BT197" s="58">
        <f t="shared" si="2"/>
        <v>9.1859185918591865E-2</v>
      </c>
      <c r="BU197" s="58">
        <f t="shared" si="2"/>
        <v>9.0209020902090209E-2</v>
      </c>
      <c r="BV197" s="58">
        <f t="shared" si="2"/>
        <v>8.8008800880088014E-2</v>
      </c>
      <c r="BW197" s="58">
        <f t="shared" si="2"/>
        <v>8.5808580858085806E-2</v>
      </c>
      <c r="BX197" s="58">
        <f t="shared" si="2"/>
        <v>8.415841584158415E-2</v>
      </c>
      <c r="BY197" s="58">
        <f t="shared" si="2"/>
        <v>8.305830583058306E-2</v>
      </c>
      <c r="BZ197" s="58">
        <f t="shared" si="2"/>
        <v>8.1408140814081417E-2</v>
      </c>
      <c r="CA197" s="58">
        <f t="shared" si="2"/>
        <v>8.0858085808580865E-2</v>
      </c>
      <c r="CB197" s="58">
        <f t="shared" si="2"/>
        <v>7.9757975797579761E-2</v>
      </c>
      <c r="CC197" s="58">
        <f t="shared" si="2"/>
        <v>7.9757975797579761E-2</v>
      </c>
      <c r="CD197" s="58">
        <f t="shared" si="2"/>
        <v>7.8657865786578643E-2</v>
      </c>
      <c r="CE197" s="58">
        <f t="shared" si="2"/>
        <v>7.7007700770077001E-2</v>
      </c>
      <c r="CF197" s="58">
        <f t="shared" si="2"/>
        <v>7.4807480748074806E-2</v>
      </c>
      <c r="CG197" s="58">
        <f t="shared" si="2"/>
        <v>7.3707370737073702E-2</v>
      </c>
      <c r="CH197" s="58">
        <f t="shared" si="2"/>
        <v>7.205720572057206E-2</v>
      </c>
      <c r="CI197" s="58">
        <f t="shared" si="2"/>
        <v>7.0407040704070417E-2</v>
      </c>
      <c r="CJ197" s="58">
        <f t="shared" si="2"/>
        <v>6.7106710671067105E-2</v>
      </c>
      <c r="CK197" s="58">
        <f t="shared" si="2"/>
        <v>6.4906490649064896E-2</v>
      </c>
      <c r="CL197" s="58">
        <f t="shared" si="2"/>
        <v>6.2706270627062716E-2</v>
      </c>
      <c r="CM197" s="58">
        <f t="shared" si="2"/>
        <v>6.1606160616061605E-2</v>
      </c>
      <c r="CN197" s="58">
        <f t="shared" si="2"/>
        <v>6.1056105610561059E-2</v>
      </c>
      <c r="CO197" s="58">
        <f t="shared" si="2"/>
        <v>6.1056105610561059E-2</v>
      </c>
      <c r="CP197" s="58">
        <f t="shared" si="2"/>
        <v>6.1056105610561059E-2</v>
      </c>
      <c r="CQ197" s="58">
        <f t="shared" si="2"/>
        <v>6.1056105610561059E-2</v>
      </c>
      <c r="CR197" s="58">
        <f t="shared" si="2"/>
        <v>6.1056105610561059E-2</v>
      </c>
      <c r="CS197" s="58">
        <f t="shared" si="2"/>
        <v>6.0506050605060507E-2</v>
      </c>
      <c r="CT197" s="58">
        <f t="shared" si="2"/>
        <v>5.9405940594059403E-2</v>
      </c>
      <c r="CU197" s="58">
        <f t="shared" si="2"/>
        <v>5.8855885588558858E-2</v>
      </c>
      <c r="CV197" s="58">
        <f t="shared" si="2"/>
        <v>5.8855885588558851E-2</v>
      </c>
      <c r="CW197" s="58">
        <f t="shared" si="2"/>
        <v>5.940594059405941E-2</v>
      </c>
      <c r="CX197" s="58">
        <f t="shared" si="2"/>
        <v>5.8855885588558851E-2</v>
      </c>
      <c r="CY197" s="58">
        <f t="shared" si="2"/>
        <v>5.8855885588558851E-2</v>
      </c>
      <c r="CZ197" s="58">
        <f t="shared" si="2"/>
        <v>5.9405940594059403E-2</v>
      </c>
      <c r="DA197" s="58">
        <f t="shared" si="2"/>
        <v>6.0506050605060507E-2</v>
      </c>
      <c r="DB197" s="58">
        <f t="shared" si="2"/>
        <v>6.0506050605060507E-2</v>
      </c>
      <c r="DC197" s="58">
        <f t="shared" si="2"/>
        <v>5.9405940594059403E-2</v>
      </c>
      <c r="DD197" s="58">
        <f t="shared" si="2"/>
        <v>5.8305830583058299E-2</v>
      </c>
      <c r="DE197" s="58">
        <f t="shared" si="2"/>
        <v>5.7755775577557761E-2</v>
      </c>
      <c r="DF197" s="58">
        <f t="shared" si="2"/>
        <v>5.7755775577557761E-2</v>
      </c>
      <c r="DG197" s="58">
        <f t="shared" si="2"/>
        <v>5.7205720572057209E-2</v>
      </c>
      <c r="DH197" s="58">
        <f t="shared" si="2"/>
        <v>5.7205720572057209E-2</v>
      </c>
      <c r="DI197" s="58">
        <f t="shared" si="2"/>
        <v>5.7205720572057202E-2</v>
      </c>
      <c r="DJ197" s="58">
        <f t="shared" si="2"/>
        <v>5.7755775577557754E-2</v>
      </c>
      <c r="DK197" s="58">
        <f t="shared" si="2"/>
        <v>5.8855885588558851E-2</v>
      </c>
      <c r="DL197" s="58">
        <f t="shared" si="2"/>
        <v>5.9405940594059403E-2</v>
      </c>
      <c r="DM197" s="58">
        <f t="shared" si="2"/>
        <v>6.0506050605060507E-2</v>
      </c>
      <c r="DN197" s="58">
        <f t="shared" si="2"/>
        <v>6.1606160616061605E-2</v>
      </c>
      <c r="DO197" s="58">
        <f t="shared" si="2"/>
        <v>6.3256325632563254E-2</v>
      </c>
      <c r="DP197" s="58">
        <f t="shared" si="2"/>
        <v>6.4356435643564358E-2</v>
      </c>
      <c r="DQ197" s="58">
        <f t="shared" si="2"/>
        <v>6.490649064906491E-2</v>
      </c>
      <c r="DR197" s="58">
        <f t="shared" si="2"/>
        <v>6.5456545654565462E-2</v>
      </c>
      <c r="DS197" s="58">
        <f t="shared" si="2"/>
        <v>6.6556655665566553E-2</v>
      </c>
      <c r="DT197" s="58">
        <f t="shared" si="2"/>
        <v>6.7656765676567657E-2</v>
      </c>
      <c r="DU197" s="58">
        <f t="shared" ref="DU197:EZ197" si="3">$F$193*DU195+(1-$F$193)*DU194</f>
        <v>6.7656765676567657E-2</v>
      </c>
      <c r="DV197" s="58">
        <f t="shared" si="3"/>
        <v>6.6556655665566553E-2</v>
      </c>
      <c r="DW197" s="58">
        <f t="shared" si="3"/>
        <v>6.5456545654565462E-2</v>
      </c>
      <c r="DX197" s="58">
        <f t="shared" si="3"/>
        <v>6.6556655665566553E-2</v>
      </c>
      <c r="DY197" s="58">
        <f t="shared" si="3"/>
        <v>6.8756875687568761E-2</v>
      </c>
      <c r="DZ197" s="58">
        <f t="shared" si="3"/>
        <v>6.9856985698569851E-2</v>
      </c>
      <c r="EA197" s="58">
        <f t="shared" si="3"/>
        <v>7.0407040704070403E-2</v>
      </c>
      <c r="EB197" s="58">
        <f t="shared" si="3"/>
        <v>7.205720572057206E-2</v>
      </c>
      <c r="EC197" s="58">
        <f t="shared" si="3"/>
        <v>7.4807480748074806E-2</v>
      </c>
      <c r="ED197" s="58">
        <f t="shared" si="3"/>
        <v>7.8107810781078091E-2</v>
      </c>
      <c r="EE197" s="58">
        <f t="shared" si="3"/>
        <v>8.0308030803080313E-2</v>
      </c>
      <c r="EF197" s="58">
        <f t="shared" si="3"/>
        <v>8.3608360836083612E-2</v>
      </c>
      <c r="EG197" s="58">
        <f t="shared" si="3"/>
        <v>8.7458745874587462E-2</v>
      </c>
      <c r="EH197" s="58">
        <f t="shared" si="3"/>
        <v>9.1859185918591851E-2</v>
      </c>
      <c r="EI197" s="58">
        <f t="shared" si="3"/>
        <v>9.4609460946094612E-2</v>
      </c>
      <c r="EJ197" s="58">
        <f t="shared" si="3"/>
        <v>9.6259625962596268E-2</v>
      </c>
      <c r="EK197" s="58">
        <f t="shared" si="3"/>
        <v>9.7359735973597358E-2</v>
      </c>
      <c r="EL197" s="58">
        <f t="shared" si="3"/>
        <v>0.10066006600660066</v>
      </c>
      <c r="EM197" s="58">
        <f t="shared" si="3"/>
        <v>0.10396039603960397</v>
      </c>
      <c r="EN197" s="58">
        <f t="shared" si="3"/>
        <v>0.10891089108910891</v>
      </c>
      <c r="EO197" s="58">
        <f t="shared" si="3"/>
        <v>0.1144114411441144</v>
      </c>
      <c r="EP197" s="58">
        <f t="shared" si="3"/>
        <v>0.12046204620462046</v>
      </c>
      <c r="EQ197" s="58">
        <f t="shared" si="3"/>
        <v>0.1254125412541254</v>
      </c>
      <c r="ER197" s="58">
        <f t="shared" si="3"/>
        <v>0.13036303630363036</v>
      </c>
      <c r="ES197" s="58">
        <f t="shared" si="3"/>
        <v>0.13476347634763478</v>
      </c>
      <c r="ET197" s="58">
        <f t="shared" si="3"/>
        <v>0.13916391639163919</v>
      </c>
      <c r="EU197" s="58">
        <f t="shared" si="3"/>
        <v>0.14301430143014299</v>
      </c>
      <c r="EV197" s="58">
        <f t="shared" si="3"/>
        <v>0.15071507150715072</v>
      </c>
      <c r="EW197" s="58">
        <f t="shared" si="3"/>
        <v>0.16226622662266227</v>
      </c>
      <c r="EX197" s="58">
        <f t="shared" si="3"/>
        <v>0.17546754675467546</v>
      </c>
      <c r="EY197" s="58">
        <f t="shared" si="3"/>
        <v>0.19086908690869087</v>
      </c>
      <c r="EZ197" s="58">
        <f t="shared" si="3"/>
        <v>0.21122112211221122</v>
      </c>
      <c r="FA197" s="58">
        <f>$F$193*FA195+(1-$F$193)*FA194</f>
        <v>0.23762376237623761</v>
      </c>
      <c r="FB197" s="58">
        <f>$F$193*FB195+(1-$F$193)*FB194</f>
        <v>0.2722772277227723</v>
      </c>
    </row>
    <row r="198" spans="5:158" outlineLevel="1" x14ac:dyDescent="0.2">
      <c r="BE198" s="58"/>
      <c r="BF198" s="58"/>
      <c r="BG198" s="58"/>
      <c r="BH198" s="58"/>
      <c r="BI198" s="58"/>
      <c r="BJ198" s="58"/>
      <c r="BK198" s="58"/>
      <c r="BL198" s="58"/>
      <c r="BM198" s="58"/>
      <c r="BN198" s="58"/>
      <c r="BO198" s="58"/>
      <c r="BP198" s="58"/>
      <c r="BQ198" s="58"/>
      <c r="BR198" s="58"/>
      <c r="BS198" s="58"/>
      <c r="BT198" s="58"/>
      <c r="BU198" s="58"/>
      <c r="BV198" s="58"/>
      <c r="BW198" s="58"/>
      <c r="BX198" s="58"/>
      <c r="BY198" s="58"/>
      <c r="BZ198" s="58"/>
      <c r="CA198" s="58"/>
      <c r="CB198" s="58"/>
      <c r="CC198" s="58"/>
      <c r="CD198" s="58"/>
      <c r="CE198" s="58"/>
      <c r="CF198" s="58"/>
      <c r="CG198" s="58"/>
      <c r="CH198" s="58"/>
      <c r="CI198" s="58"/>
      <c r="CJ198" s="58"/>
      <c r="CK198" s="58"/>
      <c r="CL198" s="58"/>
      <c r="CM198" s="58"/>
      <c r="CN198" s="58"/>
      <c r="CO198" s="58"/>
      <c r="CP198" s="58"/>
      <c r="CQ198" s="58"/>
      <c r="CR198" s="58"/>
      <c r="CS198" s="58"/>
      <c r="CT198" s="58"/>
      <c r="CU198" s="58"/>
      <c r="CV198" s="58"/>
      <c r="CW198" s="58"/>
      <c r="CX198" s="58"/>
      <c r="CY198" s="58"/>
      <c r="CZ198" s="58"/>
      <c r="DA198" s="58"/>
      <c r="DB198" s="58"/>
      <c r="DC198" s="58"/>
      <c r="DD198" s="58"/>
      <c r="DE198" s="58"/>
      <c r="DF198" s="58"/>
      <c r="DG198" s="58"/>
      <c r="DH198" s="58"/>
      <c r="DI198" s="58"/>
      <c r="DJ198" s="58"/>
      <c r="DK198" s="58"/>
      <c r="DL198" s="58"/>
      <c r="DM198" s="58"/>
      <c r="DN198" s="58"/>
      <c r="DO198" s="58"/>
      <c r="DP198" s="58"/>
      <c r="DQ198" s="58"/>
      <c r="DR198" s="58"/>
      <c r="DS198" s="58"/>
      <c r="DT198" s="58"/>
      <c r="DU198" s="58"/>
      <c r="DV198" s="58"/>
      <c r="DW198" s="58"/>
      <c r="DX198" s="58"/>
      <c r="DY198" s="58"/>
      <c r="DZ198" s="58"/>
      <c r="EA198" s="58"/>
      <c r="EB198" s="58"/>
      <c r="EC198" s="58"/>
      <c r="ED198" s="58"/>
      <c r="EE198" s="58"/>
      <c r="EF198" s="58"/>
      <c r="EG198" s="58"/>
      <c r="EH198" s="58"/>
      <c r="EI198" s="58"/>
      <c r="EJ198" s="58"/>
      <c r="EK198" s="58"/>
      <c r="EL198" s="58"/>
      <c r="EM198" s="58"/>
      <c r="EN198" s="58"/>
      <c r="EO198" s="58"/>
      <c r="EP198" s="58"/>
      <c r="EQ198" s="58"/>
      <c r="ER198" s="58"/>
      <c r="ES198" s="58"/>
      <c r="ET198" s="58"/>
      <c r="EU198" s="58"/>
      <c r="EV198" s="58"/>
      <c r="EW198" s="58"/>
      <c r="EX198" s="58"/>
      <c r="EY198" s="58"/>
      <c r="EZ198" s="58"/>
      <c r="FA198" s="58"/>
      <c r="FB198" s="58"/>
    </row>
    <row r="199" spans="5:158" outlineLevel="1" x14ac:dyDescent="0.2">
      <c r="BE199" s="58"/>
      <c r="BF199" s="58"/>
      <c r="BG199" s="58"/>
      <c r="BH199" s="58"/>
      <c r="BI199" s="58"/>
      <c r="BJ199" s="58"/>
      <c r="BK199" s="58"/>
      <c r="BL199" s="58"/>
      <c r="BM199" s="58"/>
      <c r="BN199" s="58"/>
      <c r="BO199" s="58"/>
      <c r="BP199" s="58"/>
      <c r="BQ199" s="58"/>
      <c r="BR199" s="58"/>
      <c r="BS199" s="58"/>
      <c r="BT199" s="58"/>
      <c r="BU199" s="58"/>
      <c r="BV199" s="58"/>
      <c r="BW199" s="58"/>
      <c r="BX199" s="58"/>
      <c r="BY199" s="58"/>
      <c r="BZ199" s="58"/>
      <c r="CA199" s="58"/>
      <c r="CB199" s="58"/>
      <c r="CC199" s="58"/>
      <c r="CD199" s="58"/>
      <c r="CE199" s="58"/>
      <c r="CF199" s="58"/>
      <c r="CG199" s="58"/>
      <c r="CH199" s="58"/>
      <c r="CI199" s="58"/>
      <c r="CJ199" s="58"/>
      <c r="CK199" s="58"/>
      <c r="CL199" s="58"/>
      <c r="CM199" s="58"/>
      <c r="CN199" s="58"/>
      <c r="CO199" s="58"/>
      <c r="CP199" s="58"/>
      <c r="CQ199" s="58"/>
      <c r="CR199" s="58"/>
      <c r="CS199" s="58"/>
      <c r="CT199" s="58"/>
      <c r="CU199" s="58"/>
      <c r="CV199" s="58"/>
      <c r="CW199" s="58"/>
      <c r="CX199" s="58"/>
      <c r="CY199" s="58"/>
      <c r="CZ199" s="58"/>
      <c r="DA199" s="58"/>
      <c r="DB199" s="58"/>
      <c r="DC199" s="58"/>
      <c r="DD199" s="58"/>
      <c r="DE199" s="58"/>
      <c r="DF199" s="58"/>
      <c r="DG199" s="58"/>
      <c r="DH199" s="58"/>
      <c r="DI199" s="58"/>
      <c r="DJ199" s="58"/>
      <c r="DK199" s="58"/>
      <c r="DL199" s="58"/>
      <c r="DM199" s="58"/>
      <c r="DN199" s="58"/>
      <c r="DO199" s="58"/>
      <c r="DP199" s="58"/>
      <c r="DQ199" s="58"/>
      <c r="DR199" s="58"/>
      <c r="DS199" s="58"/>
      <c r="DT199" s="58"/>
      <c r="DU199" s="58"/>
      <c r="DV199" s="58"/>
      <c r="DW199" s="58"/>
      <c r="DX199" s="58"/>
      <c r="DY199" s="58"/>
      <c r="DZ199" s="58"/>
      <c r="EA199" s="58"/>
      <c r="EB199" s="58"/>
      <c r="EC199" s="58"/>
      <c r="ED199" s="58"/>
      <c r="EE199" s="58"/>
      <c r="EF199" s="58"/>
      <c r="EG199" s="58"/>
      <c r="EH199" s="58"/>
      <c r="EI199" s="58"/>
      <c r="EJ199" s="58"/>
      <c r="EK199" s="58"/>
      <c r="EL199" s="58"/>
      <c r="EM199" s="58"/>
      <c r="EN199" s="58"/>
      <c r="EO199" s="58"/>
      <c r="EP199" s="58"/>
      <c r="EQ199" s="58"/>
      <c r="ER199" s="58"/>
      <c r="ES199" s="58"/>
      <c r="ET199" s="58"/>
      <c r="EU199" s="58"/>
      <c r="EV199" s="58"/>
      <c r="EW199" s="58"/>
      <c r="EX199" s="58"/>
      <c r="EY199" s="58"/>
      <c r="EZ199" s="58"/>
      <c r="FA199" s="58"/>
      <c r="FB199" s="58"/>
    </row>
    <row r="200" spans="5:158" outlineLevel="1" x14ac:dyDescent="0.2">
      <c r="BE200" s="58"/>
      <c r="BF200" s="58"/>
      <c r="BG200" s="58"/>
      <c r="BH200" s="58"/>
      <c r="BI200" s="58"/>
      <c r="BJ200" s="58"/>
      <c r="BK200" s="58"/>
      <c r="BL200" s="58"/>
      <c r="BM200" s="58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  <c r="BZ200" s="58"/>
      <c r="CA200" s="58"/>
      <c r="CB200" s="58"/>
      <c r="CC200" s="58"/>
      <c r="CD200" s="58"/>
      <c r="CE200" s="58"/>
      <c r="CF200" s="58"/>
      <c r="CG200" s="58"/>
      <c r="CH200" s="58"/>
      <c r="CI200" s="58"/>
      <c r="CJ200" s="58"/>
      <c r="CK200" s="58"/>
      <c r="CL200" s="58"/>
      <c r="CM200" s="58"/>
      <c r="CN200" s="58"/>
      <c r="CO200" s="58"/>
      <c r="CP200" s="58"/>
      <c r="CQ200" s="58"/>
      <c r="CR200" s="58"/>
      <c r="CS200" s="58"/>
      <c r="CT200" s="58"/>
      <c r="CU200" s="58"/>
      <c r="CV200" s="58"/>
      <c r="CW200" s="58"/>
      <c r="CX200" s="58"/>
      <c r="CY200" s="58"/>
      <c r="CZ200" s="58"/>
      <c r="DA200" s="58"/>
      <c r="DB200" s="58"/>
      <c r="DC200" s="58"/>
      <c r="DD200" s="58"/>
      <c r="DE200" s="58"/>
      <c r="DF200" s="58"/>
      <c r="DG200" s="58"/>
      <c r="DH200" s="58"/>
      <c r="DI200" s="58"/>
      <c r="DJ200" s="58"/>
      <c r="DK200" s="58"/>
      <c r="DL200" s="58"/>
      <c r="DM200" s="58"/>
      <c r="DN200" s="58"/>
      <c r="DO200" s="58"/>
      <c r="DP200" s="58"/>
      <c r="DQ200" s="58"/>
      <c r="DR200" s="58"/>
      <c r="DS200" s="58"/>
      <c r="DT200" s="58"/>
      <c r="DU200" s="58"/>
      <c r="DV200" s="58"/>
      <c r="DW200" s="58"/>
      <c r="DX200" s="58"/>
      <c r="DY200" s="58"/>
      <c r="DZ200" s="58"/>
      <c r="EA200" s="58"/>
      <c r="EB200" s="58"/>
      <c r="EC200" s="58"/>
      <c r="ED200" s="58"/>
      <c r="EE200" s="58"/>
      <c r="EF200" s="58"/>
      <c r="EG200" s="58"/>
      <c r="EH200" s="58"/>
      <c r="EI200" s="58"/>
      <c r="EJ200" s="58"/>
      <c r="EK200" s="58"/>
      <c r="EL200" s="58"/>
      <c r="EM200" s="58"/>
      <c r="EN200" s="58"/>
      <c r="EO200" s="58"/>
      <c r="EP200" s="58"/>
      <c r="EQ200" s="58"/>
      <c r="ER200" s="58"/>
      <c r="ES200" s="58"/>
      <c r="ET200" s="58"/>
      <c r="EU200" s="58"/>
      <c r="EV200" s="58"/>
      <c r="EW200" s="58"/>
      <c r="EX200" s="58"/>
      <c r="EY200" s="58"/>
      <c r="EZ200" s="58"/>
      <c r="FA200" s="58"/>
      <c r="FB200" s="58"/>
    </row>
    <row r="201" spans="5:158" outlineLevel="1" x14ac:dyDescent="0.2">
      <c r="BE201" s="58"/>
      <c r="BF201" s="58"/>
      <c r="BG201" s="58"/>
      <c r="BH201" s="58"/>
      <c r="BI201" s="58"/>
      <c r="BJ201" s="58"/>
      <c r="BK201" s="58"/>
      <c r="BL201" s="58"/>
      <c r="BM201" s="58"/>
      <c r="BN201" s="58"/>
      <c r="BO201" s="58"/>
      <c r="BP201" s="58"/>
      <c r="BQ201" s="58"/>
      <c r="BR201" s="58"/>
      <c r="BS201" s="58"/>
      <c r="BT201" s="58"/>
      <c r="BU201" s="58"/>
      <c r="BV201" s="58"/>
      <c r="BW201" s="58"/>
      <c r="BX201" s="58"/>
      <c r="BY201" s="58"/>
      <c r="BZ201" s="58"/>
      <c r="CA201" s="58"/>
      <c r="CB201" s="58"/>
      <c r="CC201" s="58"/>
      <c r="CD201" s="58"/>
      <c r="CE201" s="58"/>
      <c r="CF201" s="58"/>
      <c r="CG201" s="58"/>
      <c r="CH201" s="58"/>
      <c r="CI201" s="58"/>
      <c r="CJ201" s="58"/>
      <c r="CK201" s="58"/>
      <c r="CL201" s="58"/>
      <c r="CM201" s="58"/>
      <c r="CN201" s="58"/>
      <c r="CO201" s="58"/>
      <c r="CP201" s="58"/>
      <c r="CQ201" s="58"/>
      <c r="CR201" s="58"/>
      <c r="CS201" s="58"/>
      <c r="CT201" s="58"/>
      <c r="CU201" s="58"/>
      <c r="CV201" s="58"/>
      <c r="CW201" s="58"/>
      <c r="CX201" s="58"/>
      <c r="CY201" s="58"/>
      <c r="CZ201" s="58"/>
      <c r="DA201" s="58"/>
      <c r="DB201" s="58"/>
      <c r="DC201" s="58"/>
      <c r="DD201" s="58"/>
      <c r="DE201" s="58"/>
      <c r="DF201" s="58"/>
      <c r="DG201" s="58"/>
      <c r="DH201" s="58"/>
      <c r="DI201" s="58"/>
      <c r="DJ201" s="58"/>
      <c r="DK201" s="58"/>
      <c r="DL201" s="58"/>
      <c r="DM201" s="58"/>
      <c r="DN201" s="58"/>
      <c r="DO201" s="58"/>
      <c r="DP201" s="58"/>
      <c r="DQ201" s="58"/>
      <c r="DR201" s="58"/>
      <c r="DS201" s="58"/>
      <c r="DT201" s="58"/>
      <c r="DU201" s="58"/>
      <c r="DV201" s="58"/>
      <c r="DW201" s="58"/>
      <c r="DX201" s="58"/>
      <c r="DY201" s="58"/>
      <c r="DZ201" s="58"/>
      <c r="EA201" s="58"/>
      <c r="EB201" s="58"/>
      <c r="EC201" s="58"/>
      <c r="ED201" s="58"/>
      <c r="EE201" s="58"/>
      <c r="EF201" s="58"/>
      <c r="EG201" s="58"/>
      <c r="EH201" s="58"/>
      <c r="EI201" s="58"/>
      <c r="EJ201" s="58"/>
      <c r="EK201" s="58"/>
      <c r="EL201" s="58"/>
      <c r="EM201" s="58"/>
      <c r="EN201" s="58"/>
      <c r="EO201" s="58"/>
      <c r="EP201" s="58"/>
      <c r="EQ201" s="58"/>
      <c r="ER201" s="58"/>
      <c r="ES201" s="58"/>
      <c r="ET201" s="58"/>
      <c r="EU201" s="58"/>
      <c r="EV201" s="58"/>
      <c r="EW201" s="58"/>
      <c r="EX201" s="58"/>
      <c r="EY201" s="58"/>
      <c r="EZ201" s="58"/>
      <c r="FA201" s="58"/>
      <c r="FB201" s="58"/>
    </row>
    <row r="202" spans="5:158" outlineLevel="1" x14ac:dyDescent="0.2">
      <c r="BE202" s="58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  <c r="CG202" s="58"/>
      <c r="CH202" s="58"/>
      <c r="CI202" s="58"/>
      <c r="CJ202" s="58"/>
      <c r="CK202" s="58"/>
      <c r="CL202" s="58"/>
      <c r="CM202" s="58"/>
      <c r="CN202" s="58"/>
      <c r="CO202" s="58"/>
      <c r="CP202" s="58"/>
      <c r="CQ202" s="58"/>
      <c r="CR202" s="58"/>
      <c r="CS202" s="58"/>
      <c r="CT202" s="58"/>
      <c r="CU202" s="58"/>
      <c r="CV202" s="58"/>
      <c r="CW202" s="58"/>
      <c r="CX202" s="58"/>
      <c r="CY202" s="58"/>
      <c r="CZ202" s="58"/>
      <c r="DA202" s="58"/>
      <c r="DB202" s="58"/>
      <c r="DC202" s="58"/>
      <c r="DD202" s="58"/>
      <c r="DE202" s="58"/>
      <c r="DF202" s="58"/>
      <c r="DG202" s="58"/>
      <c r="DH202" s="58"/>
      <c r="DI202" s="58"/>
      <c r="DJ202" s="58"/>
      <c r="DK202" s="58"/>
      <c r="DL202" s="58"/>
      <c r="DM202" s="58"/>
      <c r="DN202" s="58"/>
      <c r="DO202" s="58"/>
      <c r="DP202" s="58"/>
      <c r="DQ202" s="58"/>
      <c r="DR202" s="58"/>
      <c r="DS202" s="58"/>
      <c r="DT202" s="58"/>
      <c r="DU202" s="58"/>
      <c r="DV202" s="58"/>
      <c r="DW202" s="58"/>
      <c r="DX202" s="58"/>
      <c r="DY202" s="58"/>
      <c r="DZ202" s="58"/>
      <c r="EA202" s="58"/>
      <c r="EB202" s="58"/>
      <c r="EC202" s="58"/>
      <c r="ED202" s="58"/>
      <c r="EE202" s="58"/>
      <c r="EF202" s="58"/>
      <c r="EG202" s="58"/>
      <c r="EH202" s="58"/>
      <c r="EI202" s="58"/>
      <c r="EJ202" s="58"/>
      <c r="EK202" s="58"/>
      <c r="EL202" s="58"/>
      <c r="EM202" s="58"/>
      <c r="EN202" s="58"/>
      <c r="EO202" s="58"/>
      <c r="EP202" s="58"/>
      <c r="EQ202" s="58"/>
      <c r="ER202" s="58"/>
      <c r="ES202" s="58"/>
      <c r="ET202" s="58"/>
      <c r="EU202" s="58"/>
      <c r="EV202" s="58"/>
      <c r="EW202" s="58"/>
      <c r="EX202" s="58"/>
      <c r="EY202" s="58"/>
      <c r="EZ202" s="58"/>
      <c r="FA202" s="58"/>
      <c r="FB202" s="58"/>
    </row>
    <row r="203" spans="5:158" outlineLevel="1" x14ac:dyDescent="0.2">
      <c r="BE203" s="58"/>
      <c r="BF203" s="58"/>
      <c r="BG203" s="58"/>
      <c r="BH203" s="58"/>
      <c r="BI203" s="58"/>
      <c r="BJ203" s="58"/>
      <c r="BK203" s="58"/>
      <c r="BL203" s="58"/>
      <c r="BM203" s="58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  <c r="CG203" s="58"/>
      <c r="CH203" s="58"/>
      <c r="CI203" s="58"/>
      <c r="CJ203" s="58"/>
      <c r="CK203" s="58"/>
      <c r="CL203" s="58"/>
      <c r="CM203" s="58"/>
      <c r="CN203" s="58"/>
      <c r="CO203" s="58"/>
      <c r="CP203" s="58"/>
      <c r="CQ203" s="58"/>
      <c r="CR203" s="58"/>
      <c r="CS203" s="58"/>
      <c r="CT203" s="58"/>
      <c r="CU203" s="58"/>
      <c r="CV203" s="58"/>
      <c r="CW203" s="58"/>
      <c r="CX203" s="58"/>
      <c r="CY203" s="58"/>
      <c r="CZ203" s="58"/>
      <c r="DA203" s="58"/>
      <c r="DB203" s="58"/>
      <c r="DC203" s="58"/>
      <c r="DD203" s="58"/>
      <c r="DE203" s="58"/>
      <c r="DF203" s="58"/>
      <c r="DG203" s="58"/>
      <c r="DH203" s="58"/>
      <c r="DI203" s="58"/>
      <c r="DJ203" s="58"/>
      <c r="DK203" s="58"/>
      <c r="DL203" s="58"/>
      <c r="DM203" s="58"/>
      <c r="DN203" s="58"/>
      <c r="DO203" s="58"/>
      <c r="DP203" s="58"/>
      <c r="DQ203" s="58"/>
      <c r="DR203" s="58"/>
      <c r="DS203" s="58"/>
      <c r="DT203" s="58"/>
      <c r="DU203" s="58"/>
      <c r="DV203" s="58"/>
      <c r="DW203" s="58"/>
      <c r="DX203" s="58"/>
      <c r="DY203" s="58"/>
      <c r="DZ203" s="58"/>
      <c r="EA203" s="58"/>
      <c r="EB203" s="58"/>
      <c r="EC203" s="58"/>
      <c r="ED203" s="58"/>
      <c r="EE203" s="58"/>
      <c r="EF203" s="58"/>
      <c r="EG203" s="58"/>
      <c r="EH203" s="58"/>
      <c r="EI203" s="58"/>
      <c r="EJ203" s="58"/>
      <c r="EK203" s="58"/>
      <c r="EL203" s="58"/>
      <c r="EM203" s="58"/>
      <c r="EN203" s="58"/>
      <c r="EO203" s="58"/>
      <c r="EP203" s="58"/>
      <c r="EQ203" s="58"/>
      <c r="ER203" s="58"/>
      <c r="ES203" s="58"/>
      <c r="ET203" s="58"/>
      <c r="EU203" s="58"/>
      <c r="EV203" s="58"/>
      <c r="EW203" s="58"/>
      <c r="EX203" s="58"/>
      <c r="EY203" s="58"/>
      <c r="EZ203" s="58"/>
      <c r="FA203" s="58"/>
      <c r="FB203" s="58"/>
    </row>
    <row r="204" spans="5:158" outlineLevel="1" x14ac:dyDescent="0.2">
      <c r="BE204" s="58"/>
      <c r="BF204" s="58"/>
      <c r="BG204" s="58"/>
      <c r="BH204" s="58"/>
      <c r="BI204" s="58"/>
      <c r="BJ204" s="58"/>
      <c r="BK204" s="58"/>
      <c r="BL204" s="58"/>
      <c r="BM204" s="58"/>
      <c r="BN204" s="58"/>
      <c r="BO204" s="58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  <c r="BZ204" s="58"/>
      <c r="CA204" s="58"/>
      <c r="CB204" s="58"/>
      <c r="CC204" s="58"/>
      <c r="CD204" s="58"/>
      <c r="CE204" s="58"/>
      <c r="CF204" s="58"/>
      <c r="CG204" s="58"/>
      <c r="CH204" s="58"/>
      <c r="CI204" s="58"/>
      <c r="CJ204" s="58"/>
      <c r="CK204" s="58"/>
      <c r="CL204" s="58"/>
      <c r="CM204" s="58"/>
      <c r="CN204" s="58"/>
      <c r="CO204" s="58"/>
      <c r="CP204" s="58"/>
      <c r="CQ204" s="58"/>
      <c r="CR204" s="58"/>
      <c r="CS204" s="58"/>
      <c r="CT204" s="58"/>
      <c r="CU204" s="58"/>
      <c r="CV204" s="58"/>
      <c r="CW204" s="58"/>
      <c r="CX204" s="58"/>
      <c r="CY204" s="58"/>
      <c r="CZ204" s="58"/>
      <c r="DA204" s="58"/>
      <c r="DB204" s="58"/>
      <c r="DC204" s="58"/>
      <c r="DD204" s="58"/>
      <c r="DE204" s="58"/>
      <c r="DF204" s="58"/>
      <c r="DG204" s="58"/>
      <c r="DH204" s="58"/>
      <c r="DI204" s="58"/>
      <c r="DJ204" s="58"/>
      <c r="DK204" s="58"/>
      <c r="DL204" s="58"/>
      <c r="DM204" s="58"/>
      <c r="DN204" s="58"/>
      <c r="DO204" s="58"/>
      <c r="DP204" s="58"/>
      <c r="DQ204" s="58"/>
      <c r="DR204" s="58"/>
      <c r="DS204" s="58"/>
      <c r="DT204" s="58"/>
      <c r="DU204" s="58"/>
      <c r="DV204" s="58"/>
      <c r="DW204" s="58"/>
      <c r="DX204" s="58"/>
      <c r="DY204" s="58"/>
      <c r="DZ204" s="58"/>
      <c r="EA204" s="58"/>
      <c r="EB204" s="58"/>
      <c r="EC204" s="58"/>
      <c r="ED204" s="58"/>
      <c r="EE204" s="58"/>
      <c r="EF204" s="58"/>
      <c r="EG204" s="58"/>
      <c r="EH204" s="58"/>
      <c r="EI204" s="58"/>
      <c r="EJ204" s="58"/>
      <c r="EK204" s="58"/>
      <c r="EL204" s="58"/>
      <c r="EM204" s="58"/>
      <c r="EN204" s="58"/>
      <c r="EO204" s="58"/>
      <c r="EP204" s="58"/>
      <c r="EQ204" s="58"/>
      <c r="ER204" s="58"/>
      <c r="ES204" s="58"/>
      <c r="ET204" s="58"/>
      <c r="EU204" s="58"/>
      <c r="EV204" s="58"/>
      <c r="EW204" s="58"/>
      <c r="EX204" s="58"/>
      <c r="EY204" s="58"/>
      <c r="EZ204" s="58"/>
      <c r="FA204" s="58"/>
      <c r="FB204" s="58"/>
    </row>
    <row r="205" spans="5:158" outlineLevel="1" x14ac:dyDescent="0.2">
      <c r="BE205" s="58"/>
      <c r="BF205" s="58"/>
      <c r="BG205" s="58"/>
      <c r="BH205" s="58"/>
      <c r="BI205" s="58"/>
      <c r="BJ205" s="58"/>
      <c r="BK205" s="58"/>
      <c r="BL205" s="58"/>
      <c r="BM205" s="58"/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  <c r="BZ205" s="58"/>
      <c r="CA205" s="58"/>
      <c r="CB205" s="58"/>
      <c r="CC205" s="58"/>
      <c r="CD205" s="58"/>
      <c r="CE205" s="58"/>
      <c r="CF205" s="58"/>
      <c r="CG205" s="58"/>
      <c r="CH205" s="58"/>
      <c r="CI205" s="58"/>
      <c r="CJ205" s="58"/>
      <c r="CK205" s="58"/>
      <c r="CL205" s="58"/>
      <c r="CM205" s="58"/>
      <c r="CN205" s="58"/>
      <c r="CO205" s="58"/>
      <c r="CP205" s="58"/>
      <c r="CQ205" s="58"/>
      <c r="CR205" s="58"/>
      <c r="CS205" s="58"/>
      <c r="CT205" s="58"/>
      <c r="CU205" s="58"/>
      <c r="CV205" s="58"/>
      <c r="CW205" s="58"/>
      <c r="CX205" s="58"/>
      <c r="CY205" s="58"/>
      <c r="CZ205" s="58"/>
      <c r="DA205" s="58"/>
      <c r="DB205" s="58"/>
      <c r="DC205" s="58"/>
      <c r="DD205" s="58"/>
      <c r="DE205" s="58"/>
      <c r="DF205" s="58"/>
      <c r="DG205" s="58"/>
      <c r="DH205" s="58"/>
      <c r="DI205" s="58"/>
      <c r="DJ205" s="58"/>
      <c r="DK205" s="58"/>
      <c r="DL205" s="58"/>
      <c r="DM205" s="58"/>
      <c r="DN205" s="58"/>
      <c r="DO205" s="58"/>
      <c r="DP205" s="58"/>
      <c r="DQ205" s="58"/>
      <c r="DR205" s="58"/>
      <c r="DS205" s="58"/>
      <c r="DT205" s="58"/>
      <c r="DU205" s="58"/>
      <c r="DV205" s="58"/>
      <c r="DW205" s="58"/>
      <c r="DX205" s="58"/>
      <c r="DY205" s="58"/>
      <c r="DZ205" s="58"/>
      <c r="EA205" s="58"/>
      <c r="EB205" s="58"/>
      <c r="EC205" s="58"/>
      <c r="ED205" s="58"/>
      <c r="EE205" s="58"/>
      <c r="EF205" s="58"/>
      <c r="EG205" s="58"/>
      <c r="EH205" s="58"/>
      <c r="EI205" s="58"/>
      <c r="EJ205" s="58"/>
      <c r="EK205" s="58"/>
      <c r="EL205" s="58"/>
      <c r="EM205" s="58"/>
      <c r="EN205" s="58"/>
      <c r="EO205" s="58"/>
      <c r="EP205" s="58"/>
      <c r="EQ205" s="58"/>
      <c r="ER205" s="58"/>
      <c r="ES205" s="58"/>
      <c r="ET205" s="58"/>
      <c r="EU205" s="58"/>
      <c r="EV205" s="58"/>
      <c r="EW205" s="58"/>
      <c r="EX205" s="58"/>
      <c r="EY205" s="58"/>
      <c r="EZ205" s="58"/>
      <c r="FA205" s="58"/>
      <c r="FB205" s="58"/>
    </row>
    <row r="206" spans="5:158" outlineLevel="1" x14ac:dyDescent="0.2">
      <c r="BE206" s="58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  <c r="CG206" s="58"/>
      <c r="CH206" s="58"/>
      <c r="CI206" s="58"/>
      <c r="CJ206" s="58"/>
      <c r="CK206" s="58"/>
      <c r="CL206" s="58"/>
      <c r="CM206" s="58"/>
      <c r="CN206" s="58"/>
      <c r="CO206" s="58"/>
      <c r="CP206" s="58"/>
      <c r="CQ206" s="58"/>
      <c r="CR206" s="58"/>
      <c r="CS206" s="58"/>
      <c r="CT206" s="58"/>
      <c r="CU206" s="58"/>
      <c r="CV206" s="58"/>
      <c r="CW206" s="58"/>
      <c r="CX206" s="58"/>
      <c r="CY206" s="58"/>
      <c r="CZ206" s="58"/>
      <c r="DA206" s="58"/>
      <c r="DB206" s="58"/>
      <c r="DC206" s="58"/>
      <c r="DD206" s="58"/>
      <c r="DE206" s="58"/>
      <c r="DF206" s="58"/>
      <c r="DG206" s="58"/>
      <c r="DH206" s="58"/>
      <c r="DI206" s="58"/>
      <c r="DJ206" s="58"/>
      <c r="DK206" s="58"/>
      <c r="DL206" s="58"/>
      <c r="DM206" s="58"/>
      <c r="DN206" s="58"/>
      <c r="DO206" s="58"/>
      <c r="DP206" s="58"/>
      <c r="DQ206" s="58"/>
      <c r="DR206" s="58"/>
      <c r="DS206" s="58"/>
      <c r="DT206" s="58"/>
      <c r="DU206" s="58"/>
      <c r="DV206" s="58"/>
      <c r="DW206" s="58"/>
      <c r="DX206" s="58"/>
      <c r="DY206" s="58"/>
      <c r="DZ206" s="58"/>
      <c r="EA206" s="58"/>
      <c r="EB206" s="58"/>
      <c r="EC206" s="58"/>
      <c r="ED206" s="58"/>
      <c r="EE206" s="58"/>
      <c r="EF206" s="58"/>
      <c r="EG206" s="58"/>
      <c r="EH206" s="58"/>
      <c r="EI206" s="58"/>
      <c r="EJ206" s="58"/>
      <c r="EK206" s="58"/>
      <c r="EL206" s="58"/>
      <c r="EM206" s="58"/>
      <c r="EN206" s="58"/>
      <c r="EO206" s="58"/>
      <c r="EP206" s="58"/>
      <c r="EQ206" s="58"/>
      <c r="ER206" s="58"/>
      <c r="ES206" s="58"/>
      <c r="ET206" s="58"/>
      <c r="EU206" s="58"/>
      <c r="EV206" s="58"/>
      <c r="EW206" s="58"/>
      <c r="EX206" s="58"/>
      <c r="EY206" s="58"/>
      <c r="EZ206" s="58"/>
      <c r="FA206" s="58"/>
      <c r="FB206" s="58"/>
    </row>
    <row r="207" spans="5:158" outlineLevel="1" x14ac:dyDescent="0.2">
      <c r="BE207" s="58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  <c r="CG207" s="58"/>
      <c r="CH207" s="58"/>
      <c r="CI207" s="58"/>
      <c r="CJ207" s="58"/>
      <c r="CK207" s="58"/>
      <c r="CL207" s="58"/>
      <c r="CM207" s="58"/>
      <c r="CN207" s="58"/>
      <c r="CO207" s="58"/>
      <c r="CP207" s="58"/>
      <c r="CQ207" s="58"/>
      <c r="CR207" s="58"/>
      <c r="CS207" s="58"/>
      <c r="CT207" s="58"/>
      <c r="CU207" s="58"/>
      <c r="CV207" s="58"/>
      <c r="CW207" s="58"/>
      <c r="CX207" s="58"/>
      <c r="CY207" s="58"/>
      <c r="CZ207" s="58"/>
      <c r="DA207" s="58"/>
      <c r="DB207" s="58"/>
      <c r="DC207" s="58"/>
      <c r="DD207" s="58"/>
      <c r="DE207" s="58"/>
      <c r="DF207" s="58"/>
      <c r="DG207" s="58"/>
      <c r="DH207" s="58"/>
      <c r="DI207" s="58"/>
      <c r="DJ207" s="58"/>
      <c r="DK207" s="58"/>
      <c r="DL207" s="58"/>
      <c r="DM207" s="58"/>
      <c r="DN207" s="58"/>
      <c r="DO207" s="58"/>
      <c r="DP207" s="58"/>
      <c r="DQ207" s="58"/>
      <c r="DR207" s="58"/>
      <c r="DS207" s="58"/>
      <c r="DT207" s="58"/>
      <c r="DU207" s="58"/>
      <c r="DV207" s="58"/>
      <c r="DW207" s="58"/>
      <c r="DX207" s="58"/>
      <c r="DY207" s="58"/>
      <c r="DZ207" s="58"/>
      <c r="EA207" s="58"/>
      <c r="EB207" s="58"/>
      <c r="EC207" s="58"/>
      <c r="ED207" s="58"/>
      <c r="EE207" s="58"/>
      <c r="EF207" s="58"/>
      <c r="EG207" s="58"/>
      <c r="EH207" s="58"/>
      <c r="EI207" s="58"/>
      <c r="EJ207" s="58"/>
      <c r="EK207" s="58"/>
      <c r="EL207" s="58"/>
      <c r="EM207" s="58"/>
      <c r="EN207" s="58"/>
      <c r="EO207" s="58"/>
      <c r="EP207" s="58"/>
      <c r="EQ207" s="58"/>
      <c r="ER207" s="58"/>
      <c r="ES207" s="58"/>
      <c r="ET207" s="58"/>
      <c r="EU207" s="58"/>
      <c r="EV207" s="58"/>
      <c r="EW207" s="58"/>
      <c r="EX207" s="58"/>
      <c r="EY207" s="58"/>
      <c r="EZ207" s="58"/>
      <c r="FA207" s="58"/>
      <c r="FB207" s="58"/>
    </row>
    <row r="208" spans="5:158" outlineLevel="1" x14ac:dyDescent="0.2">
      <c r="BE208" s="58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  <c r="CG208" s="58"/>
      <c r="CH208" s="58"/>
      <c r="CI208" s="58"/>
      <c r="CJ208" s="58"/>
      <c r="CK208" s="58"/>
      <c r="CL208" s="58"/>
      <c r="CM208" s="58"/>
      <c r="CN208" s="58"/>
      <c r="CO208" s="58"/>
      <c r="CP208" s="58"/>
      <c r="CQ208" s="58"/>
      <c r="CR208" s="58"/>
      <c r="CS208" s="58"/>
      <c r="CT208" s="58"/>
      <c r="CU208" s="58"/>
      <c r="CV208" s="58"/>
      <c r="CW208" s="58"/>
      <c r="CX208" s="58"/>
      <c r="CY208" s="58"/>
      <c r="CZ208" s="58"/>
      <c r="DA208" s="58"/>
      <c r="DB208" s="58"/>
      <c r="DC208" s="58"/>
      <c r="DD208" s="58"/>
      <c r="DE208" s="58"/>
      <c r="DF208" s="58"/>
      <c r="DG208" s="58"/>
      <c r="DH208" s="58"/>
      <c r="DI208" s="58"/>
      <c r="DJ208" s="58"/>
      <c r="DK208" s="58"/>
      <c r="DL208" s="58"/>
      <c r="DM208" s="58"/>
      <c r="DN208" s="58"/>
      <c r="DO208" s="58"/>
      <c r="DP208" s="58"/>
      <c r="DQ208" s="58"/>
      <c r="DR208" s="58"/>
      <c r="DS208" s="58"/>
      <c r="DT208" s="58"/>
      <c r="DU208" s="58"/>
      <c r="DV208" s="58"/>
      <c r="DW208" s="58"/>
      <c r="DX208" s="58"/>
      <c r="DY208" s="58"/>
      <c r="DZ208" s="58"/>
      <c r="EA208" s="58"/>
      <c r="EB208" s="58"/>
      <c r="EC208" s="58"/>
      <c r="ED208" s="58"/>
      <c r="EE208" s="58"/>
      <c r="EF208" s="58"/>
      <c r="EG208" s="58"/>
      <c r="EH208" s="58"/>
      <c r="EI208" s="58"/>
      <c r="EJ208" s="58"/>
      <c r="EK208" s="58"/>
      <c r="EL208" s="58"/>
      <c r="EM208" s="58"/>
      <c r="EN208" s="58"/>
      <c r="EO208" s="58"/>
      <c r="EP208" s="58"/>
      <c r="EQ208" s="58"/>
      <c r="ER208" s="58"/>
      <c r="ES208" s="58"/>
      <c r="ET208" s="58"/>
      <c r="EU208" s="58"/>
      <c r="EV208" s="58"/>
      <c r="EW208" s="58"/>
      <c r="EX208" s="58"/>
      <c r="EY208" s="58"/>
      <c r="EZ208" s="58"/>
      <c r="FA208" s="58"/>
      <c r="FB208" s="58"/>
    </row>
    <row r="209" spans="1:158" outlineLevel="1" x14ac:dyDescent="0.2">
      <c r="BE209" s="58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  <c r="CM209" s="58"/>
      <c r="CN209" s="58"/>
      <c r="CO209" s="58"/>
      <c r="CP209" s="58"/>
      <c r="CQ209" s="58"/>
      <c r="CR209" s="58"/>
      <c r="CS209" s="58"/>
      <c r="CT209" s="58"/>
      <c r="CU209" s="58"/>
      <c r="CV209" s="58"/>
      <c r="CW209" s="58"/>
      <c r="CX209" s="58"/>
      <c r="CY209" s="58"/>
      <c r="CZ209" s="58"/>
      <c r="DA209" s="58"/>
      <c r="DB209" s="58"/>
      <c r="DC209" s="58"/>
      <c r="DD209" s="58"/>
      <c r="DE209" s="58"/>
      <c r="DF209" s="58"/>
      <c r="DG209" s="58"/>
      <c r="DH209" s="58"/>
      <c r="DI209" s="58"/>
      <c r="DJ209" s="58"/>
      <c r="DK209" s="58"/>
      <c r="DL209" s="58"/>
      <c r="DM209" s="58"/>
      <c r="DN209" s="58"/>
      <c r="DO209" s="58"/>
      <c r="DP209" s="58"/>
      <c r="DQ209" s="58"/>
      <c r="DR209" s="58"/>
      <c r="DS209" s="58"/>
      <c r="DT209" s="58"/>
      <c r="DU209" s="58"/>
      <c r="DV209" s="58"/>
      <c r="DW209" s="58"/>
      <c r="DX209" s="58"/>
      <c r="DY209" s="58"/>
      <c r="DZ209" s="58"/>
      <c r="EA209" s="58"/>
      <c r="EB209" s="58"/>
      <c r="EC209" s="58"/>
      <c r="ED209" s="58"/>
      <c r="EE209" s="58"/>
      <c r="EF209" s="58"/>
      <c r="EG209" s="58"/>
      <c r="EH209" s="58"/>
      <c r="EI209" s="58"/>
      <c r="EJ209" s="58"/>
      <c r="EK209" s="58"/>
      <c r="EL209" s="58"/>
      <c r="EM209" s="58"/>
      <c r="EN209" s="58"/>
      <c r="EO209" s="58"/>
      <c r="EP209" s="58"/>
      <c r="EQ209" s="58"/>
      <c r="ER209" s="58"/>
      <c r="ES209" s="58"/>
      <c r="ET209" s="58"/>
      <c r="EU209" s="58"/>
      <c r="EV209" s="58"/>
      <c r="EW209" s="58"/>
      <c r="EX209" s="58"/>
      <c r="EY209" s="58"/>
      <c r="EZ209" s="58"/>
      <c r="FA209" s="58"/>
      <c r="FB209" s="58"/>
    </row>
    <row r="210" spans="1:158" outlineLevel="1" x14ac:dyDescent="0.2">
      <c r="BE210" s="58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  <c r="CG210" s="58"/>
      <c r="CH210" s="58"/>
      <c r="CI210" s="58"/>
      <c r="CJ210" s="58"/>
      <c r="CK210" s="58"/>
      <c r="CL210" s="58"/>
      <c r="CM210" s="58"/>
      <c r="CN210" s="58"/>
      <c r="CO210" s="58"/>
      <c r="CP210" s="58"/>
      <c r="CQ210" s="58"/>
      <c r="CR210" s="58"/>
      <c r="CS210" s="58"/>
      <c r="CT210" s="58"/>
      <c r="CU210" s="58"/>
      <c r="CV210" s="58"/>
      <c r="CW210" s="58"/>
      <c r="CX210" s="58"/>
      <c r="CY210" s="58"/>
      <c r="CZ210" s="58"/>
      <c r="DA210" s="58"/>
      <c r="DB210" s="58"/>
      <c r="DC210" s="58"/>
      <c r="DD210" s="58"/>
      <c r="DE210" s="58"/>
      <c r="DF210" s="58"/>
      <c r="DG210" s="58"/>
      <c r="DH210" s="58"/>
      <c r="DI210" s="58"/>
      <c r="DJ210" s="58"/>
      <c r="DK210" s="58"/>
      <c r="DL210" s="58"/>
      <c r="DM210" s="58"/>
      <c r="DN210" s="58"/>
      <c r="DO210" s="58"/>
      <c r="DP210" s="58"/>
      <c r="DQ210" s="58"/>
      <c r="DR210" s="58"/>
      <c r="DS210" s="58"/>
      <c r="DT210" s="58"/>
      <c r="DU210" s="58"/>
      <c r="DV210" s="58"/>
      <c r="DW210" s="58"/>
      <c r="DX210" s="58"/>
      <c r="DY210" s="58"/>
      <c r="DZ210" s="58"/>
      <c r="EA210" s="58"/>
      <c r="EB210" s="58"/>
      <c r="EC210" s="58"/>
      <c r="ED210" s="58"/>
      <c r="EE210" s="58"/>
      <c r="EF210" s="58"/>
      <c r="EG210" s="58"/>
      <c r="EH210" s="58"/>
      <c r="EI210" s="58"/>
      <c r="EJ210" s="58"/>
      <c r="EK210" s="58"/>
      <c r="EL210" s="58"/>
      <c r="EM210" s="58"/>
      <c r="EN210" s="58"/>
      <c r="EO210" s="58"/>
      <c r="EP210" s="58"/>
      <c r="EQ210" s="58"/>
      <c r="ER210" s="58"/>
      <c r="ES210" s="58"/>
      <c r="ET210" s="58"/>
      <c r="EU210" s="58"/>
      <c r="EV210" s="58"/>
      <c r="EW210" s="58"/>
      <c r="EX210" s="58"/>
      <c r="EY210" s="58"/>
      <c r="EZ210" s="58"/>
      <c r="FA210" s="58"/>
      <c r="FB210" s="58"/>
    </row>
    <row r="211" spans="1:158" outlineLevel="1" x14ac:dyDescent="0.2">
      <c r="BE211" s="58"/>
      <c r="BF211" s="58"/>
      <c r="BG211" s="58"/>
      <c r="BH211" s="58"/>
      <c r="BI211" s="58"/>
      <c r="BJ211" s="58"/>
      <c r="BK211" s="58"/>
      <c r="BL211" s="58"/>
      <c r="BM211" s="58"/>
      <c r="BN211" s="58"/>
      <c r="BO211" s="58"/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  <c r="BZ211" s="58"/>
      <c r="CA211" s="58"/>
      <c r="CB211" s="58"/>
      <c r="CC211" s="58"/>
      <c r="CD211" s="58"/>
      <c r="CE211" s="58"/>
      <c r="CF211" s="58"/>
      <c r="CG211" s="58"/>
      <c r="CH211" s="58"/>
      <c r="CI211" s="58"/>
      <c r="CJ211" s="58"/>
      <c r="CK211" s="58"/>
      <c r="CL211" s="58"/>
      <c r="CM211" s="58"/>
      <c r="CN211" s="58"/>
      <c r="CO211" s="58"/>
      <c r="CP211" s="58"/>
      <c r="CQ211" s="58"/>
      <c r="CR211" s="58"/>
      <c r="CS211" s="58"/>
      <c r="CT211" s="58"/>
      <c r="CU211" s="58"/>
      <c r="CV211" s="58"/>
      <c r="CW211" s="58"/>
      <c r="CX211" s="58"/>
      <c r="CY211" s="58"/>
      <c r="CZ211" s="58"/>
      <c r="DA211" s="58"/>
      <c r="DB211" s="58"/>
      <c r="DC211" s="58"/>
      <c r="DD211" s="58"/>
      <c r="DE211" s="58"/>
      <c r="DF211" s="58"/>
      <c r="DG211" s="58"/>
      <c r="DH211" s="58"/>
      <c r="DI211" s="58"/>
      <c r="DJ211" s="58"/>
      <c r="DK211" s="58"/>
      <c r="DL211" s="58"/>
      <c r="DM211" s="58"/>
      <c r="DN211" s="58"/>
      <c r="DO211" s="58"/>
      <c r="DP211" s="58"/>
      <c r="DQ211" s="58"/>
      <c r="DR211" s="58"/>
      <c r="DS211" s="58"/>
      <c r="DT211" s="58"/>
      <c r="DU211" s="58"/>
      <c r="DV211" s="58"/>
      <c r="DW211" s="58"/>
      <c r="DX211" s="58"/>
      <c r="DY211" s="58"/>
      <c r="DZ211" s="58"/>
      <c r="EA211" s="58"/>
      <c r="EB211" s="58"/>
      <c r="EC211" s="58"/>
      <c r="ED211" s="58"/>
      <c r="EE211" s="58"/>
      <c r="EF211" s="58"/>
      <c r="EG211" s="58"/>
      <c r="EH211" s="58"/>
      <c r="EI211" s="58"/>
      <c r="EJ211" s="58"/>
      <c r="EK211" s="58"/>
      <c r="EL211" s="58"/>
      <c r="EM211" s="58"/>
      <c r="EN211" s="58"/>
      <c r="EO211" s="58"/>
      <c r="EP211" s="58"/>
      <c r="EQ211" s="58"/>
      <c r="ER211" s="58"/>
      <c r="ES211" s="58"/>
      <c r="ET211" s="58"/>
      <c r="EU211" s="58"/>
      <c r="EV211" s="58"/>
      <c r="EW211" s="58"/>
      <c r="EX211" s="58"/>
      <c r="EY211" s="58"/>
      <c r="EZ211" s="58"/>
      <c r="FA211" s="58"/>
      <c r="FB211" s="58"/>
    </row>
    <row r="212" spans="1:158" outlineLevel="1" x14ac:dyDescent="0.2">
      <c r="BE212" s="58"/>
      <c r="BF212" s="58"/>
      <c r="BG212" s="58"/>
      <c r="BH212" s="58"/>
      <c r="BI212" s="58"/>
      <c r="BJ212" s="58"/>
      <c r="BK212" s="58"/>
      <c r="BL212" s="58"/>
      <c r="BM212" s="58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8"/>
      <c r="CE212" s="58"/>
      <c r="CF212" s="58"/>
      <c r="CG212" s="58"/>
      <c r="CH212" s="58"/>
      <c r="CI212" s="58"/>
      <c r="CJ212" s="58"/>
      <c r="CK212" s="58"/>
      <c r="CL212" s="58"/>
      <c r="CM212" s="58"/>
      <c r="CN212" s="58"/>
      <c r="CO212" s="58"/>
      <c r="CP212" s="58"/>
      <c r="CQ212" s="58"/>
      <c r="CR212" s="58"/>
      <c r="CS212" s="58"/>
      <c r="CT212" s="58"/>
      <c r="CU212" s="58"/>
      <c r="CV212" s="58"/>
      <c r="CW212" s="58"/>
      <c r="CX212" s="58"/>
      <c r="CY212" s="58"/>
      <c r="CZ212" s="58"/>
      <c r="DA212" s="58"/>
      <c r="DB212" s="58"/>
      <c r="DC212" s="58"/>
      <c r="DD212" s="58"/>
      <c r="DE212" s="58"/>
      <c r="DF212" s="58"/>
      <c r="DG212" s="58"/>
      <c r="DH212" s="58"/>
      <c r="DI212" s="58"/>
      <c r="DJ212" s="58"/>
      <c r="DK212" s="58"/>
      <c r="DL212" s="58"/>
      <c r="DM212" s="58"/>
      <c r="DN212" s="58"/>
      <c r="DO212" s="58"/>
      <c r="DP212" s="58"/>
      <c r="DQ212" s="58"/>
      <c r="DR212" s="58"/>
      <c r="DS212" s="58"/>
      <c r="DT212" s="58"/>
      <c r="DU212" s="58"/>
      <c r="DV212" s="58"/>
      <c r="DW212" s="58"/>
      <c r="DX212" s="58"/>
      <c r="DY212" s="58"/>
      <c r="DZ212" s="58"/>
      <c r="EA212" s="58"/>
      <c r="EB212" s="58"/>
      <c r="EC212" s="58"/>
      <c r="ED212" s="58"/>
      <c r="EE212" s="58"/>
      <c r="EF212" s="58"/>
      <c r="EG212" s="58"/>
      <c r="EH212" s="58"/>
      <c r="EI212" s="58"/>
      <c r="EJ212" s="58"/>
      <c r="EK212" s="58"/>
      <c r="EL212" s="58"/>
      <c r="EM212" s="58"/>
      <c r="EN212" s="58"/>
      <c r="EO212" s="58"/>
      <c r="EP212" s="58"/>
      <c r="EQ212" s="58"/>
      <c r="ER212" s="58"/>
      <c r="ES212" s="58"/>
      <c r="ET212" s="58"/>
      <c r="EU212" s="58"/>
      <c r="EV212" s="58"/>
      <c r="EW212" s="58"/>
      <c r="EX212" s="58"/>
      <c r="EY212" s="58"/>
      <c r="EZ212" s="58"/>
      <c r="FA212" s="58"/>
      <c r="FB212" s="58"/>
    </row>
    <row r="213" spans="1:158" outlineLevel="1" x14ac:dyDescent="0.2">
      <c r="BE213" s="58"/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  <c r="CM213" s="58"/>
      <c r="CN213" s="58"/>
      <c r="CO213" s="58"/>
      <c r="CP213" s="58"/>
      <c r="CQ213" s="58"/>
      <c r="CR213" s="58"/>
      <c r="CS213" s="58"/>
      <c r="CT213" s="58"/>
      <c r="CU213" s="58"/>
      <c r="CV213" s="58"/>
      <c r="CW213" s="58"/>
      <c r="CX213" s="58"/>
      <c r="CY213" s="58"/>
      <c r="CZ213" s="58"/>
      <c r="DA213" s="58"/>
      <c r="DB213" s="58"/>
      <c r="DC213" s="58"/>
      <c r="DD213" s="58"/>
      <c r="DE213" s="58"/>
      <c r="DF213" s="58"/>
      <c r="DG213" s="58"/>
      <c r="DH213" s="58"/>
      <c r="DI213" s="58"/>
      <c r="DJ213" s="58"/>
      <c r="DK213" s="58"/>
      <c r="DL213" s="58"/>
      <c r="DM213" s="58"/>
      <c r="DN213" s="58"/>
      <c r="DO213" s="58"/>
      <c r="DP213" s="58"/>
      <c r="DQ213" s="58"/>
      <c r="DR213" s="58"/>
      <c r="DS213" s="58"/>
      <c r="DT213" s="58"/>
      <c r="DU213" s="58"/>
      <c r="DV213" s="58"/>
      <c r="DW213" s="58"/>
      <c r="DX213" s="58"/>
      <c r="DY213" s="58"/>
      <c r="DZ213" s="58"/>
      <c r="EA213" s="58"/>
      <c r="EB213" s="58"/>
      <c r="EC213" s="58"/>
      <c r="ED213" s="58"/>
      <c r="EE213" s="58"/>
      <c r="EF213" s="58"/>
      <c r="EG213" s="58"/>
      <c r="EH213" s="58"/>
      <c r="EI213" s="58"/>
      <c r="EJ213" s="58"/>
      <c r="EK213" s="58"/>
      <c r="EL213" s="58"/>
      <c r="EM213" s="58"/>
      <c r="EN213" s="58"/>
      <c r="EO213" s="58"/>
      <c r="EP213" s="58"/>
      <c r="EQ213" s="58"/>
      <c r="ER213" s="58"/>
      <c r="ES213" s="58"/>
      <c r="ET213" s="58"/>
      <c r="EU213" s="58"/>
      <c r="EV213" s="58"/>
      <c r="EW213" s="58"/>
      <c r="EX213" s="58"/>
      <c r="EY213" s="58"/>
      <c r="EZ213" s="58"/>
      <c r="FA213" s="58"/>
      <c r="FB213" s="58"/>
    </row>
    <row r="214" spans="1:158" x14ac:dyDescent="0.2">
      <c r="A214" s="72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  <c r="DO214" s="58"/>
      <c r="DP214" s="58"/>
      <c r="DQ214" s="58"/>
      <c r="DR214" s="58"/>
      <c r="DS214" s="58"/>
      <c r="DT214" s="58"/>
      <c r="DU214" s="58"/>
      <c r="DV214" s="58"/>
      <c r="DW214" s="58"/>
      <c r="DX214" s="58"/>
      <c r="DY214" s="58"/>
      <c r="DZ214" s="58"/>
      <c r="EA214" s="58"/>
      <c r="EB214" s="58"/>
      <c r="EC214" s="58"/>
      <c r="ED214" s="58"/>
      <c r="EE214" s="58"/>
      <c r="EF214" s="58"/>
      <c r="EG214" s="58"/>
      <c r="EH214" s="58"/>
      <c r="EI214" s="58"/>
      <c r="EJ214" s="58"/>
      <c r="EK214" s="58"/>
      <c r="EL214" s="58"/>
      <c r="EM214" s="58"/>
      <c r="EN214" s="58"/>
      <c r="EO214" s="58"/>
      <c r="EP214" s="58"/>
      <c r="EQ214" s="58"/>
      <c r="ER214" s="58"/>
      <c r="ES214" s="58"/>
      <c r="ET214" s="58"/>
      <c r="EU214" s="58"/>
      <c r="EV214" s="58"/>
      <c r="EW214" s="58"/>
      <c r="EX214" s="58"/>
      <c r="EY214" s="58"/>
      <c r="EZ214" s="58"/>
      <c r="FA214" s="58"/>
      <c r="FB214" s="58"/>
    </row>
    <row r="215" spans="1:158" ht="15" x14ac:dyDescent="0.25">
      <c r="BE215" s="58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8"/>
      <c r="CE215" s="58"/>
      <c r="CF215" s="58"/>
      <c r="CG215" s="58"/>
      <c r="CH215" s="58"/>
      <c r="CI215" s="58"/>
      <c r="CJ215" s="58"/>
      <c r="CK215" s="58"/>
      <c r="CL215" s="58"/>
      <c r="CM215" s="58"/>
      <c r="CN215" s="58"/>
      <c r="CO215" s="58"/>
      <c r="CP215" s="58"/>
      <c r="CQ215" s="58"/>
      <c r="CR215" s="58"/>
      <c r="CS215" s="58"/>
      <c r="CT215" s="58"/>
      <c r="CU215" s="58"/>
      <c r="CV215" s="58"/>
      <c r="CW215" s="58"/>
      <c r="CX215" s="58"/>
      <c r="CY215" s="58"/>
      <c r="CZ215" s="58"/>
      <c r="DA215" s="58"/>
      <c r="DB215" s="58"/>
      <c r="DC215" s="58"/>
      <c r="DD215" s="58"/>
      <c r="DE215" s="58"/>
      <c r="DF215" s="58"/>
      <c r="DG215" s="58"/>
      <c r="DH215" s="58"/>
      <c r="DI215" s="58"/>
      <c r="DJ215" s="58"/>
      <c r="DK215" s="58"/>
      <c r="DL215" s="58"/>
      <c r="DM215" s="58"/>
      <c r="DN215" s="58"/>
      <c r="DO215" s="58"/>
      <c r="DP215" s="58"/>
      <c r="DQ215" s="58"/>
      <c r="DR215" s="58"/>
      <c r="DS215" s="58"/>
      <c r="DT215" s="58"/>
      <c r="DU215" s="58"/>
      <c r="DV215" s="58"/>
      <c r="DW215" s="58"/>
      <c r="DX215" s="58"/>
      <c r="DY215" s="58"/>
      <c r="DZ215" s="58"/>
      <c r="EA215" s="58"/>
      <c r="EB215" s="58"/>
      <c r="EC215" s="58"/>
      <c r="ED215" s="58"/>
      <c r="EE215" s="58"/>
      <c r="EF215" s="58"/>
      <c r="EG215" s="58"/>
      <c r="EH215" s="58"/>
      <c r="EI215" s="58"/>
      <c r="EJ215" s="58"/>
      <c r="EK215" s="58"/>
      <c r="EL215" s="58"/>
      <c r="EM215" s="58"/>
      <c r="EN215" s="58"/>
      <c r="EO215" s="58"/>
      <c r="EP215" s="58"/>
      <c r="EQ215" s="58"/>
      <c r="ER215" s="58"/>
      <c r="ES215" s="58"/>
      <c r="ET215" s="58"/>
      <c r="EU215" s="58"/>
      <c r="EV215" s="58"/>
      <c r="EW215" s="58"/>
      <c r="EX215" s="58"/>
      <c r="EY215" s="58"/>
      <c r="EZ215" s="58"/>
      <c r="FA215" s="58"/>
      <c r="FB215" s="58"/>
    </row>
    <row r="216" spans="1:158" ht="15" x14ac:dyDescent="0.25">
      <c r="BE216" s="58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 s="58"/>
      <c r="BT216" s="58"/>
      <c r="BU216" s="58"/>
      <c r="BV216" s="58"/>
      <c r="BW216" s="58"/>
      <c r="BX216" s="58"/>
      <c r="BY216" s="58"/>
      <c r="BZ216" s="58"/>
      <c r="CA216" s="58"/>
      <c r="CB216" s="58"/>
      <c r="CC216" s="58"/>
      <c r="CD216" s="58"/>
      <c r="CE216" s="58"/>
      <c r="CF216" s="58"/>
      <c r="CG216" s="58"/>
      <c r="CH216" s="58"/>
      <c r="CI216" s="58"/>
      <c r="CJ216" s="58"/>
      <c r="CK216" s="58"/>
      <c r="CL216" s="58"/>
      <c r="CM216" s="58"/>
      <c r="CN216" s="58"/>
      <c r="CO216" s="58"/>
      <c r="CP216" s="58"/>
      <c r="CQ216" s="58"/>
      <c r="CR216" s="58"/>
      <c r="CS216" s="58"/>
      <c r="CT216" s="58"/>
      <c r="CU216" s="58"/>
      <c r="CV216" s="58"/>
      <c r="CW216" s="58"/>
      <c r="CX216" s="58"/>
      <c r="CY216" s="58"/>
      <c r="CZ216" s="58"/>
      <c r="DA216" s="58"/>
      <c r="DB216" s="58"/>
      <c r="DC216" s="58"/>
      <c r="DD216" s="58"/>
      <c r="DE216" s="58"/>
      <c r="DF216" s="58"/>
      <c r="DG216" s="58"/>
      <c r="DH216" s="58"/>
      <c r="DI216" s="58"/>
      <c r="DJ216" s="58"/>
      <c r="DK216" s="58"/>
      <c r="DL216" s="58"/>
      <c r="DM216" s="58"/>
      <c r="DN216" s="58"/>
      <c r="DO216" s="58"/>
      <c r="DP216" s="58"/>
      <c r="DQ216" s="58"/>
      <c r="DR216" s="58"/>
      <c r="DS216" s="58"/>
      <c r="DT216" s="58"/>
      <c r="DU216" s="58"/>
      <c r="DV216" s="58"/>
      <c r="DW216" s="58"/>
      <c r="DX216" s="58"/>
      <c r="DY216" s="58"/>
      <c r="DZ216" s="58"/>
      <c r="EA216" s="58"/>
      <c r="EB216" s="58"/>
      <c r="EC216" s="58"/>
      <c r="ED216" s="58"/>
      <c r="EE216" s="58"/>
      <c r="EF216" s="58"/>
      <c r="EG216" s="58"/>
      <c r="EH216" s="58"/>
      <c r="EI216" s="58"/>
      <c r="EJ216" s="58"/>
      <c r="EK216" s="58"/>
      <c r="EL216" s="58"/>
      <c r="EM216" s="58"/>
      <c r="EN216" s="58"/>
      <c r="EO216" s="58"/>
      <c r="EP216" s="58"/>
      <c r="EQ216" s="58"/>
      <c r="ER216" s="58"/>
      <c r="ES216" s="58"/>
      <c r="ET216" s="58"/>
      <c r="EU216" s="58"/>
      <c r="EV216" s="58"/>
      <c r="EW216" s="58"/>
      <c r="EX216" s="58"/>
      <c r="EY216" s="58"/>
      <c r="EZ216" s="58"/>
      <c r="FA216" s="58"/>
      <c r="FB216" s="58"/>
    </row>
    <row r="217" spans="1:158" ht="15" x14ac:dyDescent="0.25">
      <c r="BE217" s="58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 s="58"/>
      <c r="BT217" s="58"/>
      <c r="BU217" s="58"/>
      <c r="BV217" s="58"/>
      <c r="BW217" s="58"/>
      <c r="BX217" s="58"/>
      <c r="BY217" s="58"/>
      <c r="BZ217" s="58"/>
      <c r="CA217" s="58"/>
      <c r="CB217" s="58"/>
      <c r="CC217" s="58"/>
      <c r="CD217" s="58"/>
      <c r="CE217" s="58"/>
      <c r="CF217" s="58"/>
      <c r="CG217" s="58"/>
      <c r="CH217" s="58"/>
      <c r="CI217" s="58"/>
      <c r="CJ217" s="58"/>
      <c r="CK217" s="58"/>
      <c r="CL217" s="58"/>
      <c r="CM217" s="58"/>
      <c r="CN217" s="58"/>
      <c r="CO217" s="58"/>
      <c r="CP217" s="58"/>
      <c r="CQ217" s="58"/>
      <c r="CR217" s="58"/>
      <c r="CS217" s="58"/>
      <c r="CT217" s="58"/>
      <c r="CU217" s="58"/>
      <c r="CV217" s="58"/>
      <c r="CW217" s="58"/>
      <c r="CX217" s="58"/>
      <c r="CY217" s="58"/>
      <c r="CZ217" s="58"/>
      <c r="DA217" s="58"/>
      <c r="DB217" s="58"/>
      <c r="DC217" s="58"/>
      <c r="DD217" s="58"/>
      <c r="DE217" s="58"/>
      <c r="DF217" s="58"/>
      <c r="DG217" s="58"/>
      <c r="DH217" s="58"/>
      <c r="DI217" s="58"/>
      <c r="DJ217" s="58"/>
      <c r="DK217" s="58"/>
      <c r="DL217" s="58"/>
      <c r="DM217" s="58"/>
      <c r="DN217" s="58"/>
      <c r="DO217" s="58"/>
      <c r="DP217" s="58"/>
      <c r="DQ217" s="58"/>
      <c r="DR217" s="58"/>
      <c r="DS217" s="58"/>
      <c r="DT217" s="58"/>
      <c r="DU217" s="58"/>
      <c r="DV217" s="58"/>
      <c r="DW217" s="58"/>
      <c r="DX217" s="58"/>
      <c r="DY217" s="58"/>
      <c r="DZ217" s="58"/>
      <c r="EA217" s="58"/>
      <c r="EB217" s="58"/>
      <c r="EC217" s="58"/>
      <c r="ED217" s="58"/>
      <c r="EE217" s="58"/>
      <c r="EF217" s="58"/>
      <c r="EG217" s="58"/>
      <c r="EH217" s="58"/>
      <c r="EI217" s="58"/>
      <c r="EJ217" s="58"/>
      <c r="EK217" s="58"/>
      <c r="EL217" s="58"/>
      <c r="EM217" s="58"/>
      <c r="EN217" s="58"/>
      <c r="EO217" s="58"/>
      <c r="EP217" s="58"/>
      <c r="EQ217" s="58"/>
      <c r="ER217" s="58"/>
      <c r="ES217" s="58"/>
      <c r="ET217" s="58"/>
      <c r="EU217" s="58"/>
      <c r="EV217" s="58"/>
      <c r="EW217" s="58"/>
      <c r="EX217" s="58"/>
      <c r="EY217" s="58"/>
      <c r="EZ217" s="58"/>
      <c r="FA217" s="58"/>
      <c r="FB217" s="58"/>
    </row>
    <row r="218" spans="1:158" ht="15" x14ac:dyDescent="0.25">
      <c r="BE218" s="5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  <c r="CG218" s="58"/>
      <c r="CH218" s="58"/>
      <c r="CI218" s="58"/>
      <c r="CJ218" s="58"/>
      <c r="CK218" s="58"/>
      <c r="CL218" s="58"/>
      <c r="CM218" s="58"/>
      <c r="CN218" s="58"/>
      <c r="CO218" s="58"/>
      <c r="CP218" s="58"/>
      <c r="CQ218" s="58"/>
      <c r="CR218" s="58"/>
      <c r="CS218" s="58"/>
      <c r="CT218" s="58"/>
      <c r="CU218" s="58"/>
      <c r="CV218" s="58"/>
      <c r="CW218" s="58"/>
      <c r="CX218" s="58"/>
      <c r="CY218" s="58"/>
      <c r="CZ218" s="58"/>
      <c r="DA218" s="58"/>
      <c r="DB218" s="58"/>
      <c r="DC218" s="58"/>
      <c r="DD218" s="58"/>
      <c r="DE218" s="58"/>
      <c r="DF218" s="58"/>
      <c r="DG218" s="58"/>
      <c r="DH218" s="58"/>
      <c r="DI218" s="58"/>
      <c r="DJ218" s="58"/>
      <c r="DK218" s="58"/>
      <c r="DL218" s="58"/>
      <c r="DM218" s="58"/>
      <c r="DN218" s="58"/>
      <c r="DO218" s="58"/>
      <c r="DP218" s="58"/>
      <c r="DQ218" s="58"/>
      <c r="DR218" s="58"/>
      <c r="DS218" s="58"/>
      <c r="DT218" s="58"/>
      <c r="DU218" s="58"/>
      <c r="DV218" s="58"/>
      <c r="DW218" s="58"/>
      <c r="DX218" s="58"/>
      <c r="DY218" s="58"/>
      <c r="DZ218" s="58"/>
      <c r="EA218" s="58"/>
      <c r="EB218" s="58"/>
      <c r="EC218" s="58"/>
      <c r="ED218" s="58"/>
      <c r="EE218" s="58"/>
      <c r="EF218" s="58"/>
      <c r="EG218" s="58"/>
      <c r="EH218" s="58"/>
      <c r="EI218" s="58"/>
      <c r="EJ218" s="58"/>
      <c r="EK218" s="58"/>
      <c r="EL218" s="58"/>
      <c r="EM218" s="58"/>
      <c r="EN218" s="58"/>
      <c r="EO218" s="58"/>
      <c r="EP218" s="58"/>
      <c r="EQ218" s="58"/>
      <c r="ER218" s="58"/>
      <c r="ES218" s="58"/>
      <c r="ET218" s="58"/>
      <c r="EU218" s="58"/>
      <c r="EV218" s="58"/>
      <c r="EW218" s="58"/>
      <c r="EX218" s="58"/>
      <c r="EY218" s="58"/>
      <c r="EZ218" s="58"/>
      <c r="FA218" s="58"/>
      <c r="FB218" s="58"/>
    </row>
    <row r="219" spans="1:158" ht="15" x14ac:dyDescent="0.25">
      <c r="BE219" s="58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  <c r="CG219" s="58"/>
      <c r="CH219" s="58"/>
      <c r="CI219" s="58"/>
      <c r="CJ219" s="58"/>
      <c r="CK219" s="58"/>
      <c r="CL219" s="58"/>
      <c r="CM219" s="58"/>
      <c r="CN219" s="58"/>
      <c r="CO219" s="58"/>
      <c r="CP219" s="58"/>
      <c r="CQ219" s="58"/>
      <c r="CR219" s="58"/>
      <c r="CS219" s="58"/>
      <c r="CT219" s="58"/>
      <c r="CU219" s="58"/>
      <c r="CV219" s="58"/>
      <c r="CW219" s="58"/>
      <c r="CX219" s="58"/>
      <c r="CY219" s="58"/>
      <c r="CZ219" s="58"/>
      <c r="DA219" s="58"/>
      <c r="DB219" s="58"/>
      <c r="DC219" s="58"/>
      <c r="DD219" s="58"/>
      <c r="DE219" s="58"/>
      <c r="DF219" s="58"/>
      <c r="DG219" s="58"/>
      <c r="DH219" s="58"/>
      <c r="DI219" s="58"/>
      <c r="DJ219" s="58"/>
      <c r="DK219" s="58"/>
      <c r="DL219" s="58"/>
      <c r="DM219" s="58"/>
      <c r="DN219" s="58"/>
      <c r="DO219" s="58"/>
      <c r="DP219" s="58"/>
      <c r="DQ219" s="58"/>
      <c r="DR219" s="58"/>
      <c r="DS219" s="58"/>
      <c r="DT219" s="58"/>
      <c r="DU219" s="58"/>
      <c r="DV219" s="58"/>
      <c r="DW219" s="58"/>
      <c r="DX219" s="58"/>
      <c r="DY219" s="58"/>
      <c r="DZ219" s="58"/>
      <c r="EA219" s="58"/>
      <c r="EB219" s="58"/>
      <c r="EC219" s="58"/>
      <c r="ED219" s="58"/>
      <c r="EE219" s="58"/>
      <c r="EF219" s="58"/>
      <c r="EG219" s="58"/>
      <c r="EH219" s="58"/>
      <c r="EI219" s="58"/>
      <c r="EJ219" s="58"/>
      <c r="EK219" s="58"/>
      <c r="EL219" s="58"/>
      <c r="EM219" s="58"/>
      <c r="EN219" s="58"/>
      <c r="EO219" s="58"/>
      <c r="EP219" s="58"/>
      <c r="EQ219" s="58"/>
      <c r="ER219" s="58"/>
      <c r="ES219" s="58"/>
      <c r="ET219" s="58"/>
      <c r="EU219" s="58"/>
      <c r="EV219" s="58"/>
      <c r="EW219" s="58"/>
      <c r="EX219" s="58"/>
      <c r="EY219" s="58"/>
      <c r="EZ219" s="58"/>
      <c r="FA219" s="58"/>
      <c r="FB219" s="58"/>
    </row>
    <row r="220" spans="1:158" ht="15" x14ac:dyDescent="0.25">
      <c r="BE220" s="58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  <c r="CG220" s="58"/>
      <c r="CH220" s="58"/>
      <c r="CI220" s="58"/>
      <c r="CJ220" s="58"/>
      <c r="CK220" s="58"/>
      <c r="CL220" s="58"/>
      <c r="CM220" s="58"/>
      <c r="CN220" s="58"/>
      <c r="CO220" s="58"/>
      <c r="CP220" s="58"/>
      <c r="CQ220" s="58"/>
      <c r="CR220" s="58"/>
      <c r="CS220" s="58"/>
      <c r="CT220" s="58"/>
      <c r="CU220" s="58"/>
      <c r="CV220" s="58"/>
      <c r="CW220" s="58"/>
      <c r="CX220" s="58"/>
      <c r="CY220" s="58"/>
      <c r="CZ220" s="58"/>
      <c r="DA220" s="58"/>
      <c r="DB220" s="58"/>
      <c r="DC220" s="58"/>
      <c r="DD220" s="58"/>
      <c r="DE220" s="58"/>
      <c r="DF220" s="58"/>
      <c r="DG220" s="58"/>
      <c r="DH220" s="58"/>
      <c r="DI220" s="58"/>
      <c r="DJ220" s="58"/>
      <c r="DK220" s="58"/>
      <c r="DL220" s="58"/>
      <c r="DM220" s="58"/>
      <c r="DN220" s="58"/>
      <c r="DO220" s="58"/>
      <c r="DP220" s="58"/>
      <c r="DQ220" s="58"/>
      <c r="DR220" s="58"/>
      <c r="DS220" s="58"/>
      <c r="DT220" s="58"/>
      <c r="DU220" s="58"/>
      <c r="DV220" s="58"/>
      <c r="DW220" s="58"/>
      <c r="DX220" s="58"/>
      <c r="DY220" s="58"/>
      <c r="DZ220" s="58"/>
      <c r="EA220" s="58"/>
      <c r="EB220" s="58"/>
      <c r="EC220" s="58"/>
      <c r="ED220" s="58"/>
      <c r="EE220" s="58"/>
      <c r="EF220" s="58"/>
      <c r="EG220" s="58"/>
      <c r="EH220" s="58"/>
      <c r="EI220" s="58"/>
      <c r="EJ220" s="58"/>
      <c r="EK220" s="58"/>
      <c r="EL220" s="58"/>
      <c r="EM220" s="58"/>
      <c r="EN220" s="58"/>
      <c r="EO220" s="58"/>
      <c r="EP220" s="58"/>
      <c r="EQ220" s="58"/>
      <c r="ER220" s="58"/>
      <c r="ES220" s="58"/>
      <c r="ET220" s="58"/>
      <c r="EU220" s="58"/>
      <c r="EV220" s="58"/>
      <c r="EW220" s="58"/>
      <c r="EX220" s="58"/>
      <c r="EY220" s="58"/>
      <c r="EZ220" s="58"/>
      <c r="FA220" s="58"/>
      <c r="FB220" s="58"/>
    </row>
    <row r="221" spans="1:158" ht="15" x14ac:dyDescent="0.25">
      <c r="BE221" s="58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  <c r="CM221" s="58"/>
      <c r="CN221" s="58"/>
      <c r="CO221" s="58"/>
      <c r="CP221" s="58"/>
      <c r="CQ221" s="58"/>
      <c r="CR221" s="58"/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58"/>
      <c r="DD221" s="58"/>
      <c r="DE221" s="58"/>
      <c r="DF221" s="58"/>
      <c r="DG221" s="58"/>
      <c r="DH221" s="58"/>
      <c r="DI221" s="58"/>
      <c r="DJ221" s="58"/>
      <c r="DK221" s="58"/>
      <c r="DL221" s="58"/>
      <c r="DM221" s="58"/>
      <c r="DN221" s="58"/>
      <c r="DO221" s="58"/>
      <c r="DP221" s="58"/>
      <c r="DQ221" s="58"/>
      <c r="DR221" s="58"/>
      <c r="DS221" s="58"/>
      <c r="DT221" s="58"/>
      <c r="DU221" s="58"/>
      <c r="DV221" s="58"/>
      <c r="DW221" s="58"/>
      <c r="DX221" s="58"/>
      <c r="DY221" s="58"/>
      <c r="DZ221" s="58"/>
      <c r="EA221" s="58"/>
      <c r="EB221" s="58"/>
      <c r="EC221" s="58"/>
      <c r="ED221" s="58"/>
      <c r="EE221" s="58"/>
      <c r="EF221" s="58"/>
      <c r="EG221" s="58"/>
      <c r="EH221" s="58"/>
      <c r="EI221" s="58"/>
      <c r="EJ221" s="58"/>
      <c r="EK221" s="58"/>
      <c r="EL221" s="58"/>
      <c r="EM221" s="58"/>
      <c r="EN221" s="58"/>
      <c r="EO221" s="58"/>
      <c r="EP221" s="58"/>
      <c r="EQ221" s="58"/>
      <c r="ER221" s="58"/>
      <c r="ES221" s="58"/>
      <c r="ET221" s="58"/>
      <c r="EU221" s="58"/>
      <c r="EV221" s="58"/>
      <c r="EW221" s="58"/>
      <c r="EX221" s="58"/>
      <c r="EY221" s="58"/>
      <c r="EZ221" s="58"/>
      <c r="FA221" s="58"/>
      <c r="FB221" s="58"/>
    </row>
    <row r="222" spans="1:158" ht="15" x14ac:dyDescent="0.25">
      <c r="BE222" s="58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  <c r="CG222" s="58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58"/>
      <c r="CS222" s="58"/>
      <c r="CT222" s="58"/>
      <c r="CU222" s="58"/>
      <c r="CV222" s="58"/>
      <c r="CW222" s="58"/>
      <c r="CX222" s="58"/>
      <c r="CY222" s="58"/>
      <c r="CZ222" s="58"/>
      <c r="DA222" s="58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58"/>
      <c r="DM222" s="58"/>
      <c r="DN222" s="58"/>
      <c r="DO222" s="58"/>
      <c r="DP222" s="58"/>
      <c r="DQ222" s="58"/>
      <c r="DR222" s="58"/>
      <c r="DS222" s="58"/>
      <c r="DT222" s="58"/>
      <c r="DU222" s="58"/>
      <c r="DV222" s="58"/>
      <c r="DW222" s="58"/>
      <c r="DX222" s="58"/>
      <c r="DY222" s="58"/>
      <c r="DZ222" s="58"/>
      <c r="EA222" s="58"/>
      <c r="EB222" s="58"/>
      <c r="EC222" s="58"/>
      <c r="ED222" s="58"/>
      <c r="EE222" s="58"/>
      <c r="EF222" s="58"/>
      <c r="EG222" s="58"/>
      <c r="EH222" s="58"/>
      <c r="EI222" s="58"/>
      <c r="EJ222" s="58"/>
      <c r="EK222" s="58"/>
      <c r="EL222" s="58"/>
      <c r="EM222" s="58"/>
      <c r="EN222" s="58"/>
      <c r="EO222" s="58"/>
      <c r="EP222" s="58"/>
      <c r="EQ222" s="58"/>
      <c r="ER222" s="58"/>
      <c r="ES222" s="58"/>
      <c r="ET222" s="58"/>
      <c r="EU222" s="58"/>
      <c r="EV222" s="58"/>
      <c r="EW222" s="58"/>
      <c r="EX222" s="58"/>
      <c r="EY222" s="58"/>
      <c r="EZ222" s="58"/>
      <c r="FA222" s="58"/>
      <c r="FB222" s="58"/>
    </row>
    <row r="223" spans="1:158" ht="15" x14ac:dyDescent="0.25">
      <c r="BE223" s="58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  <c r="CM223" s="58"/>
      <c r="CN223" s="58"/>
      <c r="CO223" s="58"/>
      <c r="CP223" s="58"/>
      <c r="CQ223" s="58"/>
      <c r="CR223" s="58"/>
      <c r="CS223" s="58"/>
      <c r="CT223" s="58"/>
      <c r="CU223" s="58"/>
      <c r="CV223" s="58"/>
      <c r="CW223" s="58"/>
      <c r="CX223" s="58"/>
      <c r="CY223" s="58"/>
      <c r="CZ223" s="58"/>
      <c r="DA223" s="58"/>
      <c r="DB223" s="58"/>
      <c r="DC223" s="58"/>
      <c r="DD223" s="58"/>
      <c r="DE223" s="58"/>
      <c r="DF223" s="58"/>
      <c r="DG223" s="58"/>
      <c r="DH223" s="58"/>
      <c r="DI223" s="58"/>
      <c r="DJ223" s="58"/>
      <c r="DK223" s="58"/>
      <c r="DL223" s="58"/>
      <c r="DM223" s="58"/>
      <c r="DN223" s="58"/>
      <c r="DO223" s="58"/>
      <c r="DP223" s="58"/>
      <c r="DQ223" s="58"/>
      <c r="DR223" s="58"/>
      <c r="DS223" s="58"/>
      <c r="DT223" s="58"/>
      <c r="DU223" s="58"/>
      <c r="DV223" s="58"/>
      <c r="DW223" s="58"/>
      <c r="DX223" s="58"/>
      <c r="DY223" s="58"/>
      <c r="DZ223" s="58"/>
      <c r="EA223" s="58"/>
      <c r="EB223" s="58"/>
      <c r="EC223" s="58"/>
      <c r="ED223" s="58"/>
      <c r="EE223" s="58"/>
      <c r="EF223" s="58"/>
      <c r="EG223" s="58"/>
      <c r="EH223" s="58"/>
      <c r="EI223" s="58"/>
      <c r="EJ223" s="58"/>
      <c r="EK223" s="58"/>
      <c r="EL223" s="58"/>
      <c r="EM223" s="58"/>
      <c r="EN223" s="58"/>
      <c r="EO223" s="58"/>
      <c r="EP223" s="58"/>
      <c r="EQ223" s="58"/>
      <c r="ER223" s="58"/>
      <c r="ES223" s="58"/>
      <c r="ET223" s="58"/>
      <c r="EU223" s="58"/>
      <c r="EV223" s="58"/>
      <c r="EW223" s="58"/>
      <c r="EX223" s="58"/>
      <c r="EY223" s="58"/>
      <c r="EZ223" s="58"/>
      <c r="FA223" s="58"/>
      <c r="FB223" s="58"/>
    </row>
    <row r="224" spans="1:158" ht="15" x14ac:dyDescent="0.25">
      <c r="BE224" s="58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  <c r="CG224" s="58"/>
      <c r="CH224" s="58"/>
      <c r="CI224" s="58"/>
      <c r="CJ224" s="58"/>
      <c r="CK224" s="58"/>
      <c r="CL224" s="58"/>
      <c r="CM224" s="58"/>
      <c r="CN224" s="58"/>
      <c r="CO224" s="58"/>
      <c r="CP224" s="58"/>
      <c r="CQ224" s="58"/>
      <c r="CR224" s="58"/>
      <c r="CS224" s="58"/>
      <c r="CT224" s="58"/>
      <c r="CU224" s="58"/>
      <c r="CV224" s="58"/>
      <c r="CW224" s="58"/>
      <c r="CX224" s="58"/>
      <c r="CY224" s="58"/>
      <c r="CZ224" s="58"/>
      <c r="DA224" s="58"/>
      <c r="DB224" s="58"/>
      <c r="DC224" s="58"/>
      <c r="DD224" s="58"/>
      <c r="DE224" s="58"/>
      <c r="DF224" s="58"/>
      <c r="DG224" s="58"/>
      <c r="DH224" s="58"/>
      <c r="DI224" s="58"/>
      <c r="DJ224" s="58"/>
      <c r="DK224" s="58"/>
      <c r="DL224" s="58"/>
      <c r="DM224" s="58"/>
      <c r="DN224" s="58"/>
      <c r="DO224" s="58"/>
      <c r="DP224" s="58"/>
      <c r="DQ224" s="58"/>
      <c r="DR224" s="58"/>
      <c r="DS224" s="58"/>
      <c r="DT224" s="58"/>
      <c r="DU224" s="58"/>
      <c r="DV224" s="58"/>
      <c r="DW224" s="58"/>
      <c r="DX224" s="58"/>
      <c r="DY224" s="58"/>
      <c r="DZ224" s="58"/>
      <c r="EA224" s="58"/>
      <c r="EB224" s="58"/>
      <c r="EC224" s="58"/>
      <c r="ED224" s="58"/>
      <c r="EE224" s="58"/>
      <c r="EF224" s="58"/>
      <c r="EG224" s="58"/>
      <c r="EH224" s="58"/>
      <c r="EI224" s="58"/>
      <c r="EJ224" s="58"/>
      <c r="EK224" s="58"/>
      <c r="EL224" s="58"/>
      <c r="EM224" s="58"/>
      <c r="EN224" s="58"/>
      <c r="EO224" s="58"/>
      <c r="EP224" s="58"/>
      <c r="EQ224" s="58"/>
      <c r="ER224" s="58"/>
      <c r="ES224" s="58"/>
      <c r="ET224" s="58"/>
      <c r="EU224" s="58"/>
      <c r="EV224" s="58"/>
      <c r="EW224" s="58"/>
      <c r="EX224" s="58"/>
      <c r="EY224" s="58"/>
      <c r="EZ224" s="58"/>
      <c r="FA224" s="58"/>
      <c r="FB224" s="58"/>
    </row>
    <row r="225" spans="57:158" ht="15" x14ac:dyDescent="0.25">
      <c r="BE225" s="58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8"/>
      <c r="CE225" s="58"/>
      <c r="CF225" s="58"/>
      <c r="CG225" s="58"/>
      <c r="CH225" s="58"/>
      <c r="CI225" s="58"/>
      <c r="CJ225" s="58"/>
      <c r="CK225" s="58"/>
      <c r="CL225" s="58"/>
      <c r="CM225" s="58"/>
      <c r="CN225" s="58"/>
      <c r="CO225" s="58"/>
      <c r="CP225" s="58"/>
      <c r="CQ225" s="58"/>
      <c r="CR225" s="58"/>
      <c r="CS225" s="58"/>
      <c r="CT225" s="58"/>
      <c r="CU225" s="58"/>
      <c r="CV225" s="58"/>
      <c r="CW225" s="58"/>
      <c r="CX225" s="58"/>
      <c r="CY225" s="58"/>
      <c r="CZ225" s="58"/>
      <c r="DA225" s="58"/>
      <c r="DB225" s="58"/>
      <c r="DC225" s="58"/>
      <c r="DD225" s="58"/>
      <c r="DE225" s="58"/>
      <c r="DF225" s="58"/>
      <c r="DG225" s="58"/>
      <c r="DH225" s="58"/>
      <c r="DI225" s="58"/>
      <c r="DJ225" s="58"/>
      <c r="DK225" s="58"/>
      <c r="DL225" s="58"/>
      <c r="DM225" s="58"/>
      <c r="DN225" s="58"/>
      <c r="DO225" s="58"/>
      <c r="DP225" s="58"/>
      <c r="DQ225" s="58"/>
      <c r="DR225" s="58"/>
      <c r="DS225" s="58"/>
      <c r="DT225" s="58"/>
      <c r="DU225" s="58"/>
      <c r="DV225" s="58"/>
      <c r="DW225" s="58"/>
      <c r="DX225" s="58"/>
      <c r="DY225" s="58"/>
      <c r="DZ225" s="58"/>
      <c r="EA225" s="58"/>
      <c r="EB225" s="58"/>
      <c r="EC225" s="58"/>
      <c r="ED225" s="58"/>
      <c r="EE225" s="58"/>
      <c r="EF225" s="58"/>
      <c r="EG225" s="58"/>
      <c r="EH225" s="58"/>
      <c r="EI225" s="58"/>
      <c r="EJ225" s="58"/>
      <c r="EK225" s="58"/>
      <c r="EL225" s="58"/>
      <c r="EM225" s="58"/>
      <c r="EN225" s="58"/>
      <c r="EO225" s="58"/>
      <c r="EP225" s="58"/>
      <c r="EQ225" s="58"/>
      <c r="ER225" s="58"/>
      <c r="ES225" s="58"/>
      <c r="ET225" s="58"/>
      <c r="EU225" s="58"/>
      <c r="EV225" s="58"/>
      <c r="EW225" s="58"/>
      <c r="EX225" s="58"/>
      <c r="EY225" s="58"/>
      <c r="EZ225" s="58"/>
      <c r="FA225" s="58"/>
      <c r="FB225" s="58"/>
    </row>
    <row r="226" spans="57:158" ht="15" x14ac:dyDescent="0.25">
      <c r="BE226" s="58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  <c r="CG226" s="58"/>
      <c r="CH226" s="58"/>
      <c r="CI226" s="58"/>
      <c r="CJ226" s="58"/>
      <c r="CK226" s="58"/>
      <c r="CL226" s="58"/>
      <c r="CM226" s="58"/>
      <c r="CN226" s="58"/>
      <c r="CO226" s="58"/>
      <c r="CP226" s="58"/>
      <c r="CQ226" s="58"/>
      <c r="CR226" s="58"/>
      <c r="CS226" s="58"/>
      <c r="CT226" s="58"/>
      <c r="CU226" s="58"/>
      <c r="CV226" s="58"/>
      <c r="CW226" s="58"/>
      <c r="CX226" s="58"/>
      <c r="CY226" s="58"/>
      <c r="CZ226" s="58"/>
      <c r="DA226" s="58"/>
      <c r="DB226" s="58"/>
      <c r="DC226" s="58"/>
      <c r="DD226" s="58"/>
      <c r="DE226" s="58"/>
      <c r="DF226" s="58"/>
      <c r="DG226" s="58"/>
      <c r="DH226" s="58"/>
      <c r="DI226" s="58"/>
      <c r="DJ226" s="58"/>
      <c r="DK226" s="58"/>
      <c r="DL226" s="58"/>
      <c r="DM226" s="58"/>
      <c r="DN226" s="58"/>
      <c r="DO226" s="58"/>
      <c r="DP226" s="58"/>
      <c r="DQ226" s="58"/>
      <c r="DR226" s="58"/>
      <c r="DS226" s="58"/>
      <c r="DT226" s="58"/>
      <c r="DU226" s="58"/>
      <c r="DV226" s="58"/>
      <c r="DW226" s="58"/>
      <c r="DX226" s="58"/>
      <c r="DY226" s="58"/>
      <c r="DZ226" s="58"/>
      <c r="EA226" s="58"/>
      <c r="EB226" s="58"/>
      <c r="EC226" s="58"/>
      <c r="ED226" s="58"/>
      <c r="EE226" s="58"/>
      <c r="EF226" s="58"/>
      <c r="EG226" s="58"/>
      <c r="EH226" s="58"/>
      <c r="EI226" s="58"/>
      <c r="EJ226" s="58"/>
      <c r="EK226" s="58"/>
      <c r="EL226" s="58"/>
      <c r="EM226" s="58"/>
      <c r="EN226" s="58"/>
      <c r="EO226" s="58"/>
      <c r="EP226" s="58"/>
      <c r="EQ226" s="58"/>
      <c r="ER226" s="58"/>
      <c r="ES226" s="58"/>
      <c r="ET226" s="58"/>
      <c r="EU226" s="58"/>
      <c r="EV226" s="58"/>
      <c r="EW226" s="58"/>
      <c r="EX226" s="58"/>
      <c r="EY226" s="58"/>
      <c r="EZ226" s="58"/>
      <c r="FA226" s="58"/>
      <c r="FB226" s="58"/>
    </row>
    <row r="227" spans="57:158" ht="15" x14ac:dyDescent="0.25">
      <c r="BE227" s="58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  <c r="CG227" s="58"/>
      <c r="CH227" s="58"/>
      <c r="CI227" s="58"/>
      <c r="CJ227" s="58"/>
      <c r="CK227" s="58"/>
      <c r="CL227" s="58"/>
      <c r="CM227" s="58"/>
      <c r="CN227" s="58"/>
      <c r="CO227" s="58"/>
      <c r="CP227" s="58"/>
      <c r="CQ227" s="58"/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58"/>
      <c r="DD227" s="58"/>
      <c r="DE227" s="58"/>
      <c r="DF227" s="58"/>
      <c r="DG227" s="58"/>
      <c r="DH227" s="58"/>
      <c r="DI227" s="58"/>
      <c r="DJ227" s="58"/>
      <c r="DK227" s="58"/>
      <c r="DL227" s="58"/>
      <c r="DM227" s="58"/>
      <c r="DN227" s="58"/>
      <c r="DO227" s="58"/>
      <c r="DP227" s="58"/>
      <c r="DQ227" s="58"/>
      <c r="DR227" s="58"/>
      <c r="DS227" s="58"/>
      <c r="DT227" s="58"/>
      <c r="DU227" s="58"/>
      <c r="DV227" s="58"/>
      <c r="DW227" s="58"/>
      <c r="DX227" s="58"/>
      <c r="DY227" s="58"/>
      <c r="DZ227" s="58"/>
      <c r="EA227" s="58"/>
      <c r="EB227" s="58"/>
      <c r="EC227" s="58"/>
      <c r="ED227" s="58"/>
      <c r="EE227" s="58"/>
      <c r="EF227" s="58"/>
      <c r="EG227" s="58"/>
      <c r="EH227" s="58"/>
      <c r="EI227" s="58"/>
      <c r="EJ227" s="58"/>
      <c r="EK227" s="58"/>
      <c r="EL227" s="58"/>
      <c r="EM227" s="58"/>
      <c r="EN227" s="58"/>
      <c r="EO227" s="58"/>
      <c r="EP227" s="58"/>
      <c r="EQ227" s="58"/>
      <c r="ER227" s="58"/>
      <c r="ES227" s="58"/>
      <c r="ET227" s="58"/>
      <c r="EU227" s="58"/>
      <c r="EV227" s="58"/>
      <c r="EW227" s="58"/>
      <c r="EX227" s="58"/>
      <c r="EY227" s="58"/>
      <c r="EZ227" s="58"/>
      <c r="FA227" s="58"/>
      <c r="FB227" s="58"/>
    </row>
    <row r="228" spans="57:158" ht="15" x14ac:dyDescent="0.25">
      <c r="BE228" s="5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/>
      <c r="CR228" s="58"/>
      <c r="CS228" s="58"/>
      <c r="CT228" s="58"/>
      <c r="CU228" s="58"/>
      <c r="CV228" s="58"/>
      <c r="CW228" s="58"/>
      <c r="CX228" s="58"/>
      <c r="CY228" s="58"/>
      <c r="CZ228" s="58"/>
      <c r="DA228" s="58"/>
      <c r="DB228" s="58"/>
      <c r="DC228" s="58"/>
      <c r="DD228" s="58"/>
      <c r="DE228" s="58"/>
      <c r="DF228" s="58"/>
      <c r="DG228" s="58"/>
      <c r="DH228" s="58"/>
      <c r="DI228" s="58"/>
      <c r="DJ228" s="58"/>
      <c r="DK228" s="58"/>
      <c r="DL228" s="58"/>
      <c r="DM228" s="58"/>
      <c r="DN228" s="58"/>
      <c r="DO228" s="58"/>
      <c r="DP228" s="58"/>
      <c r="DQ228" s="58"/>
      <c r="DR228" s="58"/>
      <c r="DS228" s="58"/>
      <c r="DT228" s="58"/>
      <c r="DU228" s="58"/>
      <c r="DV228" s="58"/>
      <c r="DW228" s="58"/>
      <c r="DX228" s="58"/>
      <c r="DY228" s="58"/>
      <c r="DZ228" s="58"/>
      <c r="EA228" s="58"/>
      <c r="EB228" s="58"/>
      <c r="EC228" s="58"/>
      <c r="ED228" s="58"/>
      <c r="EE228" s="58"/>
      <c r="EF228" s="58"/>
      <c r="EG228" s="58"/>
      <c r="EH228" s="58"/>
      <c r="EI228" s="58"/>
      <c r="EJ228" s="58"/>
      <c r="EK228" s="58"/>
      <c r="EL228" s="58"/>
      <c r="EM228" s="58"/>
      <c r="EN228" s="58"/>
      <c r="EO228" s="58"/>
      <c r="EP228" s="58"/>
      <c r="EQ228" s="58"/>
      <c r="ER228" s="58"/>
      <c r="ES228" s="58"/>
      <c r="ET228" s="58"/>
      <c r="EU228" s="58"/>
      <c r="EV228" s="58"/>
      <c r="EW228" s="58"/>
      <c r="EX228" s="58"/>
      <c r="EY228" s="58"/>
      <c r="EZ228" s="58"/>
      <c r="FA228" s="58"/>
      <c r="FB228" s="58"/>
    </row>
    <row r="229" spans="57:158" ht="15" x14ac:dyDescent="0.25">
      <c r="BE229" s="58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8"/>
      <c r="CE229" s="58"/>
      <c r="CF229" s="58"/>
      <c r="CG229" s="58"/>
      <c r="CH229" s="58"/>
      <c r="CI229" s="58"/>
      <c r="CJ229" s="58"/>
      <c r="CK229" s="58"/>
      <c r="CL229" s="58"/>
      <c r="CM229" s="58"/>
      <c r="CN229" s="58"/>
      <c r="CO229" s="58"/>
      <c r="CP229" s="58"/>
      <c r="CQ229" s="58"/>
      <c r="CR229" s="58"/>
      <c r="CS229" s="58"/>
      <c r="CT229" s="58"/>
      <c r="CU229" s="58"/>
      <c r="CV229" s="58"/>
      <c r="CW229" s="58"/>
      <c r="CX229" s="58"/>
      <c r="CY229" s="58"/>
      <c r="CZ229" s="58"/>
      <c r="DA229" s="58"/>
      <c r="DB229" s="58"/>
      <c r="DC229" s="58"/>
      <c r="DD229" s="58"/>
      <c r="DE229" s="58"/>
      <c r="DF229" s="58"/>
      <c r="DG229" s="58"/>
      <c r="DH229" s="58"/>
      <c r="DI229" s="58"/>
      <c r="DJ229" s="58"/>
      <c r="DK229" s="58"/>
      <c r="DL229" s="58"/>
      <c r="DM229" s="58"/>
      <c r="DN229" s="58"/>
      <c r="DO229" s="58"/>
      <c r="DP229" s="58"/>
      <c r="DQ229" s="58"/>
      <c r="DR229" s="58"/>
      <c r="DS229" s="58"/>
      <c r="DT229" s="58"/>
      <c r="DU229" s="58"/>
      <c r="DV229" s="58"/>
      <c r="DW229" s="58"/>
      <c r="DX229" s="58"/>
      <c r="DY229" s="58"/>
      <c r="DZ229" s="58"/>
      <c r="EA229" s="58"/>
      <c r="EB229" s="58"/>
      <c r="EC229" s="58"/>
      <c r="ED229" s="58"/>
      <c r="EE229" s="58"/>
      <c r="EF229" s="58"/>
      <c r="EG229" s="58"/>
      <c r="EH229" s="58"/>
      <c r="EI229" s="58"/>
      <c r="EJ229" s="58"/>
      <c r="EK229" s="58"/>
      <c r="EL229" s="58"/>
      <c r="EM229" s="58"/>
      <c r="EN229" s="58"/>
      <c r="EO229" s="58"/>
      <c r="EP229" s="58"/>
      <c r="EQ229" s="58"/>
      <c r="ER229" s="58"/>
      <c r="ES229" s="58"/>
      <c r="ET229" s="58"/>
      <c r="EU229" s="58"/>
      <c r="EV229" s="58"/>
      <c r="EW229" s="58"/>
      <c r="EX229" s="58"/>
      <c r="EY229" s="58"/>
      <c r="EZ229" s="58"/>
      <c r="FA229" s="58"/>
      <c r="FB229" s="58"/>
    </row>
    <row r="230" spans="57:158" ht="15" x14ac:dyDescent="0.25">
      <c r="BE230" s="58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  <c r="CG230" s="58"/>
      <c r="CH230" s="58"/>
      <c r="CI230" s="58"/>
      <c r="CJ230" s="58"/>
      <c r="CK230" s="58"/>
      <c r="CL230" s="58"/>
      <c r="CM230" s="58"/>
      <c r="CN230" s="58"/>
      <c r="CO230" s="58"/>
      <c r="CP230" s="58"/>
      <c r="CQ230" s="58"/>
      <c r="CR230" s="58"/>
      <c r="CS230" s="58"/>
      <c r="CT230" s="58"/>
      <c r="CU230" s="58"/>
      <c r="CV230" s="58"/>
      <c r="CW230" s="58"/>
      <c r="CX230" s="58"/>
      <c r="CY230" s="58"/>
      <c r="CZ230" s="58"/>
      <c r="DA230" s="58"/>
      <c r="DB230" s="58"/>
      <c r="DC230" s="58"/>
      <c r="DD230" s="58"/>
      <c r="DE230" s="58"/>
      <c r="DF230" s="58"/>
      <c r="DG230" s="58"/>
      <c r="DH230" s="58"/>
      <c r="DI230" s="58"/>
      <c r="DJ230" s="58"/>
      <c r="DK230" s="58"/>
      <c r="DL230" s="58"/>
      <c r="DM230" s="58"/>
      <c r="DN230" s="58"/>
      <c r="DO230" s="58"/>
      <c r="DP230" s="58"/>
      <c r="DQ230" s="58"/>
      <c r="DR230" s="58"/>
      <c r="DS230" s="58"/>
      <c r="DT230" s="58"/>
      <c r="DU230" s="58"/>
      <c r="DV230" s="58"/>
      <c r="DW230" s="58"/>
      <c r="DX230" s="58"/>
      <c r="DY230" s="58"/>
      <c r="DZ230" s="58"/>
      <c r="EA230" s="58"/>
      <c r="EB230" s="58"/>
      <c r="EC230" s="58"/>
      <c r="ED230" s="58"/>
      <c r="EE230" s="58"/>
      <c r="EF230" s="58"/>
      <c r="EG230" s="58"/>
      <c r="EH230" s="58"/>
      <c r="EI230" s="58"/>
      <c r="EJ230" s="58"/>
      <c r="EK230" s="58"/>
      <c r="EL230" s="58"/>
      <c r="EM230" s="58"/>
      <c r="EN230" s="58"/>
      <c r="EO230" s="58"/>
      <c r="EP230" s="58"/>
      <c r="EQ230" s="58"/>
      <c r="ER230" s="58"/>
      <c r="ES230" s="58"/>
      <c r="ET230" s="58"/>
      <c r="EU230" s="58"/>
      <c r="EV230" s="58"/>
      <c r="EW230" s="58"/>
      <c r="EX230" s="58"/>
      <c r="EY230" s="58"/>
      <c r="EZ230" s="58"/>
      <c r="FA230" s="58"/>
      <c r="FB230" s="58"/>
    </row>
    <row r="231" spans="57:158" ht="15" x14ac:dyDescent="0.25">
      <c r="BE231" s="58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/>
      <c r="CN231" s="58"/>
      <c r="CO231" s="58"/>
      <c r="CP231" s="58"/>
      <c r="CQ231" s="58"/>
      <c r="CR231" s="58"/>
      <c r="CS231" s="58"/>
      <c r="CT231" s="58"/>
      <c r="CU231" s="58"/>
      <c r="CV231" s="58"/>
      <c r="CW231" s="58"/>
      <c r="CX231" s="58"/>
      <c r="CY231" s="58"/>
      <c r="CZ231" s="58"/>
      <c r="DA231" s="58"/>
      <c r="DB231" s="58"/>
      <c r="DC231" s="58"/>
      <c r="DD231" s="58"/>
      <c r="DE231" s="58"/>
      <c r="DF231" s="58"/>
      <c r="DG231" s="58"/>
      <c r="DH231" s="58"/>
      <c r="DI231" s="58"/>
      <c r="DJ231" s="58"/>
      <c r="DK231" s="58"/>
      <c r="DL231" s="58"/>
      <c r="DM231" s="58"/>
      <c r="DN231" s="58"/>
      <c r="DO231" s="58"/>
      <c r="DP231" s="58"/>
      <c r="DQ231" s="58"/>
      <c r="DR231" s="58"/>
      <c r="DS231" s="58"/>
      <c r="DT231" s="58"/>
      <c r="DU231" s="58"/>
      <c r="DV231" s="58"/>
      <c r="DW231" s="58"/>
      <c r="DX231" s="58"/>
      <c r="DY231" s="58"/>
      <c r="DZ231" s="58"/>
      <c r="EA231" s="58"/>
      <c r="EB231" s="58"/>
      <c r="EC231" s="58"/>
      <c r="ED231" s="58"/>
      <c r="EE231" s="58"/>
      <c r="EF231" s="58"/>
      <c r="EG231" s="58"/>
      <c r="EH231" s="58"/>
      <c r="EI231" s="58"/>
      <c r="EJ231" s="58"/>
      <c r="EK231" s="58"/>
      <c r="EL231" s="58"/>
      <c r="EM231" s="58"/>
      <c r="EN231" s="58"/>
      <c r="EO231" s="58"/>
      <c r="EP231" s="58"/>
      <c r="EQ231" s="58"/>
      <c r="ER231" s="58"/>
      <c r="ES231" s="58"/>
      <c r="ET231" s="58"/>
      <c r="EU231" s="58"/>
      <c r="EV231" s="58"/>
      <c r="EW231" s="58"/>
      <c r="EX231" s="58"/>
      <c r="EY231" s="58"/>
      <c r="EZ231" s="58"/>
      <c r="FA231" s="58"/>
      <c r="FB231" s="58"/>
    </row>
    <row r="232" spans="57:158" ht="15" x14ac:dyDescent="0.25">
      <c r="BE232" s="58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 s="58"/>
      <c r="BT232" s="58"/>
      <c r="BU232" s="58"/>
      <c r="BV232" s="58"/>
      <c r="BW232" s="58"/>
      <c r="BX232" s="58"/>
      <c r="BY232" s="58"/>
      <c r="BZ232" s="58"/>
      <c r="CA232" s="58"/>
      <c r="CB232" s="58"/>
      <c r="CC232" s="58"/>
      <c r="CD232" s="58"/>
      <c r="CE232" s="58"/>
      <c r="CF232" s="58"/>
      <c r="CG232" s="58"/>
      <c r="CH232" s="58"/>
      <c r="CI232" s="58"/>
      <c r="CJ232" s="58"/>
      <c r="CK232" s="58"/>
      <c r="CL232" s="58"/>
      <c r="CM232" s="58"/>
      <c r="CN232" s="58"/>
      <c r="CO232" s="58"/>
      <c r="CP232" s="58"/>
      <c r="CQ232" s="58"/>
      <c r="CR232" s="58"/>
      <c r="CS232" s="58"/>
      <c r="CT232" s="58"/>
      <c r="CU232" s="58"/>
      <c r="CV232" s="58"/>
      <c r="CW232" s="58"/>
      <c r="CX232" s="58"/>
      <c r="CY232" s="58"/>
      <c r="CZ232" s="58"/>
      <c r="DA232" s="58"/>
      <c r="DB232" s="58"/>
      <c r="DC232" s="58"/>
      <c r="DD232" s="58"/>
      <c r="DE232" s="58"/>
      <c r="DF232" s="58"/>
      <c r="DG232" s="58"/>
      <c r="DH232" s="58"/>
      <c r="DI232" s="58"/>
      <c r="DJ232" s="58"/>
      <c r="DK232" s="58"/>
      <c r="DL232" s="58"/>
      <c r="DM232" s="58"/>
      <c r="DN232" s="58"/>
      <c r="DO232" s="58"/>
      <c r="DP232" s="58"/>
      <c r="DQ232" s="58"/>
      <c r="DR232" s="58"/>
      <c r="DS232" s="58"/>
      <c r="DT232" s="58"/>
      <c r="DU232" s="58"/>
      <c r="DV232" s="58"/>
      <c r="DW232" s="58"/>
      <c r="DX232" s="58"/>
      <c r="DY232" s="58"/>
      <c r="DZ232" s="58"/>
      <c r="EA232" s="58"/>
      <c r="EB232" s="58"/>
      <c r="EC232" s="58"/>
      <c r="ED232" s="58"/>
      <c r="EE232" s="58"/>
      <c r="EF232" s="58"/>
      <c r="EG232" s="58"/>
      <c r="EH232" s="58"/>
      <c r="EI232" s="58"/>
      <c r="EJ232" s="58"/>
      <c r="EK232" s="58"/>
      <c r="EL232" s="58"/>
      <c r="EM232" s="58"/>
      <c r="EN232" s="58"/>
      <c r="EO232" s="58"/>
      <c r="EP232" s="58"/>
      <c r="EQ232" s="58"/>
      <c r="ER232" s="58"/>
      <c r="ES232" s="58"/>
      <c r="ET232" s="58"/>
      <c r="EU232" s="58"/>
      <c r="EV232" s="58"/>
      <c r="EW232" s="58"/>
      <c r="EX232" s="58"/>
      <c r="EY232" s="58"/>
      <c r="EZ232" s="58"/>
      <c r="FA232" s="58"/>
      <c r="FB232" s="58"/>
    </row>
    <row r="233" spans="57:158" ht="15" x14ac:dyDescent="0.25">
      <c r="BE233" s="58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  <c r="CG233" s="58"/>
      <c r="CH233" s="58"/>
      <c r="CI233" s="58"/>
      <c r="CJ233" s="58"/>
      <c r="CK233" s="58"/>
      <c r="CL233" s="58"/>
      <c r="CM233" s="58"/>
      <c r="CN233" s="58"/>
      <c r="CO233" s="58"/>
      <c r="CP233" s="58"/>
      <c r="CQ233" s="58"/>
      <c r="CR233" s="58"/>
      <c r="CS233" s="58"/>
      <c r="CT233" s="58"/>
      <c r="CU233" s="58"/>
      <c r="CV233" s="58"/>
      <c r="CW233" s="58"/>
      <c r="CX233" s="58"/>
      <c r="CY233" s="58"/>
      <c r="CZ233" s="58"/>
      <c r="DA233" s="58"/>
      <c r="DB233" s="58"/>
      <c r="DC233" s="58"/>
      <c r="DD233" s="58"/>
      <c r="DE233" s="58"/>
      <c r="DF233" s="58"/>
      <c r="DG233" s="58"/>
      <c r="DH233" s="58"/>
      <c r="DI233" s="58"/>
      <c r="DJ233" s="58"/>
      <c r="DK233" s="58"/>
      <c r="DL233" s="58"/>
      <c r="DM233" s="58"/>
      <c r="DN233" s="58"/>
      <c r="DO233" s="58"/>
      <c r="DP233" s="58"/>
      <c r="DQ233" s="58"/>
      <c r="DR233" s="58"/>
      <c r="DS233" s="58"/>
      <c r="DT233" s="58"/>
      <c r="DU233" s="58"/>
      <c r="DV233" s="58"/>
      <c r="DW233" s="58"/>
      <c r="DX233" s="58"/>
      <c r="DY233" s="58"/>
      <c r="DZ233" s="58"/>
      <c r="EA233" s="58"/>
      <c r="EB233" s="58"/>
      <c r="EC233" s="58"/>
      <c r="ED233" s="58"/>
      <c r="EE233" s="58"/>
      <c r="EF233" s="58"/>
      <c r="EG233" s="58"/>
      <c r="EH233" s="58"/>
      <c r="EI233" s="58"/>
      <c r="EJ233" s="58"/>
      <c r="EK233" s="58"/>
      <c r="EL233" s="58"/>
      <c r="EM233" s="58"/>
      <c r="EN233" s="58"/>
      <c r="EO233" s="58"/>
      <c r="EP233" s="58"/>
      <c r="EQ233" s="58"/>
      <c r="ER233" s="58"/>
      <c r="ES233" s="58"/>
      <c r="ET233" s="58"/>
      <c r="EU233" s="58"/>
      <c r="EV233" s="58"/>
      <c r="EW233" s="58"/>
      <c r="EX233" s="58"/>
      <c r="EY233" s="58"/>
      <c r="EZ233" s="58"/>
      <c r="FA233" s="58"/>
      <c r="FB233" s="58"/>
    </row>
    <row r="234" spans="57:158" ht="15" x14ac:dyDescent="0.25">
      <c r="BE234" s="58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8"/>
      <c r="CE234" s="58"/>
      <c r="CF234" s="58"/>
      <c r="CG234" s="58"/>
      <c r="CH234" s="58"/>
      <c r="CI234" s="58"/>
      <c r="CJ234" s="58"/>
      <c r="CK234" s="58"/>
      <c r="CL234" s="58"/>
      <c r="CM234" s="58"/>
      <c r="CN234" s="58"/>
      <c r="CO234" s="58"/>
      <c r="CP234" s="58"/>
      <c r="CQ234" s="58"/>
      <c r="CR234" s="58"/>
      <c r="CS234" s="58"/>
      <c r="CT234" s="58"/>
      <c r="CU234" s="58"/>
      <c r="CV234" s="58"/>
      <c r="CW234" s="58"/>
      <c r="CX234" s="58"/>
      <c r="CY234" s="58"/>
      <c r="CZ234" s="58"/>
      <c r="DA234" s="58"/>
      <c r="DB234" s="58"/>
      <c r="DC234" s="58"/>
      <c r="DD234" s="58"/>
      <c r="DE234" s="58"/>
      <c r="DF234" s="58"/>
      <c r="DG234" s="58"/>
      <c r="DH234" s="58"/>
      <c r="DI234" s="58"/>
      <c r="DJ234" s="58"/>
      <c r="DK234" s="58"/>
      <c r="DL234" s="58"/>
      <c r="DM234" s="58"/>
      <c r="DN234" s="58"/>
      <c r="DO234" s="58"/>
      <c r="DP234" s="58"/>
      <c r="DQ234" s="58"/>
      <c r="DR234" s="58"/>
      <c r="DS234" s="58"/>
      <c r="DT234" s="58"/>
      <c r="DU234" s="58"/>
      <c r="DV234" s="58"/>
      <c r="DW234" s="58"/>
      <c r="DX234" s="58"/>
      <c r="DY234" s="58"/>
      <c r="DZ234" s="58"/>
      <c r="EA234" s="58"/>
      <c r="EB234" s="58"/>
      <c r="EC234" s="58"/>
      <c r="ED234" s="58"/>
      <c r="EE234" s="58"/>
      <c r="EF234" s="58"/>
      <c r="EG234" s="58"/>
      <c r="EH234" s="58"/>
      <c r="EI234" s="58"/>
      <c r="EJ234" s="58"/>
      <c r="EK234" s="58"/>
      <c r="EL234" s="58"/>
      <c r="EM234" s="58"/>
      <c r="EN234" s="58"/>
      <c r="EO234" s="58"/>
      <c r="EP234" s="58"/>
      <c r="EQ234" s="58"/>
      <c r="ER234" s="58"/>
      <c r="ES234" s="58"/>
      <c r="ET234" s="58"/>
      <c r="EU234" s="58"/>
      <c r="EV234" s="58"/>
      <c r="EW234" s="58"/>
      <c r="EX234" s="58"/>
      <c r="EY234" s="58"/>
      <c r="EZ234" s="58"/>
      <c r="FA234" s="58"/>
      <c r="FB234" s="58"/>
    </row>
    <row r="235" spans="57:158" ht="15" x14ac:dyDescent="0.25">
      <c r="BE235" s="58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  <c r="CG235" s="58"/>
      <c r="CH235" s="58"/>
      <c r="CI235" s="58"/>
      <c r="CJ235" s="58"/>
      <c r="CK235" s="58"/>
      <c r="CL235" s="58"/>
      <c r="CM235" s="58"/>
      <c r="CN235" s="58"/>
      <c r="CO235" s="58"/>
      <c r="CP235" s="58"/>
      <c r="CQ235" s="58"/>
      <c r="CR235" s="58"/>
      <c r="CS235" s="58"/>
      <c r="CT235" s="58"/>
      <c r="CU235" s="58"/>
      <c r="CV235" s="58"/>
      <c r="CW235" s="58"/>
      <c r="CX235" s="58"/>
      <c r="CY235" s="58"/>
      <c r="CZ235" s="58"/>
      <c r="DA235" s="58"/>
      <c r="DB235" s="58"/>
      <c r="DC235" s="58"/>
      <c r="DD235" s="58"/>
      <c r="DE235" s="58"/>
      <c r="DF235" s="58"/>
      <c r="DG235" s="58"/>
      <c r="DH235" s="58"/>
      <c r="DI235" s="58"/>
      <c r="DJ235" s="58"/>
      <c r="DK235" s="58"/>
      <c r="DL235" s="58"/>
      <c r="DM235" s="58"/>
      <c r="DN235" s="58"/>
      <c r="DO235" s="58"/>
      <c r="DP235" s="58"/>
      <c r="DQ235" s="58"/>
      <c r="DR235" s="58"/>
      <c r="DS235" s="58"/>
      <c r="DT235" s="58"/>
      <c r="DU235" s="58"/>
      <c r="DV235" s="58"/>
      <c r="DW235" s="58"/>
      <c r="DX235" s="58"/>
      <c r="DY235" s="58"/>
      <c r="DZ235" s="58"/>
      <c r="EA235" s="58"/>
      <c r="EB235" s="58"/>
      <c r="EC235" s="58"/>
      <c r="ED235" s="58"/>
      <c r="EE235" s="58"/>
      <c r="EF235" s="58"/>
      <c r="EG235" s="58"/>
      <c r="EH235" s="58"/>
      <c r="EI235" s="58"/>
      <c r="EJ235" s="58"/>
      <c r="EK235" s="58"/>
      <c r="EL235" s="58"/>
      <c r="EM235" s="58"/>
      <c r="EN235" s="58"/>
      <c r="EO235" s="58"/>
      <c r="EP235" s="58"/>
      <c r="EQ235" s="58"/>
      <c r="ER235" s="58"/>
      <c r="ES235" s="58"/>
      <c r="ET235" s="58"/>
      <c r="EU235" s="58"/>
      <c r="EV235" s="58"/>
      <c r="EW235" s="58"/>
      <c r="EX235" s="58"/>
      <c r="EY235" s="58"/>
      <c r="EZ235" s="58"/>
      <c r="FA235" s="58"/>
      <c r="FB235" s="58"/>
    </row>
    <row r="236" spans="57:158" ht="15" x14ac:dyDescent="0.25">
      <c r="BE236" s="58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 s="58"/>
      <c r="BT236" s="58"/>
      <c r="BU236" s="58"/>
      <c r="BV236" s="58"/>
      <c r="BW236" s="58"/>
      <c r="BX236" s="58"/>
      <c r="BY236" s="58"/>
      <c r="BZ236" s="58"/>
      <c r="CA236" s="58"/>
      <c r="CB236" s="58"/>
      <c r="CC236" s="58"/>
      <c r="CD236" s="58"/>
      <c r="CE236" s="58"/>
      <c r="CF236" s="58"/>
      <c r="CG236" s="58"/>
      <c r="CH236" s="58"/>
      <c r="CI236" s="58"/>
      <c r="CJ236" s="58"/>
      <c r="CK236" s="58"/>
      <c r="CL236" s="58"/>
      <c r="CM236" s="58"/>
      <c r="CN236" s="58"/>
      <c r="CO236" s="58"/>
      <c r="CP236" s="58"/>
      <c r="CQ236" s="58"/>
      <c r="CR236" s="58"/>
      <c r="CS236" s="58"/>
      <c r="CT236" s="58"/>
      <c r="CU236" s="58"/>
      <c r="CV236" s="58"/>
      <c r="CW236" s="58"/>
      <c r="CX236" s="58"/>
      <c r="CY236" s="58"/>
      <c r="CZ236" s="58"/>
      <c r="DA236" s="58"/>
      <c r="DB236" s="58"/>
      <c r="DC236" s="58"/>
      <c r="DD236" s="58"/>
      <c r="DE236" s="58"/>
      <c r="DF236" s="58"/>
      <c r="DG236" s="58"/>
      <c r="DH236" s="58"/>
      <c r="DI236" s="58"/>
      <c r="DJ236" s="58"/>
      <c r="DK236" s="58"/>
      <c r="DL236" s="58"/>
      <c r="DM236" s="58"/>
      <c r="DN236" s="58"/>
      <c r="DO236" s="58"/>
      <c r="DP236" s="58"/>
      <c r="DQ236" s="58"/>
      <c r="DR236" s="58"/>
      <c r="DS236" s="58"/>
      <c r="DT236" s="58"/>
      <c r="DU236" s="58"/>
      <c r="DV236" s="58"/>
      <c r="DW236" s="58"/>
      <c r="DX236" s="58"/>
      <c r="DY236" s="58"/>
      <c r="DZ236" s="58"/>
      <c r="EA236" s="58"/>
      <c r="EB236" s="58"/>
      <c r="EC236" s="58"/>
      <c r="ED236" s="58"/>
      <c r="EE236" s="58"/>
      <c r="EF236" s="58"/>
      <c r="EG236" s="58"/>
      <c r="EH236" s="58"/>
      <c r="EI236" s="58"/>
      <c r="EJ236" s="58"/>
      <c r="EK236" s="58"/>
      <c r="EL236" s="58"/>
      <c r="EM236" s="58"/>
      <c r="EN236" s="58"/>
      <c r="EO236" s="58"/>
      <c r="EP236" s="58"/>
      <c r="EQ236" s="58"/>
      <c r="ER236" s="58"/>
      <c r="ES236" s="58"/>
      <c r="ET236" s="58"/>
      <c r="EU236" s="58"/>
      <c r="EV236" s="58"/>
      <c r="EW236" s="58"/>
      <c r="EX236" s="58"/>
      <c r="EY236" s="58"/>
      <c r="EZ236" s="58"/>
      <c r="FA236" s="58"/>
      <c r="FB236" s="58"/>
    </row>
    <row r="237" spans="57:158" ht="15" x14ac:dyDescent="0.25">
      <c r="BE237" s="58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 s="58"/>
      <c r="BT237" s="58"/>
      <c r="BU237" s="58"/>
      <c r="BV237" s="58"/>
      <c r="BW237" s="58"/>
      <c r="BX237" s="58"/>
      <c r="BY237" s="58"/>
      <c r="BZ237" s="58"/>
      <c r="CA237" s="58"/>
      <c r="CB237" s="58"/>
      <c r="CC237" s="58"/>
      <c r="CD237" s="58"/>
      <c r="CE237" s="58"/>
      <c r="CF237" s="58"/>
      <c r="CG237" s="58"/>
      <c r="CH237" s="58"/>
      <c r="CI237" s="58"/>
      <c r="CJ237" s="58"/>
      <c r="CK237" s="58"/>
      <c r="CL237" s="58"/>
      <c r="CM237" s="58"/>
      <c r="CN237" s="58"/>
      <c r="CO237" s="58"/>
      <c r="CP237" s="58"/>
      <c r="CQ237" s="58"/>
      <c r="CR237" s="58"/>
      <c r="CS237" s="58"/>
      <c r="CT237" s="58"/>
      <c r="CU237" s="58"/>
      <c r="CV237" s="58"/>
      <c r="CW237" s="58"/>
      <c r="CX237" s="58"/>
      <c r="CY237" s="58"/>
      <c r="CZ237" s="58"/>
      <c r="DA237" s="58"/>
      <c r="DB237" s="58"/>
      <c r="DC237" s="58"/>
      <c r="DD237" s="58"/>
      <c r="DE237" s="58"/>
      <c r="DF237" s="58"/>
      <c r="DG237" s="58"/>
      <c r="DH237" s="58"/>
      <c r="DI237" s="58"/>
      <c r="DJ237" s="58"/>
      <c r="DK237" s="58"/>
      <c r="DL237" s="58"/>
      <c r="DM237" s="58"/>
      <c r="DN237" s="58"/>
      <c r="DO237" s="58"/>
      <c r="DP237" s="58"/>
      <c r="DQ237" s="58"/>
      <c r="DR237" s="58"/>
      <c r="DS237" s="58"/>
      <c r="DT237" s="58"/>
      <c r="DU237" s="58"/>
      <c r="DV237" s="58"/>
      <c r="DW237" s="58"/>
      <c r="DX237" s="58"/>
      <c r="DY237" s="58"/>
      <c r="DZ237" s="58"/>
      <c r="EA237" s="58"/>
      <c r="EB237" s="58"/>
      <c r="EC237" s="58"/>
      <c r="ED237" s="58"/>
      <c r="EE237" s="58"/>
      <c r="EF237" s="58"/>
      <c r="EG237" s="58"/>
      <c r="EH237" s="58"/>
      <c r="EI237" s="58"/>
      <c r="EJ237" s="58"/>
      <c r="EK237" s="58"/>
      <c r="EL237" s="58"/>
      <c r="EM237" s="58"/>
      <c r="EN237" s="58"/>
      <c r="EO237" s="58"/>
      <c r="EP237" s="58"/>
      <c r="EQ237" s="58"/>
      <c r="ER237" s="58"/>
      <c r="ES237" s="58"/>
      <c r="ET237" s="58"/>
      <c r="EU237" s="58"/>
      <c r="EV237" s="58"/>
      <c r="EW237" s="58"/>
      <c r="EX237" s="58"/>
      <c r="EY237" s="58"/>
      <c r="EZ237" s="58"/>
      <c r="FA237" s="58"/>
      <c r="FB237" s="58"/>
    </row>
    <row r="238" spans="57:158" ht="15" x14ac:dyDescent="0.25">
      <c r="BE238" s="5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 s="58"/>
      <c r="BT238" s="58"/>
      <c r="BU238" s="58"/>
      <c r="BV238" s="58"/>
      <c r="BW238" s="58"/>
      <c r="BX238" s="58"/>
      <c r="BY238" s="58"/>
      <c r="BZ238" s="58"/>
      <c r="CA238" s="58"/>
      <c r="CB238" s="58"/>
      <c r="CC238" s="58"/>
      <c r="CD238" s="58"/>
      <c r="CE238" s="58"/>
      <c r="CF238" s="58"/>
      <c r="CG238" s="58"/>
      <c r="CH238" s="58"/>
      <c r="CI238" s="58"/>
      <c r="CJ238" s="58"/>
      <c r="CK238" s="58"/>
      <c r="CL238" s="58"/>
      <c r="CM238" s="58"/>
      <c r="CN238" s="58"/>
      <c r="CO238" s="58"/>
      <c r="CP238" s="58"/>
      <c r="CQ238" s="58"/>
      <c r="CR238" s="58"/>
      <c r="CS238" s="58"/>
      <c r="CT238" s="58"/>
      <c r="CU238" s="58"/>
      <c r="CV238" s="58"/>
      <c r="CW238" s="58"/>
      <c r="CX238" s="58"/>
      <c r="CY238" s="58"/>
      <c r="CZ238" s="58"/>
      <c r="DA238" s="58"/>
      <c r="DB238" s="58"/>
      <c r="DC238" s="58"/>
      <c r="DD238" s="58"/>
      <c r="DE238" s="58"/>
      <c r="DF238" s="58"/>
      <c r="DG238" s="58"/>
      <c r="DH238" s="58"/>
      <c r="DI238" s="58"/>
      <c r="DJ238" s="58"/>
      <c r="DK238" s="58"/>
      <c r="DL238" s="58"/>
      <c r="DM238" s="58"/>
      <c r="DN238" s="58"/>
      <c r="DO238" s="58"/>
      <c r="DP238" s="58"/>
      <c r="DQ238" s="58"/>
      <c r="DR238" s="58"/>
      <c r="DS238" s="58"/>
      <c r="DT238" s="58"/>
      <c r="DU238" s="58"/>
      <c r="DV238" s="58"/>
      <c r="DW238" s="58"/>
      <c r="DX238" s="58"/>
      <c r="DY238" s="58"/>
      <c r="DZ238" s="58"/>
      <c r="EA238" s="58"/>
      <c r="EB238" s="58"/>
      <c r="EC238" s="58"/>
      <c r="ED238" s="58"/>
      <c r="EE238" s="58"/>
      <c r="EF238" s="58"/>
      <c r="EG238" s="58"/>
      <c r="EH238" s="58"/>
      <c r="EI238" s="58"/>
      <c r="EJ238" s="58"/>
      <c r="EK238" s="58"/>
      <c r="EL238" s="58"/>
      <c r="EM238" s="58"/>
      <c r="EN238" s="58"/>
      <c r="EO238" s="58"/>
      <c r="EP238" s="58"/>
      <c r="EQ238" s="58"/>
      <c r="ER238" s="58"/>
      <c r="ES238" s="58"/>
      <c r="ET238" s="58"/>
      <c r="EU238" s="58"/>
      <c r="EV238" s="58"/>
      <c r="EW238" s="58"/>
      <c r="EX238" s="58"/>
      <c r="EY238" s="58"/>
      <c r="EZ238" s="58"/>
      <c r="FA238" s="58"/>
      <c r="FB238" s="58"/>
    </row>
    <row r="239" spans="57:158" ht="15" x14ac:dyDescent="0.25">
      <c r="BE239" s="58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 s="58"/>
      <c r="BT239" s="58"/>
      <c r="BU239" s="58"/>
      <c r="BV239" s="58"/>
      <c r="BW239" s="58"/>
      <c r="BX239" s="58"/>
      <c r="BY239" s="58"/>
      <c r="BZ239" s="58"/>
      <c r="CA239" s="58"/>
      <c r="CB239" s="58"/>
      <c r="CC239" s="58"/>
      <c r="CD239" s="58"/>
      <c r="CE239" s="58"/>
      <c r="CF239" s="58"/>
      <c r="CG239" s="58"/>
      <c r="CH239" s="58"/>
      <c r="CI239" s="58"/>
      <c r="CJ239" s="58"/>
      <c r="CK239" s="58"/>
      <c r="CL239" s="58"/>
      <c r="CM239" s="58"/>
      <c r="CN239" s="58"/>
      <c r="CO239" s="58"/>
      <c r="CP239" s="58"/>
      <c r="CQ239" s="58"/>
      <c r="CR239" s="58"/>
      <c r="CS239" s="58"/>
      <c r="CT239" s="58"/>
      <c r="CU239" s="58"/>
      <c r="CV239" s="58"/>
      <c r="CW239" s="58"/>
      <c r="CX239" s="58"/>
      <c r="CY239" s="58"/>
      <c r="CZ239" s="58"/>
      <c r="DA239" s="58"/>
      <c r="DB239" s="58"/>
      <c r="DC239" s="58"/>
      <c r="DD239" s="58"/>
      <c r="DE239" s="58"/>
      <c r="DF239" s="58"/>
      <c r="DG239" s="58"/>
      <c r="DH239" s="58"/>
      <c r="DI239" s="58"/>
      <c r="DJ239" s="58"/>
      <c r="DK239" s="58"/>
      <c r="DL239" s="58"/>
      <c r="DM239" s="58"/>
      <c r="DN239" s="58"/>
      <c r="DO239" s="58"/>
      <c r="DP239" s="58"/>
      <c r="DQ239" s="58"/>
      <c r="DR239" s="58"/>
      <c r="DS239" s="58"/>
      <c r="DT239" s="58"/>
      <c r="DU239" s="58"/>
      <c r="DV239" s="58"/>
      <c r="DW239" s="58"/>
      <c r="DX239" s="58"/>
      <c r="DY239" s="58"/>
      <c r="DZ239" s="58"/>
      <c r="EA239" s="58"/>
      <c r="EB239" s="58"/>
      <c r="EC239" s="58"/>
      <c r="ED239" s="58"/>
      <c r="EE239" s="58"/>
      <c r="EF239" s="58"/>
      <c r="EG239" s="58"/>
      <c r="EH239" s="58"/>
      <c r="EI239" s="58"/>
      <c r="EJ239" s="58"/>
      <c r="EK239" s="58"/>
      <c r="EL239" s="58"/>
      <c r="EM239" s="58"/>
      <c r="EN239" s="58"/>
      <c r="EO239" s="58"/>
      <c r="EP239" s="58"/>
      <c r="EQ239" s="58"/>
      <c r="ER239" s="58"/>
      <c r="ES239" s="58"/>
      <c r="ET239" s="58"/>
      <c r="EU239" s="58"/>
      <c r="EV239" s="58"/>
      <c r="EW239" s="58"/>
      <c r="EX239" s="58"/>
      <c r="EY239" s="58"/>
      <c r="EZ239" s="58"/>
      <c r="FA239" s="58"/>
      <c r="FB239" s="58"/>
    </row>
    <row r="240" spans="57:158" ht="15" x14ac:dyDescent="0.25">
      <c r="BE240" s="58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  <c r="CG240" s="58"/>
      <c r="CH240" s="58"/>
      <c r="CI240" s="58"/>
      <c r="CJ240" s="58"/>
      <c r="CK240" s="58"/>
      <c r="CL240" s="58"/>
      <c r="CM240" s="58"/>
      <c r="CN240" s="58"/>
      <c r="CO240" s="58"/>
      <c r="CP240" s="58"/>
      <c r="CQ240" s="58"/>
      <c r="CR240" s="58"/>
      <c r="CS240" s="58"/>
      <c r="CT240" s="58"/>
      <c r="CU240" s="58"/>
      <c r="CV240" s="58"/>
      <c r="CW240" s="58"/>
      <c r="CX240" s="58"/>
      <c r="CY240" s="58"/>
      <c r="CZ240" s="58"/>
      <c r="DA240" s="58"/>
      <c r="DB240" s="58"/>
      <c r="DC240" s="58"/>
      <c r="DD240" s="58"/>
      <c r="DE240" s="58"/>
      <c r="DF240" s="58"/>
      <c r="DG240" s="58"/>
      <c r="DH240" s="58"/>
      <c r="DI240" s="58"/>
      <c r="DJ240" s="58"/>
      <c r="DK240" s="58"/>
      <c r="DL240" s="58"/>
      <c r="DM240" s="58"/>
      <c r="DN240" s="58"/>
      <c r="DO240" s="58"/>
      <c r="DP240" s="58"/>
      <c r="DQ240" s="58"/>
      <c r="DR240" s="58"/>
      <c r="DS240" s="58"/>
      <c r="DT240" s="58"/>
      <c r="DU240" s="58"/>
      <c r="DV240" s="58"/>
      <c r="DW240" s="58"/>
      <c r="DX240" s="58"/>
      <c r="DY240" s="58"/>
      <c r="DZ240" s="58"/>
      <c r="EA240" s="58"/>
      <c r="EB240" s="58"/>
      <c r="EC240" s="58"/>
      <c r="ED240" s="58"/>
      <c r="EE240" s="58"/>
      <c r="EF240" s="58"/>
      <c r="EG240" s="58"/>
      <c r="EH240" s="58"/>
      <c r="EI240" s="58"/>
      <c r="EJ240" s="58"/>
      <c r="EK240" s="58"/>
      <c r="EL240" s="58"/>
      <c r="EM240" s="58"/>
      <c r="EN240" s="58"/>
      <c r="EO240" s="58"/>
      <c r="EP240" s="58"/>
      <c r="EQ240" s="58"/>
      <c r="ER240" s="58"/>
      <c r="ES240" s="58"/>
      <c r="ET240" s="58"/>
      <c r="EU240" s="58"/>
      <c r="EV240" s="58"/>
      <c r="EW240" s="58"/>
      <c r="EX240" s="58"/>
      <c r="EY240" s="58"/>
      <c r="EZ240" s="58"/>
      <c r="FA240" s="58"/>
      <c r="FB240" s="58"/>
    </row>
    <row r="241" spans="57:158" ht="15" x14ac:dyDescent="0.25">
      <c r="BE241" s="58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 s="58"/>
      <c r="BT241" s="58"/>
      <c r="BU241" s="58"/>
      <c r="BV241" s="58"/>
      <c r="BW241" s="58"/>
      <c r="BX241" s="58"/>
      <c r="BY241" s="58"/>
      <c r="BZ241" s="58"/>
      <c r="CA241" s="58"/>
      <c r="CB241" s="58"/>
      <c r="CC241" s="58"/>
      <c r="CD241" s="58"/>
      <c r="CE241" s="58"/>
      <c r="CF241" s="58"/>
      <c r="CG241" s="58"/>
      <c r="CH241" s="58"/>
      <c r="CI241" s="58"/>
      <c r="CJ241" s="58"/>
      <c r="CK241" s="58"/>
      <c r="CL241" s="58"/>
      <c r="CM241" s="58"/>
      <c r="CN241" s="58"/>
      <c r="CO241" s="58"/>
      <c r="CP241" s="58"/>
      <c r="CQ241" s="58"/>
      <c r="CR241" s="58"/>
      <c r="CS241" s="58"/>
      <c r="CT241" s="58"/>
      <c r="CU241" s="58"/>
      <c r="CV241" s="58"/>
      <c r="CW241" s="58"/>
      <c r="CX241" s="58"/>
      <c r="CY241" s="58"/>
      <c r="CZ241" s="58"/>
      <c r="DA241" s="58"/>
      <c r="DB241" s="58"/>
      <c r="DC241" s="58"/>
      <c r="DD241" s="58"/>
      <c r="DE241" s="58"/>
      <c r="DF241" s="58"/>
      <c r="DG241" s="58"/>
      <c r="DH241" s="58"/>
      <c r="DI241" s="58"/>
      <c r="DJ241" s="58"/>
      <c r="DK241" s="58"/>
      <c r="DL241" s="58"/>
      <c r="DM241" s="58"/>
      <c r="DN241" s="58"/>
      <c r="DO241" s="58"/>
      <c r="DP241" s="58"/>
      <c r="DQ241" s="58"/>
      <c r="DR241" s="58"/>
      <c r="DS241" s="58"/>
      <c r="DT241" s="58"/>
      <c r="DU241" s="58"/>
      <c r="DV241" s="58"/>
      <c r="DW241" s="58"/>
      <c r="DX241" s="58"/>
      <c r="DY241" s="58"/>
      <c r="DZ241" s="58"/>
      <c r="EA241" s="58"/>
      <c r="EB241" s="58"/>
      <c r="EC241" s="58"/>
      <c r="ED241" s="58"/>
      <c r="EE241" s="58"/>
      <c r="EF241" s="58"/>
      <c r="EG241" s="58"/>
      <c r="EH241" s="58"/>
      <c r="EI241" s="58"/>
      <c r="EJ241" s="58"/>
      <c r="EK241" s="58"/>
      <c r="EL241" s="58"/>
      <c r="EM241" s="58"/>
      <c r="EN241" s="58"/>
      <c r="EO241" s="58"/>
      <c r="EP241" s="58"/>
      <c r="EQ241" s="58"/>
      <c r="ER241" s="58"/>
      <c r="ES241" s="58"/>
      <c r="ET241" s="58"/>
      <c r="EU241" s="58"/>
      <c r="EV241" s="58"/>
      <c r="EW241" s="58"/>
      <c r="EX241" s="58"/>
      <c r="EY241" s="58"/>
      <c r="EZ241" s="58"/>
      <c r="FA241" s="58"/>
      <c r="FB241" s="58"/>
    </row>
    <row r="242" spans="57:158" ht="15" x14ac:dyDescent="0.25">
      <c r="BE242" s="58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 s="58"/>
      <c r="BT242" s="58"/>
      <c r="BU242" s="58"/>
      <c r="BV242" s="58"/>
      <c r="BW242" s="58"/>
      <c r="BX242" s="58"/>
      <c r="BY242" s="58"/>
      <c r="BZ242" s="58"/>
      <c r="CA242" s="58"/>
      <c r="CB242" s="58"/>
      <c r="CC242" s="58"/>
      <c r="CD242" s="58"/>
      <c r="CE242" s="58"/>
      <c r="CF242" s="58"/>
      <c r="CG242" s="58"/>
      <c r="CH242" s="58"/>
      <c r="CI242" s="58"/>
      <c r="CJ242" s="58"/>
      <c r="CK242" s="58"/>
      <c r="CL242" s="58"/>
      <c r="CM242" s="58"/>
      <c r="CN242" s="58"/>
      <c r="CO242" s="58"/>
      <c r="CP242" s="58"/>
      <c r="CQ242" s="58"/>
      <c r="CR242" s="58"/>
      <c r="CS242" s="58"/>
      <c r="CT242" s="58"/>
      <c r="CU242" s="58"/>
      <c r="CV242" s="58"/>
      <c r="CW242" s="58"/>
      <c r="CX242" s="58"/>
      <c r="CY242" s="58"/>
      <c r="CZ242" s="58"/>
      <c r="DA242" s="58"/>
      <c r="DB242" s="58"/>
      <c r="DC242" s="58"/>
      <c r="DD242" s="58"/>
      <c r="DE242" s="58"/>
      <c r="DF242" s="58"/>
      <c r="DG242" s="58"/>
      <c r="DH242" s="58"/>
      <c r="DI242" s="58"/>
      <c r="DJ242" s="58"/>
      <c r="DK242" s="58"/>
      <c r="DL242" s="58"/>
      <c r="DM242" s="58"/>
      <c r="DN242" s="58"/>
      <c r="DO242" s="58"/>
      <c r="DP242" s="58"/>
      <c r="DQ242" s="58"/>
      <c r="DR242" s="58"/>
      <c r="DS242" s="58"/>
      <c r="DT242" s="58"/>
      <c r="DU242" s="58"/>
      <c r="DV242" s="58"/>
      <c r="DW242" s="58"/>
      <c r="DX242" s="58"/>
      <c r="DY242" s="58"/>
      <c r="DZ242" s="58"/>
      <c r="EA242" s="58"/>
      <c r="EB242" s="58"/>
      <c r="EC242" s="58"/>
      <c r="ED242" s="58"/>
      <c r="EE242" s="58"/>
      <c r="EF242" s="58"/>
      <c r="EG242" s="58"/>
      <c r="EH242" s="58"/>
      <c r="EI242" s="58"/>
      <c r="EJ242" s="58"/>
      <c r="EK242" s="58"/>
      <c r="EL242" s="58"/>
      <c r="EM242" s="58"/>
      <c r="EN242" s="58"/>
      <c r="EO242" s="58"/>
      <c r="EP242" s="58"/>
      <c r="EQ242" s="58"/>
      <c r="ER242" s="58"/>
      <c r="ES242" s="58"/>
      <c r="ET242" s="58"/>
      <c r="EU242" s="58"/>
      <c r="EV242" s="58"/>
      <c r="EW242" s="58"/>
      <c r="EX242" s="58"/>
      <c r="EY242" s="58"/>
      <c r="EZ242" s="58"/>
      <c r="FA242" s="58"/>
      <c r="FB242" s="58"/>
    </row>
    <row r="243" spans="57:158" ht="15" x14ac:dyDescent="0.25">
      <c r="BE243" s="58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 s="58"/>
      <c r="BT243" s="58"/>
      <c r="BU243" s="58"/>
      <c r="BV243" s="58"/>
      <c r="BW243" s="58"/>
      <c r="BX243" s="58"/>
      <c r="BY243" s="58"/>
      <c r="BZ243" s="58"/>
      <c r="CA243" s="58"/>
      <c r="CB243" s="58"/>
      <c r="CC243" s="58"/>
      <c r="CD243" s="58"/>
      <c r="CE243" s="58"/>
      <c r="CF243" s="58"/>
      <c r="CG243" s="58"/>
      <c r="CH243" s="58"/>
      <c r="CI243" s="58"/>
      <c r="CJ243" s="58"/>
      <c r="CK243" s="58"/>
      <c r="CL243" s="58"/>
      <c r="CM243" s="58"/>
      <c r="CN243" s="58"/>
      <c r="CO243" s="58"/>
      <c r="CP243" s="58"/>
      <c r="CQ243" s="58"/>
      <c r="CR243" s="58"/>
      <c r="CS243" s="58"/>
      <c r="CT243" s="58"/>
      <c r="CU243" s="58"/>
      <c r="CV243" s="58"/>
      <c r="CW243" s="58"/>
      <c r="CX243" s="58"/>
      <c r="CY243" s="58"/>
      <c r="CZ243" s="58"/>
      <c r="DA243" s="58"/>
      <c r="DB243" s="58"/>
      <c r="DC243" s="58"/>
      <c r="DD243" s="58"/>
      <c r="DE243" s="58"/>
      <c r="DF243" s="58"/>
      <c r="DG243" s="58"/>
      <c r="DH243" s="58"/>
      <c r="DI243" s="58"/>
      <c r="DJ243" s="58"/>
      <c r="DK243" s="58"/>
      <c r="DL243" s="58"/>
      <c r="DM243" s="58"/>
      <c r="DN243" s="58"/>
      <c r="DO243" s="58"/>
      <c r="DP243" s="58"/>
      <c r="DQ243" s="58"/>
      <c r="DR243" s="58"/>
      <c r="DS243" s="58"/>
      <c r="DT243" s="58"/>
      <c r="DU243" s="58"/>
      <c r="DV243" s="58"/>
      <c r="DW243" s="58"/>
      <c r="DX243" s="58"/>
      <c r="DY243" s="58"/>
      <c r="DZ243" s="58"/>
      <c r="EA243" s="58"/>
      <c r="EB243" s="58"/>
      <c r="EC243" s="58"/>
      <c r="ED243" s="58"/>
      <c r="EE243" s="58"/>
      <c r="EF243" s="58"/>
      <c r="EG243" s="58"/>
      <c r="EH243" s="58"/>
      <c r="EI243" s="58"/>
      <c r="EJ243" s="58"/>
      <c r="EK243" s="58"/>
      <c r="EL243" s="58"/>
      <c r="EM243" s="58"/>
      <c r="EN243" s="58"/>
      <c r="EO243" s="58"/>
      <c r="EP243" s="58"/>
      <c r="EQ243" s="58"/>
      <c r="ER243" s="58"/>
      <c r="ES243" s="58"/>
      <c r="ET243" s="58"/>
      <c r="EU243" s="58"/>
      <c r="EV243" s="58"/>
      <c r="EW243" s="58"/>
      <c r="EX243" s="58"/>
      <c r="EY243" s="58"/>
      <c r="EZ243" s="58"/>
      <c r="FA243" s="58"/>
      <c r="FB243" s="58"/>
    </row>
    <row r="244" spans="57:158" ht="15" x14ac:dyDescent="0.25">
      <c r="BE244" s="58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 s="58"/>
      <c r="BT244" s="58"/>
      <c r="BU244" s="58"/>
      <c r="BV244" s="58"/>
      <c r="BW244" s="58"/>
      <c r="BX244" s="58"/>
      <c r="BY244" s="58"/>
      <c r="BZ244" s="58"/>
      <c r="CA244" s="58"/>
      <c r="CB244" s="58"/>
      <c r="CC244" s="58"/>
      <c r="CD244" s="58"/>
      <c r="CE244" s="58"/>
      <c r="CF244" s="58"/>
      <c r="CG244" s="58"/>
      <c r="CH244" s="58"/>
      <c r="CI244" s="58"/>
      <c r="CJ244" s="58"/>
      <c r="CK244" s="58"/>
      <c r="CL244" s="58"/>
      <c r="CM244" s="58"/>
      <c r="CN244" s="58"/>
      <c r="CO244" s="58"/>
      <c r="CP244" s="58"/>
      <c r="CQ244" s="58"/>
      <c r="CR244" s="58"/>
      <c r="CS244" s="58"/>
      <c r="CT244" s="58"/>
      <c r="CU244" s="58"/>
      <c r="CV244" s="58"/>
      <c r="CW244" s="58"/>
      <c r="CX244" s="58"/>
      <c r="CY244" s="58"/>
      <c r="CZ244" s="58"/>
      <c r="DA244" s="58"/>
      <c r="DB244" s="58"/>
      <c r="DC244" s="58"/>
      <c r="DD244" s="58"/>
      <c r="DE244" s="58"/>
      <c r="DF244" s="58"/>
      <c r="DG244" s="58"/>
      <c r="DH244" s="58"/>
      <c r="DI244" s="58"/>
      <c r="DJ244" s="58"/>
      <c r="DK244" s="58"/>
      <c r="DL244" s="58"/>
      <c r="DM244" s="58"/>
      <c r="DN244" s="58"/>
      <c r="DO244" s="58"/>
      <c r="DP244" s="58"/>
      <c r="DQ244" s="58"/>
      <c r="DR244" s="58"/>
      <c r="DS244" s="58"/>
      <c r="DT244" s="58"/>
      <c r="DU244" s="58"/>
      <c r="DV244" s="58"/>
      <c r="DW244" s="58"/>
      <c r="DX244" s="58"/>
      <c r="DY244" s="58"/>
      <c r="DZ244" s="58"/>
      <c r="EA244" s="58"/>
      <c r="EB244" s="58"/>
      <c r="EC244" s="58"/>
      <c r="ED244" s="58"/>
      <c r="EE244" s="58"/>
      <c r="EF244" s="58"/>
      <c r="EG244" s="58"/>
      <c r="EH244" s="58"/>
      <c r="EI244" s="58"/>
      <c r="EJ244" s="58"/>
      <c r="EK244" s="58"/>
      <c r="EL244" s="58"/>
      <c r="EM244" s="58"/>
      <c r="EN244" s="58"/>
      <c r="EO244" s="58"/>
      <c r="EP244" s="58"/>
      <c r="EQ244" s="58"/>
      <c r="ER244" s="58"/>
      <c r="ES244" s="58"/>
      <c r="ET244" s="58"/>
      <c r="EU244" s="58"/>
      <c r="EV244" s="58"/>
      <c r="EW244" s="58"/>
      <c r="EX244" s="58"/>
      <c r="EY244" s="58"/>
      <c r="EZ244" s="58"/>
      <c r="FA244" s="58"/>
      <c r="FB244" s="58"/>
    </row>
    <row r="245" spans="57:158" ht="15" x14ac:dyDescent="0.25">
      <c r="BE245" s="58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 s="58"/>
      <c r="BT245" s="58"/>
      <c r="BU245" s="58"/>
      <c r="BV245" s="58"/>
      <c r="BW245" s="58"/>
      <c r="BX245" s="58"/>
      <c r="BY245" s="58"/>
      <c r="BZ245" s="58"/>
      <c r="CA245" s="58"/>
      <c r="CB245" s="58"/>
      <c r="CC245" s="58"/>
      <c r="CD245" s="58"/>
      <c r="CE245" s="58"/>
      <c r="CF245" s="58"/>
      <c r="CG245" s="58"/>
      <c r="CH245" s="58"/>
      <c r="CI245" s="58"/>
      <c r="CJ245" s="58"/>
      <c r="CK245" s="58"/>
      <c r="CL245" s="58"/>
      <c r="CM245" s="58"/>
      <c r="CN245" s="58"/>
      <c r="CO245" s="58"/>
      <c r="CP245" s="58"/>
      <c r="CQ245" s="58"/>
      <c r="CR245" s="58"/>
      <c r="CS245" s="58"/>
      <c r="CT245" s="58"/>
      <c r="CU245" s="58"/>
      <c r="CV245" s="58"/>
      <c r="CW245" s="58"/>
      <c r="CX245" s="58"/>
      <c r="CY245" s="58"/>
      <c r="CZ245" s="58"/>
      <c r="DA245" s="58"/>
      <c r="DB245" s="58"/>
      <c r="DC245" s="58"/>
      <c r="DD245" s="58"/>
      <c r="DE245" s="58"/>
      <c r="DF245" s="58"/>
      <c r="DG245" s="58"/>
      <c r="DH245" s="58"/>
      <c r="DI245" s="58"/>
      <c r="DJ245" s="58"/>
      <c r="DK245" s="58"/>
      <c r="DL245" s="58"/>
      <c r="DM245" s="58"/>
      <c r="DN245" s="58"/>
      <c r="DO245" s="58"/>
      <c r="DP245" s="58"/>
      <c r="DQ245" s="58"/>
      <c r="DR245" s="58"/>
      <c r="DS245" s="58"/>
      <c r="DT245" s="58"/>
      <c r="DU245" s="58"/>
      <c r="DV245" s="58"/>
      <c r="DW245" s="58"/>
      <c r="DX245" s="58"/>
      <c r="DY245" s="58"/>
      <c r="DZ245" s="58"/>
      <c r="EA245" s="58"/>
      <c r="EB245" s="58"/>
      <c r="EC245" s="58"/>
      <c r="ED245" s="58"/>
      <c r="EE245" s="58"/>
      <c r="EF245" s="58"/>
      <c r="EG245" s="58"/>
      <c r="EH245" s="58"/>
      <c r="EI245" s="58"/>
      <c r="EJ245" s="58"/>
      <c r="EK245" s="58"/>
      <c r="EL245" s="58"/>
      <c r="EM245" s="58"/>
      <c r="EN245" s="58"/>
      <c r="EO245" s="58"/>
      <c r="EP245" s="58"/>
      <c r="EQ245" s="58"/>
      <c r="ER245" s="58"/>
      <c r="ES245" s="58"/>
      <c r="ET245" s="58"/>
      <c r="EU245" s="58"/>
      <c r="EV245" s="58"/>
      <c r="EW245" s="58"/>
      <c r="EX245" s="58"/>
      <c r="EY245" s="58"/>
      <c r="EZ245" s="58"/>
      <c r="FA245" s="58"/>
      <c r="FB245" s="58"/>
    </row>
    <row r="246" spans="57:158" ht="15" x14ac:dyDescent="0.25">
      <c r="BE246" s="58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8"/>
      <c r="CE246" s="58"/>
      <c r="CF246" s="58"/>
      <c r="CG246" s="58"/>
      <c r="CH246" s="58"/>
      <c r="CI246" s="58"/>
      <c r="CJ246" s="58"/>
      <c r="CK246" s="58"/>
      <c r="CL246" s="58"/>
      <c r="CM246" s="58"/>
      <c r="CN246" s="58"/>
      <c r="CO246" s="58"/>
      <c r="CP246" s="58"/>
      <c r="CQ246" s="58"/>
      <c r="CR246" s="58"/>
      <c r="CS246" s="58"/>
      <c r="CT246" s="58"/>
      <c r="CU246" s="58"/>
      <c r="CV246" s="58"/>
      <c r="CW246" s="58"/>
      <c r="CX246" s="58"/>
      <c r="CY246" s="58"/>
      <c r="CZ246" s="58"/>
      <c r="DA246" s="58"/>
      <c r="DB246" s="58"/>
      <c r="DC246" s="58"/>
      <c r="DD246" s="58"/>
      <c r="DE246" s="58"/>
      <c r="DF246" s="58"/>
      <c r="DG246" s="58"/>
      <c r="DH246" s="58"/>
      <c r="DI246" s="58"/>
      <c r="DJ246" s="58"/>
      <c r="DK246" s="58"/>
      <c r="DL246" s="58"/>
      <c r="DM246" s="58"/>
      <c r="DN246" s="58"/>
      <c r="DO246" s="58"/>
      <c r="DP246" s="58"/>
      <c r="DQ246" s="58"/>
      <c r="DR246" s="58"/>
      <c r="DS246" s="58"/>
      <c r="DT246" s="58"/>
      <c r="DU246" s="58"/>
      <c r="DV246" s="58"/>
      <c r="DW246" s="58"/>
      <c r="DX246" s="58"/>
      <c r="DY246" s="58"/>
      <c r="DZ246" s="58"/>
      <c r="EA246" s="58"/>
      <c r="EB246" s="58"/>
      <c r="EC246" s="58"/>
      <c r="ED246" s="58"/>
      <c r="EE246" s="58"/>
      <c r="EF246" s="58"/>
      <c r="EG246" s="58"/>
      <c r="EH246" s="58"/>
      <c r="EI246" s="58"/>
      <c r="EJ246" s="58"/>
      <c r="EK246" s="58"/>
      <c r="EL246" s="58"/>
      <c r="EM246" s="58"/>
      <c r="EN246" s="58"/>
      <c r="EO246" s="58"/>
      <c r="EP246" s="58"/>
      <c r="EQ246" s="58"/>
      <c r="ER246" s="58"/>
      <c r="ES246" s="58"/>
      <c r="ET246" s="58"/>
      <c r="EU246" s="58"/>
      <c r="EV246" s="58"/>
      <c r="EW246" s="58"/>
      <c r="EX246" s="58"/>
      <c r="EY246" s="58"/>
      <c r="EZ246" s="58"/>
      <c r="FA246" s="58"/>
      <c r="FB246" s="58"/>
    </row>
    <row r="247" spans="57:158" ht="15" x14ac:dyDescent="0.25">
      <c r="BE247" s="58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 s="58"/>
      <c r="BT247" s="58"/>
      <c r="BU247" s="58"/>
      <c r="BV247" s="58"/>
      <c r="BW247" s="58"/>
      <c r="BX247" s="58"/>
      <c r="BY247" s="58"/>
      <c r="BZ247" s="58"/>
      <c r="CA247" s="58"/>
      <c r="CB247" s="58"/>
      <c r="CC247" s="58"/>
      <c r="CD247" s="58"/>
      <c r="CE247" s="58"/>
      <c r="CF247" s="58"/>
      <c r="CG247" s="58"/>
      <c r="CH247" s="58"/>
      <c r="CI247" s="58"/>
      <c r="CJ247" s="58"/>
      <c r="CK247" s="58"/>
      <c r="CL247" s="58"/>
      <c r="CM247" s="58"/>
      <c r="CN247" s="58"/>
      <c r="CO247" s="58"/>
      <c r="CP247" s="58"/>
      <c r="CQ247" s="58"/>
      <c r="CR247" s="58"/>
      <c r="CS247" s="58"/>
      <c r="CT247" s="58"/>
      <c r="CU247" s="58"/>
      <c r="CV247" s="58"/>
      <c r="CW247" s="58"/>
      <c r="CX247" s="58"/>
      <c r="CY247" s="58"/>
      <c r="CZ247" s="58"/>
      <c r="DA247" s="58"/>
      <c r="DB247" s="58"/>
      <c r="DC247" s="58"/>
      <c r="DD247" s="58"/>
      <c r="DE247" s="58"/>
      <c r="DF247" s="58"/>
      <c r="DG247" s="58"/>
      <c r="DH247" s="58"/>
      <c r="DI247" s="58"/>
      <c r="DJ247" s="58"/>
      <c r="DK247" s="58"/>
      <c r="DL247" s="58"/>
      <c r="DM247" s="58"/>
      <c r="DN247" s="58"/>
      <c r="DO247" s="58"/>
      <c r="DP247" s="58"/>
      <c r="DQ247" s="58"/>
      <c r="DR247" s="58"/>
      <c r="DS247" s="58"/>
      <c r="DT247" s="58"/>
      <c r="DU247" s="58"/>
      <c r="DV247" s="58"/>
      <c r="DW247" s="58"/>
      <c r="DX247" s="58"/>
      <c r="DY247" s="58"/>
      <c r="DZ247" s="58"/>
      <c r="EA247" s="58"/>
      <c r="EB247" s="58"/>
      <c r="EC247" s="58"/>
      <c r="ED247" s="58"/>
      <c r="EE247" s="58"/>
      <c r="EF247" s="58"/>
      <c r="EG247" s="58"/>
      <c r="EH247" s="58"/>
      <c r="EI247" s="58"/>
      <c r="EJ247" s="58"/>
      <c r="EK247" s="58"/>
      <c r="EL247" s="58"/>
      <c r="EM247" s="58"/>
      <c r="EN247" s="58"/>
      <c r="EO247" s="58"/>
      <c r="EP247" s="58"/>
      <c r="EQ247" s="58"/>
      <c r="ER247" s="58"/>
      <c r="ES247" s="58"/>
      <c r="ET247" s="58"/>
      <c r="EU247" s="58"/>
      <c r="EV247" s="58"/>
      <c r="EW247" s="58"/>
      <c r="EX247" s="58"/>
      <c r="EY247" s="58"/>
      <c r="EZ247" s="58"/>
      <c r="FA247" s="58"/>
      <c r="FB247" s="58"/>
    </row>
    <row r="248" spans="57:158" ht="15" x14ac:dyDescent="0.25">
      <c r="BE248" s="5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 s="58"/>
      <c r="BT248" s="58"/>
      <c r="BU248" s="58"/>
      <c r="BV248" s="58"/>
      <c r="BW248" s="58"/>
      <c r="BX248" s="58"/>
      <c r="BY248" s="58"/>
      <c r="BZ248" s="58"/>
      <c r="CA248" s="58"/>
      <c r="CB248" s="58"/>
      <c r="CC248" s="58"/>
      <c r="CD248" s="58"/>
      <c r="CE248" s="58"/>
      <c r="CF248" s="58"/>
      <c r="CG248" s="58"/>
      <c r="CH248" s="58"/>
      <c r="CI248" s="58"/>
      <c r="CJ248" s="58"/>
      <c r="CK248" s="58"/>
      <c r="CL248" s="58"/>
      <c r="CM248" s="58"/>
      <c r="CN248" s="58"/>
      <c r="CO248" s="58"/>
      <c r="CP248" s="58"/>
      <c r="CQ248" s="58"/>
      <c r="CR248" s="58"/>
      <c r="CS248" s="58"/>
      <c r="CT248" s="58"/>
      <c r="CU248" s="58"/>
      <c r="CV248" s="58"/>
      <c r="CW248" s="58"/>
      <c r="CX248" s="58"/>
      <c r="CY248" s="58"/>
      <c r="CZ248" s="58"/>
      <c r="DA248" s="58"/>
      <c r="DB248" s="58"/>
      <c r="DC248" s="58"/>
      <c r="DD248" s="58"/>
      <c r="DE248" s="58"/>
      <c r="DF248" s="58"/>
      <c r="DG248" s="58"/>
      <c r="DH248" s="58"/>
      <c r="DI248" s="58"/>
      <c r="DJ248" s="58"/>
      <c r="DK248" s="58"/>
      <c r="DL248" s="58"/>
      <c r="DM248" s="58"/>
      <c r="DN248" s="58"/>
      <c r="DO248" s="58"/>
      <c r="DP248" s="58"/>
      <c r="DQ248" s="58"/>
      <c r="DR248" s="58"/>
      <c r="DS248" s="58"/>
      <c r="DT248" s="58"/>
      <c r="DU248" s="58"/>
      <c r="DV248" s="58"/>
      <c r="DW248" s="58"/>
      <c r="DX248" s="58"/>
      <c r="DY248" s="58"/>
      <c r="DZ248" s="58"/>
      <c r="EA248" s="58"/>
      <c r="EB248" s="58"/>
      <c r="EC248" s="58"/>
      <c r="ED248" s="58"/>
      <c r="EE248" s="58"/>
      <c r="EF248" s="58"/>
      <c r="EG248" s="58"/>
      <c r="EH248" s="58"/>
      <c r="EI248" s="58"/>
      <c r="EJ248" s="58"/>
      <c r="EK248" s="58"/>
      <c r="EL248" s="58"/>
      <c r="EM248" s="58"/>
      <c r="EN248" s="58"/>
      <c r="EO248" s="58"/>
      <c r="EP248" s="58"/>
      <c r="EQ248" s="58"/>
      <c r="ER248" s="58"/>
      <c r="ES248" s="58"/>
      <c r="ET248" s="58"/>
      <c r="EU248" s="58"/>
      <c r="EV248" s="58"/>
      <c r="EW248" s="58"/>
      <c r="EX248" s="58"/>
      <c r="EY248" s="58"/>
      <c r="EZ248" s="58"/>
      <c r="FA248" s="58"/>
      <c r="FB248" s="58"/>
    </row>
    <row r="249" spans="57:158" ht="15" x14ac:dyDescent="0.25">
      <c r="BE249" s="58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 s="58"/>
      <c r="BT249" s="58"/>
      <c r="BU249" s="58"/>
      <c r="BV249" s="58"/>
      <c r="BW249" s="58"/>
      <c r="BX249" s="58"/>
      <c r="BY249" s="58"/>
      <c r="BZ249" s="58"/>
      <c r="CA249" s="58"/>
      <c r="CB249" s="58"/>
      <c r="CC249" s="58"/>
      <c r="CD249" s="58"/>
      <c r="CE249" s="58"/>
      <c r="CF249" s="58"/>
      <c r="CG249" s="58"/>
      <c r="CH249" s="58"/>
      <c r="CI249" s="58"/>
      <c r="CJ249" s="58"/>
      <c r="CK249" s="58"/>
      <c r="CL249" s="58"/>
      <c r="CM249" s="58"/>
      <c r="CN249" s="58"/>
      <c r="CO249" s="58"/>
      <c r="CP249" s="58"/>
      <c r="CQ249" s="58"/>
      <c r="CR249" s="58"/>
      <c r="CS249" s="58"/>
      <c r="CT249" s="58"/>
      <c r="CU249" s="58"/>
      <c r="CV249" s="58"/>
      <c r="CW249" s="58"/>
      <c r="CX249" s="58"/>
      <c r="CY249" s="58"/>
      <c r="CZ249" s="58"/>
      <c r="DA249" s="58"/>
      <c r="DB249" s="58"/>
      <c r="DC249" s="58"/>
      <c r="DD249" s="58"/>
      <c r="DE249" s="58"/>
      <c r="DF249" s="58"/>
      <c r="DG249" s="58"/>
      <c r="DH249" s="58"/>
      <c r="DI249" s="58"/>
      <c r="DJ249" s="58"/>
      <c r="DK249" s="58"/>
      <c r="DL249" s="58"/>
      <c r="DM249" s="58"/>
      <c r="DN249" s="58"/>
      <c r="DO249" s="58"/>
      <c r="DP249" s="58"/>
      <c r="DQ249" s="58"/>
      <c r="DR249" s="58"/>
      <c r="DS249" s="58"/>
      <c r="DT249" s="58"/>
      <c r="DU249" s="58"/>
      <c r="DV249" s="58"/>
      <c r="DW249" s="58"/>
      <c r="DX249" s="58"/>
      <c r="DY249" s="58"/>
      <c r="DZ249" s="58"/>
      <c r="EA249" s="58"/>
      <c r="EB249" s="58"/>
      <c r="EC249" s="58"/>
      <c r="ED249" s="58"/>
      <c r="EE249" s="58"/>
      <c r="EF249" s="58"/>
      <c r="EG249" s="58"/>
      <c r="EH249" s="58"/>
      <c r="EI249" s="58"/>
      <c r="EJ249" s="58"/>
      <c r="EK249" s="58"/>
      <c r="EL249" s="58"/>
      <c r="EM249" s="58"/>
      <c r="EN249" s="58"/>
      <c r="EO249" s="58"/>
      <c r="EP249" s="58"/>
      <c r="EQ249" s="58"/>
      <c r="ER249" s="58"/>
      <c r="ES249" s="58"/>
      <c r="ET249" s="58"/>
      <c r="EU249" s="58"/>
      <c r="EV249" s="58"/>
      <c r="EW249" s="58"/>
      <c r="EX249" s="58"/>
      <c r="EY249" s="58"/>
      <c r="EZ249" s="58"/>
      <c r="FA249" s="58"/>
      <c r="FB249" s="58"/>
    </row>
    <row r="250" spans="57:158" ht="15" x14ac:dyDescent="0.25">
      <c r="BE250" s="58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 s="58"/>
      <c r="BT250" s="58"/>
      <c r="BU250" s="58"/>
      <c r="BV250" s="58"/>
      <c r="BW250" s="58"/>
      <c r="BX250" s="58"/>
      <c r="BY250" s="58"/>
      <c r="BZ250" s="58"/>
      <c r="CA250" s="58"/>
      <c r="CB250" s="58"/>
      <c r="CC250" s="58"/>
      <c r="CD250" s="58"/>
      <c r="CE250" s="58"/>
      <c r="CF250" s="58"/>
      <c r="CG250" s="58"/>
      <c r="CH250" s="58"/>
      <c r="CI250" s="58"/>
      <c r="CJ250" s="58"/>
      <c r="CK250" s="58"/>
      <c r="CL250" s="58"/>
      <c r="CM250" s="58"/>
      <c r="CN250" s="58"/>
      <c r="CO250" s="58"/>
      <c r="CP250" s="58"/>
      <c r="CQ250" s="58"/>
      <c r="CR250" s="58"/>
      <c r="CS250" s="58"/>
      <c r="CT250" s="58"/>
      <c r="CU250" s="58"/>
      <c r="CV250" s="58"/>
      <c r="CW250" s="58"/>
      <c r="CX250" s="58"/>
      <c r="CY250" s="58"/>
      <c r="CZ250" s="58"/>
      <c r="DA250" s="58"/>
      <c r="DB250" s="58"/>
      <c r="DC250" s="58"/>
      <c r="DD250" s="58"/>
      <c r="DE250" s="58"/>
      <c r="DF250" s="58"/>
      <c r="DG250" s="58"/>
      <c r="DH250" s="58"/>
      <c r="DI250" s="58"/>
      <c r="DJ250" s="58"/>
      <c r="DK250" s="58"/>
      <c r="DL250" s="58"/>
      <c r="DM250" s="58"/>
      <c r="DN250" s="58"/>
      <c r="DO250" s="58"/>
      <c r="DP250" s="58"/>
      <c r="DQ250" s="58"/>
      <c r="DR250" s="58"/>
      <c r="DS250" s="58"/>
      <c r="DT250" s="58"/>
      <c r="DU250" s="58"/>
      <c r="DV250" s="58"/>
      <c r="DW250" s="58"/>
      <c r="DX250" s="58"/>
      <c r="DY250" s="58"/>
      <c r="DZ250" s="58"/>
      <c r="EA250" s="58"/>
      <c r="EB250" s="58"/>
      <c r="EC250" s="58"/>
      <c r="ED250" s="58"/>
      <c r="EE250" s="58"/>
      <c r="EF250" s="58"/>
      <c r="EG250" s="58"/>
      <c r="EH250" s="58"/>
      <c r="EI250" s="58"/>
      <c r="EJ250" s="58"/>
      <c r="EK250" s="58"/>
      <c r="EL250" s="58"/>
      <c r="EM250" s="58"/>
      <c r="EN250" s="58"/>
      <c r="EO250" s="58"/>
      <c r="EP250" s="58"/>
      <c r="EQ250" s="58"/>
      <c r="ER250" s="58"/>
      <c r="ES250" s="58"/>
      <c r="ET250" s="58"/>
      <c r="EU250" s="58"/>
      <c r="EV250" s="58"/>
      <c r="EW250" s="58"/>
      <c r="EX250" s="58"/>
      <c r="EY250" s="58"/>
      <c r="EZ250" s="58"/>
      <c r="FA250" s="58"/>
      <c r="FB250" s="58"/>
    </row>
    <row r="251" spans="57:158" ht="15" x14ac:dyDescent="0.25">
      <c r="BE251" s="58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 s="58"/>
      <c r="BT251" s="58"/>
      <c r="BU251" s="58"/>
      <c r="BV251" s="58"/>
      <c r="BW251" s="58"/>
      <c r="BX251" s="58"/>
      <c r="BY251" s="58"/>
      <c r="BZ251" s="58"/>
      <c r="CA251" s="58"/>
      <c r="CB251" s="58"/>
      <c r="CC251" s="58"/>
      <c r="CD251" s="58"/>
      <c r="CE251" s="58"/>
      <c r="CF251" s="58"/>
      <c r="CG251" s="58"/>
      <c r="CH251" s="58"/>
      <c r="CI251" s="58"/>
      <c r="CJ251" s="58"/>
      <c r="CK251" s="58"/>
      <c r="CL251" s="58"/>
      <c r="CM251" s="58"/>
      <c r="CN251" s="58"/>
      <c r="CO251" s="58"/>
      <c r="CP251" s="58"/>
      <c r="CQ251" s="58"/>
      <c r="CR251" s="58"/>
      <c r="CS251" s="58"/>
      <c r="CT251" s="58"/>
      <c r="CU251" s="58"/>
      <c r="CV251" s="58"/>
      <c r="CW251" s="58"/>
      <c r="CX251" s="58"/>
      <c r="CY251" s="58"/>
      <c r="CZ251" s="58"/>
      <c r="DA251" s="58"/>
      <c r="DB251" s="58"/>
      <c r="DC251" s="58"/>
      <c r="DD251" s="58"/>
      <c r="DE251" s="58"/>
      <c r="DF251" s="58"/>
      <c r="DG251" s="58"/>
      <c r="DH251" s="58"/>
      <c r="DI251" s="58"/>
      <c r="DJ251" s="58"/>
      <c r="DK251" s="58"/>
      <c r="DL251" s="58"/>
      <c r="DM251" s="58"/>
      <c r="DN251" s="58"/>
      <c r="DO251" s="58"/>
      <c r="DP251" s="58"/>
      <c r="DQ251" s="58"/>
      <c r="DR251" s="58"/>
      <c r="DS251" s="58"/>
      <c r="DT251" s="58"/>
      <c r="DU251" s="58"/>
      <c r="DV251" s="58"/>
      <c r="DW251" s="58"/>
      <c r="DX251" s="58"/>
      <c r="DY251" s="58"/>
      <c r="DZ251" s="58"/>
      <c r="EA251" s="58"/>
      <c r="EB251" s="58"/>
      <c r="EC251" s="58"/>
      <c r="ED251" s="58"/>
      <c r="EE251" s="58"/>
      <c r="EF251" s="58"/>
      <c r="EG251" s="58"/>
      <c r="EH251" s="58"/>
      <c r="EI251" s="58"/>
      <c r="EJ251" s="58"/>
      <c r="EK251" s="58"/>
      <c r="EL251" s="58"/>
      <c r="EM251" s="58"/>
      <c r="EN251" s="58"/>
      <c r="EO251" s="58"/>
      <c r="EP251" s="58"/>
      <c r="EQ251" s="58"/>
      <c r="ER251" s="58"/>
      <c r="ES251" s="58"/>
      <c r="ET251" s="58"/>
      <c r="EU251" s="58"/>
      <c r="EV251" s="58"/>
      <c r="EW251" s="58"/>
      <c r="EX251" s="58"/>
      <c r="EY251" s="58"/>
      <c r="EZ251" s="58"/>
      <c r="FA251" s="58"/>
      <c r="FB251" s="58"/>
    </row>
    <row r="252" spans="57:158" ht="15" x14ac:dyDescent="0.25">
      <c r="BE252" s="58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 s="58"/>
      <c r="BT252" s="58"/>
      <c r="BU252" s="58"/>
      <c r="BV252" s="58"/>
      <c r="BW252" s="58"/>
      <c r="BX252" s="58"/>
      <c r="BY252" s="58"/>
      <c r="BZ252" s="58"/>
      <c r="CA252" s="58"/>
      <c r="CB252" s="58"/>
      <c r="CC252" s="58"/>
      <c r="CD252" s="58"/>
      <c r="CE252" s="58"/>
      <c r="CF252" s="58"/>
      <c r="CG252" s="58"/>
      <c r="CH252" s="58"/>
      <c r="CI252" s="58"/>
      <c r="CJ252" s="58"/>
      <c r="CK252" s="58"/>
      <c r="CL252" s="58"/>
      <c r="CM252" s="58"/>
      <c r="CN252" s="58"/>
      <c r="CO252" s="58"/>
      <c r="CP252" s="58"/>
      <c r="CQ252" s="58"/>
      <c r="CR252" s="58"/>
      <c r="CS252" s="58"/>
      <c r="CT252" s="58"/>
      <c r="CU252" s="58"/>
      <c r="CV252" s="58"/>
      <c r="CW252" s="58"/>
      <c r="CX252" s="58"/>
      <c r="CY252" s="58"/>
      <c r="CZ252" s="58"/>
      <c r="DA252" s="58"/>
      <c r="DB252" s="58"/>
      <c r="DC252" s="58"/>
      <c r="DD252" s="58"/>
      <c r="DE252" s="58"/>
      <c r="DF252" s="58"/>
      <c r="DG252" s="58"/>
      <c r="DH252" s="58"/>
      <c r="DI252" s="58"/>
      <c r="DJ252" s="58"/>
      <c r="DK252" s="58"/>
      <c r="DL252" s="58"/>
      <c r="DM252" s="58"/>
      <c r="DN252" s="58"/>
      <c r="DO252" s="58"/>
      <c r="DP252" s="58"/>
      <c r="DQ252" s="58"/>
      <c r="DR252" s="58"/>
      <c r="DS252" s="58"/>
      <c r="DT252" s="58"/>
      <c r="DU252" s="58"/>
      <c r="DV252" s="58"/>
      <c r="DW252" s="58"/>
      <c r="DX252" s="58"/>
      <c r="DY252" s="58"/>
      <c r="DZ252" s="58"/>
      <c r="EA252" s="58"/>
      <c r="EB252" s="58"/>
      <c r="EC252" s="58"/>
      <c r="ED252" s="58"/>
      <c r="EE252" s="58"/>
      <c r="EF252" s="58"/>
      <c r="EG252" s="58"/>
      <c r="EH252" s="58"/>
      <c r="EI252" s="58"/>
      <c r="EJ252" s="58"/>
      <c r="EK252" s="58"/>
      <c r="EL252" s="58"/>
      <c r="EM252" s="58"/>
      <c r="EN252" s="58"/>
      <c r="EO252" s="58"/>
      <c r="EP252" s="58"/>
      <c r="EQ252" s="58"/>
      <c r="ER252" s="58"/>
      <c r="ES252" s="58"/>
      <c r="ET252" s="58"/>
      <c r="EU252" s="58"/>
      <c r="EV252" s="58"/>
      <c r="EW252" s="58"/>
      <c r="EX252" s="58"/>
      <c r="EY252" s="58"/>
      <c r="EZ252" s="58"/>
      <c r="FA252" s="58"/>
      <c r="FB252" s="58"/>
    </row>
    <row r="253" spans="57:158" ht="15" x14ac:dyDescent="0.25">
      <c r="BE253" s="58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 s="58"/>
      <c r="BT253" s="58"/>
      <c r="BU253" s="58"/>
      <c r="BV253" s="58"/>
      <c r="BW253" s="58"/>
      <c r="BX253" s="58"/>
      <c r="BY253" s="58"/>
      <c r="BZ253" s="58"/>
      <c r="CA253" s="58"/>
      <c r="CB253" s="58"/>
      <c r="CC253" s="58"/>
      <c r="CD253" s="58"/>
      <c r="CE253" s="58"/>
      <c r="CF253" s="58"/>
      <c r="CG253" s="58"/>
      <c r="CH253" s="58"/>
      <c r="CI253" s="58"/>
      <c r="CJ253" s="58"/>
      <c r="CK253" s="58"/>
      <c r="CL253" s="58"/>
      <c r="CM253" s="58"/>
      <c r="CN253" s="58"/>
      <c r="CO253" s="58"/>
      <c r="CP253" s="58"/>
      <c r="CQ253" s="58"/>
      <c r="CR253" s="58"/>
      <c r="CS253" s="58"/>
      <c r="CT253" s="58"/>
      <c r="CU253" s="58"/>
      <c r="CV253" s="58"/>
      <c r="CW253" s="58"/>
      <c r="CX253" s="58"/>
      <c r="CY253" s="58"/>
      <c r="CZ253" s="58"/>
      <c r="DA253" s="58"/>
      <c r="DB253" s="58"/>
      <c r="DC253" s="58"/>
      <c r="DD253" s="58"/>
      <c r="DE253" s="58"/>
      <c r="DF253" s="58"/>
      <c r="DG253" s="58"/>
      <c r="DH253" s="58"/>
      <c r="DI253" s="58"/>
      <c r="DJ253" s="58"/>
      <c r="DK253" s="58"/>
      <c r="DL253" s="58"/>
      <c r="DM253" s="58"/>
      <c r="DN253" s="58"/>
      <c r="DO253" s="58"/>
      <c r="DP253" s="58"/>
      <c r="DQ253" s="58"/>
      <c r="DR253" s="58"/>
      <c r="DS253" s="58"/>
      <c r="DT253" s="58"/>
      <c r="DU253" s="58"/>
      <c r="DV253" s="58"/>
      <c r="DW253" s="58"/>
      <c r="DX253" s="58"/>
      <c r="DY253" s="58"/>
      <c r="DZ253" s="58"/>
      <c r="EA253" s="58"/>
      <c r="EB253" s="58"/>
      <c r="EC253" s="58"/>
      <c r="ED253" s="58"/>
      <c r="EE253" s="58"/>
      <c r="EF253" s="58"/>
      <c r="EG253" s="58"/>
      <c r="EH253" s="58"/>
      <c r="EI253" s="58"/>
      <c r="EJ253" s="58"/>
      <c r="EK253" s="58"/>
      <c r="EL253" s="58"/>
      <c r="EM253" s="58"/>
      <c r="EN253" s="58"/>
      <c r="EO253" s="58"/>
      <c r="EP253" s="58"/>
      <c r="EQ253" s="58"/>
      <c r="ER253" s="58"/>
      <c r="ES253" s="58"/>
      <c r="ET253" s="58"/>
      <c r="EU253" s="58"/>
      <c r="EV253" s="58"/>
      <c r="EW253" s="58"/>
      <c r="EX253" s="58"/>
      <c r="EY253" s="58"/>
      <c r="EZ253" s="58"/>
      <c r="FA253" s="58"/>
      <c r="FB253" s="58"/>
    </row>
    <row r="254" spans="57:158" ht="15" x14ac:dyDescent="0.25">
      <c r="BE254" s="58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 s="58"/>
      <c r="BT254" s="58"/>
      <c r="BU254" s="58"/>
      <c r="BV254" s="58"/>
      <c r="BW254" s="58"/>
      <c r="BX254" s="58"/>
      <c r="BY254" s="58"/>
      <c r="BZ254" s="58"/>
      <c r="CA254" s="58"/>
      <c r="CB254" s="58"/>
      <c r="CC254" s="58"/>
      <c r="CD254" s="58"/>
      <c r="CE254" s="58"/>
      <c r="CF254" s="58"/>
      <c r="CG254" s="58"/>
      <c r="CH254" s="58"/>
      <c r="CI254" s="58"/>
      <c r="CJ254" s="58"/>
      <c r="CK254" s="58"/>
      <c r="CL254" s="58"/>
      <c r="CM254" s="58"/>
      <c r="CN254" s="58"/>
      <c r="CO254" s="58"/>
      <c r="CP254" s="58"/>
      <c r="CQ254" s="58"/>
      <c r="CR254" s="58"/>
      <c r="CS254" s="58"/>
      <c r="CT254" s="58"/>
      <c r="CU254" s="58"/>
      <c r="CV254" s="58"/>
      <c r="CW254" s="58"/>
      <c r="CX254" s="58"/>
      <c r="CY254" s="58"/>
      <c r="CZ254" s="58"/>
      <c r="DA254" s="58"/>
      <c r="DB254" s="58"/>
      <c r="DC254" s="58"/>
      <c r="DD254" s="58"/>
      <c r="DE254" s="58"/>
      <c r="DF254" s="58"/>
      <c r="DG254" s="58"/>
      <c r="DH254" s="58"/>
      <c r="DI254" s="58"/>
      <c r="DJ254" s="58"/>
      <c r="DK254" s="58"/>
      <c r="DL254" s="58"/>
      <c r="DM254" s="58"/>
      <c r="DN254" s="58"/>
      <c r="DO254" s="58"/>
      <c r="DP254" s="58"/>
      <c r="DQ254" s="58"/>
      <c r="DR254" s="58"/>
      <c r="DS254" s="58"/>
      <c r="DT254" s="58"/>
      <c r="DU254" s="58"/>
      <c r="DV254" s="58"/>
      <c r="DW254" s="58"/>
      <c r="DX254" s="58"/>
      <c r="DY254" s="58"/>
      <c r="DZ254" s="58"/>
      <c r="EA254" s="58"/>
      <c r="EB254" s="58"/>
      <c r="EC254" s="58"/>
      <c r="ED254" s="58"/>
      <c r="EE254" s="58"/>
      <c r="EF254" s="58"/>
      <c r="EG254" s="58"/>
      <c r="EH254" s="58"/>
      <c r="EI254" s="58"/>
      <c r="EJ254" s="58"/>
      <c r="EK254" s="58"/>
      <c r="EL254" s="58"/>
      <c r="EM254" s="58"/>
      <c r="EN254" s="58"/>
      <c r="EO254" s="58"/>
      <c r="EP254" s="58"/>
      <c r="EQ254" s="58"/>
      <c r="ER254" s="58"/>
      <c r="ES254" s="58"/>
      <c r="ET254" s="58"/>
      <c r="EU254" s="58"/>
      <c r="EV254" s="58"/>
      <c r="EW254" s="58"/>
      <c r="EX254" s="58"/>
      <c r="EY254" s="58"/>
      <c r="EZ254" s="58"/>
      <c r="FA254" s="58"/>
      <c r="FB254" s="58"/>
    </row>
    <row r="255" spans="57:158" ht="15" x14ac:dyDescent="0.25">
      <c r="BE255" s="58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 s="58"/>
      <c r="BT255" s="58"/>
      <c r="BU255" s="58"/>
      <c r="BV255" s="58"/>
      <c r="BW255" s="58"/>
      <c r="BX255" s="58"/>
      <c r="BY255" s="58"/>
      <c r="BZ255" s="58"/>
      <c r="CA255" s="58"/>
      <c r="CB255" s="58"/>
      <c r="CC255" s="58"/>
      <c r="CD255" s="58"/>
      <c r="CE255" s="58"/>
      <c r="CF255" s="58"/>
      <c r="CG255" s="58"/>
      <c r="CH255" s="58"/>
      <c r="CI255" s="58"/>
      <c r="CJ255" s="58"/>
      <c r="CK255" s="58"/>
      <c r="CL255" s="58"/>
      <c r="CM255" s="58"/>
      <c r="CN255" s="58"/>
      <c r="CO255" s="58"/>
      <c r="CP255" s="58"/>
      <c r="CQ255" s="58"/>
      <c r="CR255" s="58"/>
      <c r="CS255" s="58"/>
      <c r="CT255" s="58"/>
      <c r="CU255" s="58"/>
      <c r="CV255" s="58"/>
      <c r="CW255" s="58"/>
      <c r="CX255" s="58"/>
      <c r="CY255" s="58"/>
      <c r="CZ255" s="58"/>
      <c r="DA255" s="58"/>
      <c r="DB255" s="58"/>
      <c r="DC255" s="58"/>
      <c r="DD255" s="58"/>
      <c r="DE255" s="58"/>
      <c r="DF255" s="58"/>
      <c r="DG255" s="58"/>
      <c r="DH255" s="58"/>
      <c r="DI255" s="58"/>
      <c r="DJ255" s="58"/>
      <c r="DK255" s="58"/>
      <c r="DL255" s="58"/>
      <c r="DM255" s="58"/>
      <c r="DN255" s="58"/>
      <c r="DO255" s="58"/>
      <c r="DP255" s="58"/>
      <c r="DQ255" s="58"/>
      <c r="DR255" s="58"/>
      <c r="DS255" s="58"/>
      <c r="DT255" s="58"/>
      <c r="DU255" s="58"/>
      <c r="DV255" s="58"/>
      <c r="DW255" s="58"/>
      <c r="DX255" s="58"/>
      <c r="DY255" s="58"/>
      <c r="DZ255" s="58"/>
      <c r="EA255" s="58"/>
      <c r="EB255" s="58"/>
      <c r="EC255" s="58"/>
      <c r="ED255" s="58"/>
      <c r="EE255" s="58"/>
      <c r="EF255" s="58"/>
      <c r="EG255" s="58"/>
      <c r="EH255" s="58"/>
      <c r="EI255" s="58"/>
      <c r="EJ255" s="58"/>
      <c r="EK255" s="58"/>
      <c r="EL255" s="58"/>
      <c r="EM255" s="58"/>
      <c r="EN255" s="58"/>
      <c r="EO255" s="58"/>
      <c r="EP255" s="58"/>
      <c r="EQ255" s="58"/>
      <c r="ER255" s="58"/>
      <c r="ES255" s="58"/>
      <c r="ET255" s="58"/>
      <c r="EU255" s="58"/>
      <c r="EV255" s="58"/>
      <c r="EW255" s="58"/>
      <c r="EX255" s="58"/>
      <c r="EY255" s="58"/>
      <c r="EZ255" s="58"/>
      <c r="FA255" s="58"/>
      <c r="FB255" s="58"/>
    </row>
    <row r="256" spans="57:158" ht="15" x14ac:dyDescent="0.25">
      <c r="BE256" s="58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 s="58"/>
      <c r="BT256" s="58"/>
      <c r="BU256" s="58"/>
      <c r="BV256" s="58"/>
      <c r="BW256" s="58"/>
      <c r="BX256" s="58"/>
      <c r="BY256" s="58"/>
      <c r="BZ256" s="58"/>
      <c r="CA256" s="58"/>
      <c r="CB256" s="58"/>
      <c r="CC256" s="58"/>
      <c r="CD256" s="58"/>
      <c r="CE256" s="58"/>
      <c r="CF256" s="58"/>
      <c r="CG256" s="58"/>
      <c r="CH256" s="58"/>
      <c r="CI256" s="58"/>
      <c r="CJ256" s="58"/>
      <c r="CK256" s="58"/>
      <c r="CL256" s="58"/>
      <c r="CM256" s="58"/>
      <c r="CN256" s="58"/>
      <c r="CO256" s="58"/>
      <c r="CP256" s="58"/>
      <c r="CQ256" s="58"/>
      <c r="CR256" s="58"/>
      <c r="CS256" s="58"/>
      <c r="CT256" s="58"/>
      <c r="CU256" s="58"/>
      <c r="CV256" s="58"/>
      <c r="CW256" s="58"/>
      <c r="CX256" s="58"/>
      <c r="CY256" s="58"/>
      <c r="CZ256" s="58"/>
      <c r="DA256" s="58"/>
      <c r="DB256" s="58"/>
      <c r="DC256" s="58"/>
      <c r="DD256" s="58"/>
      <c r="DE256" s="58"/>
      <c r="DF256" s="58"/>
      <c r="DG256" s="58"/>
      <c r="DH256" s="58"/>
      <c r="DI256" s="58"/>
      <c r="DJ256" s="58"/>
      <c r="DK256" s="58"/>
      <c r="DL256" s="58"/>
      <c r="DM256" s="58"/>
      <c r="DN256" s="58"/>
      <c r="DO256" s="58"/>
      <c r="DP256" s="58"/>
      <c r="DQ256" s="58"/>
      <c r="DR256" s="58"/>
      <c r="DS256" s="58"/>
      <c r="DT256" s="58"/>
      <c r="DU256" s="58"/>
      <c r="DV256" s="58"/>
      <c r="DW256" s="58"/>
      <c r="DX256" s="58"/>
      <c r="DY256" s="58"/>
      <c r="DZ256" s="58"/>
      <c r="EA256" s="58"/>
      <c r="EB256" s="58"/>
      <c r="EC256" s="58"/>
      <c r="ED256" s="58"/>
      <c r="EE256" s="58"/>
      <c r="EF256" s="58"/>
      <c r="EG256" s="58"/>
      <c r="EH256" s="58"/>
      <c r="EI256" s="58"/>
      <c r="EJ256" s="58"/>
      <c r="EK256" s="58"/>
      <c r="EL256" s="58"/>
      <c r="EM256" s="58"/>
      <c r="EN256" s="58"/>
      <c r="EO256" s="58"/>
      <c r="EP256" s="58"/>
      <c r="EQ256" s="58"/>
      <c r="ER256" s="58"/>
      <c r="ES256" s="58"/>
      <c r="ET256" s="58"/>
      <c r="EU256" s="58"/>
      <c r="EV256" s="58"/>
      <c r="EW256" s="58"/>
      <c r="EX256" s="58"/>
      <c r="EY256" s="58"/>
      <c r="EZ256" s="58"/>
      <c r="FA256" s="58"/>
      <c r="FB256" s="58"/>
    </row>
    <row r="257" spans="57:158" ht="15" x14ac:dyDescent="0.25">
      <c r="BE257" s="58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 s="58"/>
      <c r="BT257" s="58"/>
      <c r="BU257" s="58"/>
      <c r="BV257" s="58"/>
      <c r="BW257" s="58"/>
      <c r="BX257" s="58"/>
      <c r="BY257" s="58"/>
      <c r="BZ257" s="58"/>
      <c r="CA257" s="58"/>
      <c r="CB257" s="58"/>
      <c r="CC257" s="58"/>
      <c r="CD257" s="58"/>
      <c r="CE257" s="58"/>
      <c r="CF257" s="58"/>
      <c r="CG257" s="58"/>
      <c r="CH257" s="58"/>
      <c r="CI257" s="58"/>
      <c r="CJ257" s="58"/>
      <c r="CK257" s="58"/>
      <c r="CL257" s="58"/>
      <c r="CM257" s="58"/>
      <c r="CN257" s="58"/>
      <c r="CO257" s="58"/>
      <c r="CP257" s="58"/>
      <c r="CQ257" s="58"/>
      <c r="CR257" s="58"/>
      <c r="CS257" s="58"/>
      <c r="CT257" s="58"/>
      <c r="CU257" s="58"/>
      <c r="CV257" s="58"/>
      <c r="CW257" s="58"/>
      <c r="CX257" s="58"/>
      <c r="CY257" s="58"/>
      <c r="CZ257" s="58"/>
      <c r="DA257" s="58"/>
      <c r="DB257" s="58"/>
      <c r="DC257" s="58"/>
      <c r="DD257" s="58"/>
      <c r="DE257" s="58"/>
      <c r="DF257" s="58"/>
      <c r="DG257" s="58"/>
      <c r="DH257" s="58"/>
      <c r="DI257" s="58"/>
      <c r="DJ257" s="58"/>
      <c r="DK257" s="58"/>
      <c r="DL257" s="58"/>
      <c r="DM257" s="58"/>
      <c r="DN257" s="58"/>
      <c r="DO257" s="58"/>
      <c r="DP257" s="58"/>
      <c r="DQ257" s="58"/>
      <c r="DR257" s="58"/>
      <c r="DS257" s="58"/>
      <c r="DT257" s="58"/>
      <c r="DU257" s="58"/>
      <c r="DV257" s="58"/>
      <c r="DW257" s="58"/>
      <c r="DX257" s="58"/>
      <c r="DY257" s="58"/>
      <c r="DZ257" s="58"/>
      <c r="EA257" s="58"/>
      <c r="EB257" s="58"/>
      <c r="EC257" s="58"/>
      <c r="ED257" s="58"/>
      <c r="EE257" s="58"/>
      <c r="EF257" s="58"/>
      <c r="EG257" s="58"/>
      <c r="EH257" s="58"/>
      <c r="EI257" s="58"/>
      <c r="EJ257" s="58"/>
      <c r="EK257" s="58"/>
      <c r="EL257" s="58"/>
      <c r="EM257" s="58"/>
      <c r="EN257" s="58"/>
      <c r="EO257" s="58"/>
      <c r="EP257" s="58"/>
      <c r="EQ257" s="58"/>
      <c r="ER257" s="58"/>
      <c r="ES257" s="58"/>
      <c r="ET257" s="58"/>
      <c r="EU257" s="58"/>
      <c r="EV257" s="58"/>
      <c r="EW257" s="58"/>
      <c r="EX257" s="58"/>
      <c r="EY257" s="58"/>
      <c r="EZ257" s="58"/>
      <c r="FA257" s="58"/>
      <c r="FB257" s="58"/>
    </row>
    <row r="258" spans="57:158" ht="15" x14ac:dyDescent="0.25">
      <c r="BE258" s="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 s="58"/>
      <c r="BT258" s="58"/>
      <c r="BU258" s="58"/>
      <c r="BV258" s="58"/>
      <c r="BW258" s="58"/>
      <c r="BX258" s="58"/>
      <c r="BY258" s="58"/>
      <c r="BZ258" s="58"/>
      <c r="CA258" s="58"/>
      <c r="CB258" s="58"/>
      <c r="CC258" s="58"/>
      <c r="CD258" s="58"/>
      <c r="CE258" s="58"/>
      <c r="CF258" s="58"/>
      <c r="CG258" s="58"/>
      <c r="CH258" s="58"/>
      <c r="CI258" s="58"/>
      <c r="CJ258" s="58"/>
      <c r="CK258" s="58"/>
      <c r="CL258" s="58"/>
      <c r="CM258" s="58"/>
      <c r="CN258" s="58"/>
      <c r="CO258" s="58"/>
      <c r="CP258" s="58"/>
      <c r="CQ258" s="58"/>
      <c r="CR258" s="58"/>
      <c r="CS258" s="58"/>
      <c r="CT258" s="58"/>
      <c r="CU258" s="58"/>
      <c r="CV258" s="58"/>
      <c r="CW258" s="58"/>
      <c r="CX258" s="58"/>
      <c r="CY258" s="58"/>
      <c r="CZ258" s="58"/>
      <c r="DA258" s="58"/>
      <c r="DB258" s="58"/>
      <c r="DC258" s="58"/>
      <c r="DD258" s="58"/>
      <c r="DE258" s="58"/>
      <c r="DF258" s="58"/>
      <c r="DG258" s="58"/>
      <c r="DH258" s="58"/>
      <c r="DI258" s="58"/>
      <c r="DJ258" s="58"/>
      <c r="DK258" s="58"/>
      <c r="DL258" s="58"/>
      <c r="DM258" s="58"/>
      <c r="DN258" s="58"/>
      <c r="DO258" s="58"/>
      <c r="DP258" s="58"/>
      <c r="DQ258" s="58"/>
      <c r="DR258" s="58"/>
      <c r="DS258" s="58"/>
      <c r="DT258" s="58"/>
      <c r="DU258" s="58"/>
      <c r="DV258" s="58"/>
      <c r="DW258" s="58"/>
      <c r="DX258" s="58"/>
      <c r="DY258" s="58"/>
      <c r="DZ258" s="58"/>
      <c r="EA258" s="58"/>
      <c r="EB258" s="58"/>
      <c r="EC258" s="58"/>
      <c r="ED258" s="58"/>
      <c r="EE258" s="58"/>
      <c r="EF258" s="58"/>
      <c r="EG258" s="58"/>
      <c r="EH258" s="58"/>
      <c r="EI258" s="58"/>
      <c r="EJ258" s="58"/>
      <c r="EK258" s="58"/>
      <c r="EL258" s="58"/>
      <c r="EM258" s="58"/>
      <c r="EN258" s="58"/>
      <c r="EO258" s="58"/>
      <c r="EP258" s="58"/>
      <c r="EQ258" s="58"/>
      <c r="ER258" s="58"/>
      <c r="ES258" s="58"/>
      <c r="ET258" s="58"/>
      <c r="EU258" s="58"/>
      <c r="EV258" s="58"/>
      <c r="EW258" s="58"/>
      <c r="EX258" s="58"/>
      <c r="EY258" s="58"/>
      <c r="EZ258" s="58"/>
      <c r="FA258" s="58"/>
      <c r="FB258" s="58"/>
    </row>
    <row r="259" spans="57:158" ht="15" x14ac:dyDescent="0.25">
      <c r="BE259" s="58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8"/>
      <c r="CE259" s="58"/>
      <c r="CF259" s="58"/>
      <c r="CG259" s="58"/>
      <c r="CH259" s="58"/>
      <c r="CI259" s="58"/>
      <c r="CJ259" s="58"/>
      <c r="CK259" s="58"/>
      <c r="CL259" s="58"/>
      <c r="CM259" s="58"/>
      <c r="CN259" s="58"/>
      <c r="CO259" s="58"/>
      <c r="CP259" s="58"/>
      <c r="CQ259" s="58"/>
      <c r="CR259" s="58"/>
      <c r="CS259" s="58"/>
      <c r="CT259" s="58"/>
      <c r="CU259" s="58"/>
      <c r="CV259" s="58"/>
      <c r="CW259" s="58"/>
      <c r="CX259" s="58"/>
      <c r="CY259" s="58"/>
      <c r="CZ259" s="58"/>
      <c r="DA259" s="58"/>
      <c r="DB259" s="58"/>
      <c r="DC259" s="58"/>
      <c r="DD259" s="58"/>
      <c r="DE259" s="58"/>
      <c r="DF259" s="58"/>
      <c r="DG259" s="58"/>
      <c r="DH259" s="58"/>
      <c r="DI259" s="58"/>
      <c r="DJ259" s="58"/>
      <c r="DK259" s="58"/>
      <c r="DL259" s="58"/>
      <c r="DM259" s="58"/>
      <c r="DN259" s="58"/>
      <c r="DO259" s="58"/>
      <c r="DP259" s="58"/>
      <c r="DQ259" s="58"/>
      <c r="DR259" s="58"/>
      <c r="DS259" s="58"/>
      <c r="DT259" s="58"/>
      <c r="DU259" s="58"/>
      <c r="DV259" s="58"/>
      <c r="DW259" s="58"/>
      <c r="DX259" s="58"/>
      <c r="DY259" s="58"/>
      <c r="DZ259" s="58"/>
      <c r="EA259" s="58"/>
      <c r="EB259" s="58"/>
      <c r="EC259" s="58"/>
      <c r="ED259" s="58"/>
      <c r="EE259" s="58"/>
      <c r="EF259" s="58"/>
      <c r="EG259" s="58"/>
      <c r="EH259" s="58"/>
      <c r="EI259" s="58"/>
      <c r="EJ259" s="58"/>
      <c r="EK259" s="58"/>
      <c r="EL259" s="58"/>
      <c r="EM259" s="58"/>
      <c r="EN259" s="58"/>
      <c r="EO259" s="58"/>
      <c r="EP259" s="58"/>
      <c r="EQ259" s="58"/>
      <c r="ER259" s="58"/>
      <c r="ES259" s="58"/>
      <c r="ET259" s="58"/>
      <c r="EU259" s="58"/>
      <c r="EV259" s="58"/>
      <c r="EW259" s="58"/>
      <c r="EX259" s="58"/>
      <c r="EY259" s="58"/>
      <c r="EZ259" s="58"/>
      <c r="FA259" s="58"/>
      <c r="FB259" s="58"/>
    </row>
    <row r="260" spans="57:158" ht="15" x14ac:dyDescent="0.25">
      <c r="BE260" s="58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 s="58"/>
      <c r="BT260" s="58"/>
      <c r="BU260" s="58"/>
      <c r="BV260" s="58"/>
      <c r="BW260" s="58"/>
      <c r="BX260" s="58"/>
      <c r="BY260" s="58"/>
      <c r="BZ260" s="58"/>
      <c r="CA260" s="58"/>
      <c r="CB260" s="58"/>
      <c r="CC260" s="58"/>
      <c r="CD260" s="58"/>
      <c r="CE260" s="58"/>
      <c r="CF260" s="58"/>
      <c r="CG260" s="58"/>
      <c r="CH260" s="58"/>
      <c r="CI260" s="58"/>
      <c r="CJ260" s="58"/>
      <c r="CK260" s="58"/>
      <c r="CL260" s="58"/>
      <c r="CM260" s="58"/>
      <c r="CN260" s="58"/>
      <c r="CO260" s="58"/>
      <c r="CP260" s="58"/>
      <c r="CQ260" s="58"/>
      <c r="CR260" s="58"/>
      <c r="CS260" s="58"/>
      <c r="CT260" s="58"/>
      <c r="CU260" s="58"/>
      <c r="CV260" s="58"/>
      <c r="CW260" s="58"/>
      <c r="CX260" s="58"/>
      <c r="CY260" s="58"/>
      <c r="CZ260" s="58"/>
      <c r="DA260" s="58"/>
      <c r="DB260" s="58"/>
      <c r="DC260" s="58"/>
      <c r="DD260" s="58"/>
      <c r="DE260" s="58"/>
      <c r="DF260" s="58"/>
      <c r="DG260" s="58"/>
      <c r="DH260" s="58"/>
      <c r="DI260" s="58"/>
      <c r="DJ260" s="58"/>
      <c r="DK260" s="58"/>
      <c r="DL260" s="58"/>
      <c r="DM260" s="58"/>
      <c r="DN260" s="58"/>
      <c r="DO260" s="58"/>
      <c r="DP260" s="58"/>
      <c r="DQ260" s="58"/>
      <c r="DR260" s="58"/>
      <c r="DS260" s="58"/>
      <c r="DT260" s="58"/>
      <c r="DU260" s="58"/>
      <c r="DV260" s="58"/>
      <c r="DW260" s="58"/>
      <c r="DX260" s="58"/>
      <c r="DY260" s="58"/>
      <c r="DZ260" s="58"/>
      <c r="EA260" s="58"/>
      <c r="EB260" s="58"/>
      <c r="EC260" s="58"/>
      <c r="ED260" s="58"/>
      <c r="EE260" s="58"/>
      <c r="EF260" s="58"/>
      <c r="EG260" s="58"/>
      <c r="EH260" s="58"/>
      <c r="EI260" s="58"/>
      <c r="EJ260" s="58"/>
      <c r="EK260" s="58"/>
      <c r="EL260" s="58"/>
      <c r="EM260" s="58"/>
      <c r="EN260" s="58"/>
      <c r="EO260" s="58"/>
      <c r="EP260" s="58"/>
      <c r="EQ260" s="58"/>
      <c r="ER260" s="58"/>
      <c r="ES260" s="58"/>
      <c r="ET260" s="58"/>
      <c r="EU260" s="58"/>
      <c r="EV260" s="58"/>
      <c r="EW260" s="58"/>
      <c r="EX260" s="58"/>
      <c r="EY260" s="58"/>
      <c r="EZ260" s="58"/>
      <c r="FA260" s="58"/>
      <c r="FB260" s="58"/>
    </row>
    <row r="261" spans="57:158" ht="15" x14ac:dyDescent="0.25">
      <c r="BE261" s="58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  <c r="CG261" s="58"/>
      <c r="CH261" s="58"/>
      <c r="CI261" s="58"/>
      <c r="CJ261" s="58"/>
      <c r="CK261" s="58"/>
      <c r="CL261" s="58"/>
      <c r="CM261" s="58"/>
      <c r="CN261" s="58"/>
      <c r="CO261" s="58"/>
      <c r="CP261" s="58"/>
      <c r="CQ261" s="58"/>
      <c r="CR261" s="58"/>
      <c r="CS261" s="58"/>
      <c r="CT261" s="58"/>
      <c r="CU261" s="58"/>
      <c r="CV261" s="58"/>
      <c r="CW261" s="58"/>
      <c r="CX261" s="58"/>
      <c r="CY261" s="58"/>
      <c r="CZ261" s="58"/>
      <c r="DA261" s="58"/>
      <c r="DB261" s="58"/>
      <c r="DC261" s="58"/>
      <c r="DD261" s="58"/>
      <c r="DE261" s="58"/>
      <c r="DF261" s="58"/>
      <c r="DG261" s="58"/>
      <c r="DH261" s="58"/>
      <c r="DI261" s="58"/>
      <c r="DJ261" s="58"/>
      <c r="DK261" s="58"/>
      <c r="DL261" s="58"/>
      <c r="DM261" s="58"/>
      <c r="DN261" s="58"/>
      <c r="DO261" s="58"/>
      <c r="DP261" s="58"/>
      <c r="DQ261" s="58"/>
      <c r="DR261" s="58"/>
      <c r="DS261" s="58"/>
      <c r="DT261" s="58"/>
      <c r="DU261" s="58"/>
      <c r="DV261" s="58"/>
      <c r="DW261" s="58"/>
      <c r="DX261" s="58"/>
      <c r="DY261" s="58"/>
      <c r="DZ261" s="58"/>
      <c r="EA261" s="58"/>
      <c r="EB261" s="58"/>
      <c r="EC261" s="58"/>
      <c r="ED261" s="58"/>
      <c r="EE261" s="58"/>
      <c r="EF261" s="58"/>
      <c r="EG261" s="58"/>
      <c r="EH261" s="58"/>
      <c r="EI261" s="58"/>
      <c r="EJ261" s="58"/>
      <c r="EK261" s="58"/>
      <c r="EL261" s="58"/>
      <c r="EM261" s="58"/>
      <c r="EN261" s="58"/>
      <c r="EO261" s="58"/>
      <c r="EP261" s="58"/>
      <c r="EQ261" s="58"/>
      <c r="ER261" s="58"/>
      <c r="ES261" s="58"/>
      <c r="ET261" s="58"/>
      <c r="EU261" s="58"/>
      <c r="EV261" s="58"/>
      <c r="EW261" s="58"/>
      <c r="EX261" s="58"/>
      <c r="EY261" s="58"/>
      <c r="EZ261" s="58"/>
      <c r="FA261" s="58"/>
      <c r="FB261" s="58"/>
    </row>
    <row r="262" spans="57:158" ht="15" x14ac:dyDescent="0.25">
      <c r="BE262" s="58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 s="58"/>
      <c r="BT262" s="58"/>
      <c r="BU262" s="58"/>
      <c r="BV262" s="58"/>
      <c r="BW262" s="58"/>
      <c r="BX262" s="58"/>
      <c r="BY262" s="58"/>
      <c r="BZ262" s="58"/>
      <c r="CA262" s="58"/>
      <c r="CB262" s="58"/>
      <c r="CC262" s="58"/>
      <c r="CD262" s="58"/>
      <c r="CE262" s="58"/>
      <c r="CF262" s="58"/>
      <c r="CG262" s="58"/>
      <c r="CH262" s="58"/>
      <c r="CI262" s="58"/>
      <c r="CJ262" s="58"/>
      <c r="CK262" s="58"/>
      <c r="CL262" s="58"/>
      <c r="CM262" s="58"/>
      <c r="CN262" s="58"/>
      <c r="CO262" s="58"/>
      <c r="CP262" s="58"/>
      <c r="CQ262" s="58"/>
      <c r="CR262" s="58"/>
      <c r="CS262" s="58"/>
      <c r="CT262" s="58"/>
      <c r="CU262" s="58"/>
      <c r="CV262" s="58"/>
      <c r="CW262" s="58"/>
      <c r="CX262" s="58"/>
      <c r="CY262" s="58"/>
      <c r="CZ262" s="58"/>
      <c r="DA262" s="58"/>
      <c r="DB262" s="58"/>
      <c r="DC262" s="58"/>
      <c r="DD262" s="58"/>
      <c r="DE262" s="58"/>
      <c r="DF262" s="58"/>
      <c r="DG262" s="58"/>
      <c r="DH262" s="58"/>
      <c r="DI262" s="58"/>
      <c r="DJ262" s="58"/>
      <c r="DK262" s="58"/>
      <c r="DL262" s="58"/>
      <c r="DM262" s="58"/>
      <c r="DN262" s="58"/>
      <c r="DO262" s="58"/>
      <c r="DP262" s="58"/>
      <c r="DQ262" s="58"/>
      <c r="DR262" s="58"/>
      <c r="DS262" s="58"/>
      <c r="DT262" s="58"/>
      <c r="DU262" s="58"/>
      <c r="DV262" s="58"/>
      <c r="DW262" s="58"/>
      <c r="DX262" s="58"/>
      <c r="DY262" s="58"/>
      <c r="DZ262" s="58"/>
      <c r="EA262" s="58"/>
      <c r="EB262" s="58"/>
      <c r="EC262" s="58"/>
      <c r="ED262" s="58"/>
      <c r="EE262" s="58"/>
      <c r="EF262" s="58"/>
      <c r="EG262" s="58"/>
      <c r="EH262" s="58"/>
      <c r="EI262" s="58"/>
      <c r="EJ262" s="58"/>
      <c r="EK262" s="58"/>
      <c r="EL262" s="58"/>
      <c r="EM262" s="58"/>
      <c r="EN262" s="58"/>
      <c r="EO262" s="58"/>
      <c r="EP262" s="58"/>
      <c r="EQ262" s="58"/>
      <c r="ER262" s="58"/>
      <c r="ES262" s="58"/>
      <c r="ET262" s="58"/>
      <c r="EU262" s="58"/>
      <c r="EV262" s="58"/>
      <c r="EW262" s="58"/>
      <c r="EX262" s="58"/>
      <c r="EY262" s="58"/>
      <c r="EZ262" s="58"/>
      <c r="FA262" s="58"/>
      <c r="FB262" s="58"/>
    </row>
    <row r="263" spans="57:158" ht="15" x14ac:dyDescent="0.25">
      <c r="BE263" s="58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 s="58"/>
      <c r="BT263" s="58"/>
      <c r="BU263" s="58"/>
      <c r="BV263" s="58"/>
      <c r="BW263" s="58"/>
      <c r="BX263" s="58"/>
      <c r="BY263" s="58"/>
      <c r="BZ263" s="58"/>
      <c r="CA263" s="58"/>
      <c r="CB263" s="58"/>
      <c r="CC263" s="58"/>
      <c r="CD263" s="58"/>
      <c r="CE263" s="58"/>
      <c r="CF263" s="58"/>
      <c r="CG263" s="58"/>
      <c r="CH263" s="58"/>
      <c r="CI263" s="58"/>
      <c r="CJ263" s="58"/>
      <c r="CK263" s="58"/>
      <c r="CL263" s="58"/>
      <c r="CM263" s="58"/>
      <c r="CN263" s="58"/>
      <c r="CO263" s="58"/>
      <c r="CP263" s="58"/>
      <c r="CQ263" s="58"/>
      <c r="CR263" s="58"/>
      <c r="CS263" s="58"/>
      <c r="CT263" s="58"/>
      <c r="CU263" s="58"/>
      <c r="CV263" s="58"/>
      <c r="CW263" s="58"/>
      <c r="CX263" s="58"/>
      <c r="CY263" s="58"/>
      <c r="CZ263" s="58"/>
      <c r="DA263" s="58"/>
      <c r="DB263" s="58"/>
      <c r="DC263" s="58"/>
      <c r="DD263" s="58"/>
      <c r="DE263" s="58"/>
      <c r="DF263" s="58"/>
      <c r="DG263" s="58"/>
      <c r="DH263" s="58"/>
      <c r="DI263" s="58"/>
      <c r="DJ263" s="58"/>
      <c r="DK263" s="58"/>
      <c r="DL263" s="58"/>
      <c r="DM263" s="58"/>
      <c r="DN263" s="58"/>
      <c r="DO263" s="58"/>
      <c r="DP263" s="58"/>
      <c r="DQ263" s="58"/>
      <c r="DR263" s="58"/>
      <c r="DS263" s="58"/>
      <c r="DT263" s="58"/>
      <c r="DU263" s="58"/>
      <c r="DV263" s="58"/>
      <c r="DW263" s="58"/>
      <c r="DX263" s="58"/>
      <c r="DY263" s="58"/>
      <c r="DZ263" s="58"/>
      <c r="EA263" s="58"/>
      <c r="EB263" s="58"/>
      <c r="EC263" s="58"/>
      <c r="ED263" s="58"/>
      <c r="EE263" s="58"/>
      <c r="EF263" s="58"/>
      <c r="EG263" s="58"/>
      <c r="EH263" s="58"/>
      <c r="EI263" s="58"/>
      <c r="EJ263" s="58"/>
      <c r="EK263" s="58"/>
      <c r="EL263" s="58"/>
      <c r="EM263" s="58"/>
      <c r="EN263" s="58"/>
      <c r="EO263" s="58"/>
      <c r="EP263" s="58"/>
      <c r="EQ263" s="58"/>
      <c r="ER263" s="58"/>
      <c r="ES263" s="58"/>
      <c r="ET263" s="58"/>
      <c r="EU263" s="58"/>
      <c r="EV263" s="58"/>
      <c r="EW263" s="58"/>
      <c r="EX263" s="58"/>
      <c r="EY263" s="58"/>
      <c r="EZ263" s="58"/>
      <c r="FA263" s="58"/>
      <c r="FB263" s="58"/>
    </row>
    <row r="264" spans="57:158" ht="15" x14ac:dyDescent="0.25">
      <c r="BE264" s="58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 s="58"/>
      <c r="BT264" s="58"/>
      <c r="BU264" s="58"/>
      <c r="BV264" s="58"/>
      <c r="BW264" s="58"/>
      <c r="BX264" s="58"/>
      <c r="BY264" s="58"/>
      <c r="BZ264" s="58"/>
      <c r="CA264" s="58"/>
      <c r="CB264" s="58"/>
      <c r="CC264" s="58"/>
      <c r="CD264" s="58"/>
      <c r="CE264" s="58"/>
      <c r="CF264" s="58"/>
      <c r="CG264" s="58"/>
      <c r="CH264" s="58"/>
      <c r="CI264" s="58"/>
      <c r="CJ264" s="58"/>
      <c r="CK264" s="58"/>
      <c r="CL264" s="58"/>
      <c r="CM264" s="58"/>
      <c r="CN264" s="58"/>
      <c r="CO264" s="58"/>
      <c r="CP264" s="58"/>
      <c r="CQ264" s="58"/>
      <c r="CR264" s="58"/>
      <c r="CS264" s="58"/>
      <c r="CT264" s="58"/>
      <c r="CU264" s="58"/>
      <c r="CV264" s="58"/>
      <c r="CW264" s="58"/>
      <c r="CX264" s="58"/>
      <c r="CY264" s="58"/>
      <c r="CZ264" s="58"/>
      <c r="DA264" s="58"/>
      <c r="DB264" s="58"/>
      <c r="DC264" s="58"/>
      <c r="DD264" s="58"/>
      <c r="DE264" s="58"/>
      <c r="DF264" s="58"/>
      <c r="DG264" s="58"/>
      <c r="DH264" s="58"/>
      <c r="DI264" s="58"/>
      <c r="DJ264" s="58"/>
      <c r="DK264" s="58"/>
      <c r="DL264" s="58"/>
      <c r="DM264" s="58"/>
      <c r="DN264" s="58"/>
      <c r="DO264" s="58"/>
      <c r="DP264" s="58"/>
      <c r="DQ264" s="58"/>
      <c r="DR264" s="58"/>
      <c r="DS264" s="58"/>
      <c r="DT264" s="58"/>
      <c r="DU264" s="58"/>
      <c r="DV264" s="58"/>
      <c r="DW264" s="58"/>
      <c r="DX264" s="58"/>
      <c r="DY264" s="58"/>
      <c r="DZ264" s="58"/>
      <c r="EA264" s="58"/>
      <c r="EB264" s="58"/>
      <c r="EC264" s="58"/>
      <c r="ED264" s="58"/>
      <c r="EE264" s="58"/>
      <c r="EF264" s="58"/>
      <c r="EG264" s="58"/>
      <c r="EH264" s="58"/>
      <c r="EI264" s="58"/>
      <c r="EJ264" s="58"/>
      <c r="EK264" s="58"/>
      <c r="EL264" s="58"/>
      <c r="EM264" s="58"/>
      <c r="EN264" s="58"/>
      <c r="EO264" s="58"/>
      <c r="EP264" s="58"/>
      <c r="EQ264" s="58"/>
      <c r="ER264" s="58"/>
      <c r="ES264" s="58"/>
      <c r="ET264" s="58"/>
      <c r="EU264" s="58"/>
      <c r="EV264" s="58"/>
      <c r="EW264" s="58"/>
      <c r="EX264" s="58"/>
      <c r="EY264" s="58"/>
      <c r="EZ264" s="58"/>
      <c r="FA264" s="58"/>
      <c r="FB264" s="58"/>
    </row>
    <row r="265" spans="57:158" ht="15" x14ac:dyDescent="0.25">
      <c r="BE265" s="58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8"/>
      <c r="CE265" s="58"/>
      <c r="CF265" s="58"/>
      <c r="CG265" s="58"/>
      <c r="CH265" s="58"/>
      <c r="CI265" s="58"/>
      <c r="CJ265" s="58"/>
      <c r="CK265" s="58"/>
      <c r="CL265" s="58"/>
      <c r="CM265" s="58"/>
      <c r="CN265" s="58"/>
      <c r="CO265" s="58"/>
      <c r="CP265" s="58"/>
      <c r="CQ265" s="58"/>
      <c r="CR265" s="58"/>
      <c r="CS265" s="58"/>
      <c r="CT265" s="58"/>
      <c r="CU265" s="58"/>
      <c r="CV265" s="58"/>
      <c r="CW265" s="58"/>
      <c r="CX265" s="58"/>
      <c r="CY265" s="58"/>
      <c r="CZ265" s="58"/>
      <c r="DA265" s="58"/>
      <c r="DB265" s="58"/>
      <c r="DC265" s="58"/>
      <c r="DD265" s="58"/>
      <c r="DE265" s="58"/>
      <c r="DF265" s="58"/>
      <c r="DG265" s="58"/>
      <c r="DH265" s="58"/>
      <c r="DI265" s="58"/>
      <c r="DJ265" s="58"/>
      <c r="DK265" s="58"/>
      <c r="DL265" s="58"/>
      <c r="DM265" s="58"/>
      <c r="DN265" s="58"/>
      <c r="DO265" s="58"/>
      <c r="DP265" s="58"/>
      <c r="DQ265" s="58"/>
      <c r="DR265" s="58"/>
      <c r="DS265" s="58"/>
      <c r="DT265" s="58"/>
      <c r="DU265" s="58"/>
      <c r="DV265" s="58"/>
      <c r="DW265" s="58"/>
      <c r="DX265" s="58"/>
      <c r="DY265" s="58"/>
      <c r="DZ265" s="58"/>
      <c r="EA265" s="58"/>
      <c r="EB265" s="58"/>
      <c r="EC265" s="58"/>
      <c r="ED265" s="58"/>
      <c r="EE265" s="58"/>
      <c r="EF265" s="58"/>
      <c r="EG265" s="58"/>
      <c r="EH265" s="58"/>
      <c r="EI265" s="58"/>
      <c r="EJ265" s="58"/>
      <c r="EK265" s="58"/>
      <c r="EL265" s="58"/>
      <c r="EM265" s="58"/>
      <c r="EN265" s="58"/>
      <c r="EO265" s="58"/>
      <c r="EP265" s="58"/>
      <c r="EQ265" s="58"/>
      <c r="ER265" s="58"/>
      <c r="ES265" s="58"/>
      <c r="ET265" s="58"/>
      <c r="EU265" s="58"/>
      <c r="EV265" s="58"/>
      <c r="EW265" s="58"/>
      <c r="EX265" s="58"/>
      <c r="EY265" s="58"/>
      <c r="EZ265" s="58"/>
      <c r="FA265" s="58"/>
      <c r="FB265" s="58"/>
    </row>
    <row r="266" spans="57:158" ht="15" x14ac:dyDescent="0.25">
      <c r="BE266" s="58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 s="58"/>
      <c r="BT266" s="58"/>
      <c r="BU266" s="58"/>
      <c r="BV266" s="58"/>
      <c r="BW266" s="58"/>
      <c r="BX266" s="58"/>
      <c r="BY266" s="58"/>
      <c r="BZ266" s="58"/>
      <c r="CA266" s="58"/>
      <c r="CB266" s="58"/>
      <c r="CC266" s="58"/>
      <c r="CD266" s="58"/>
      <c r="CE266" s="58"/>
      <c r="CF266" s="58"/>
      <c r="CG266" s="58"/>
      <c r="CH266" s="58"/>
      <c r="CI266" s="58"/>
      <c r="CJ266" s="58"/>
      <c r="CK266" s="58"/>
      <c r="CL266" s="58"/>
      <c r="CM266" s="58"/>
      <c r="CN266" s="58"/>
      <c r="CO266" s="58"/>
      <c r="CP266" s="58"/>
      <c r="CQ266" s="58"/>
      <c r="CR266" s="58"/>
      <c r="CS266" s="58"/>
      <c r="CT266" s="58"/>
      <c r="CU266" s="58"/>
      <c r="CV266" s="58"/>
      <c r="CW266" s="58"/>
      <c r="CX266" s="58"/>
      <c r="CY266" s="58"/>
      <c r="CZ266" s="58"/>
      <c r="DA266" s="58"/>
      <c r="DB266" s="58"/>
      <c r="DC266" s="58"/>
      <c r="DD266" s="58"/>
      <c r="DE266" s="58"/>
      <c r="DF266" s="58"/>
      <c r="DG266" s="58"/>
      <c r="DH266" s="58"/>
      <c r="DI266" s="58"/>
      <c r="DJ266" s="58"/>
      <c r="DK266" s="58"/>
      <c r="DL266" s="58"/>
      <c r="DM266" s="58"/>
      <c r="DN266" s="58"/>
      <c r="DO266" s="58"/>
      <c r="DP266" s="58"/>
      <c r="DQ266" s="58"/>
      <c r="DR266" s="58"/>
      <c r="DS266" s="58"/>
      <c r="DT266" s="58"/>
      <c r="DU266" s="58"/>
      <c r="DV266" s="58"/>
      <c r="DW266" s="58"/>
      <c r="DX266" s="58"/>
      <c r="DY266" s="58"/>
      <c r="DZ266" s="58"/>
      <c r="EA266" s="58"/>
      <c r="EB266" s="58"/>
      <c r="EC266" s="58"/>
      <c r="ED266" s="58"/>
      <c r="EE266" s="58"/>
      <c r="EF266" s="58"/>
      <c r="EG266" s="58"/>
      <c r="EH266" s="58"/>
      <c r="EI266" s="58"/>
      <c r="EJ266" s="58"/>
      <c r="EK266" s="58"/>
      <c r="EL266" s="58"/>
      <c r="EM266" s="58"/>
      <c r="EN266" s="58"/>
      <c r="EO266" s="58"/>
      <c r="EP266" s="58"/>
      <c r="EQ266" s="58"/>
      <c r="ER266" s="58"/>
      <c r="ES266" s="58"/>
      <c r="ET266" s="58"/>
      <c r="EU266" s="58"/>
      <c r="EV266" s="58"/>
      <c r="EW266" s="58"/>
      <c r="EX266" s="58"/>
      <c r="EY266" s="58"/>
      <c r="EZ266" s="58"/>
      <c r="FA266" s="58"/>
      <c r="FB266" s="58"/>
    </row>
    <row r="267" spans="57:158" ht="15" x14ac:dyDescent="0.25">
      <c r="BE267" s="58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 s="58"/>
      <c r="BT267" s="58"/>
      <c r="BU267" s="58"/>
      <c r="BV267" s="58"/>
      <c r="BW267" s="58"/>
      <c r="BX267" s="58"/>
      <c r="BY267" s="58"/>
      <c r="BZ267" s="58"/>
      <c r="CA267" s="58"/>
      <c r="CB267" s="58"/>
      <c r="CC267" s="58"/>
      <c r="CD267" s="58"/>
      <c r="CE267" s="58"/>
      <c r="CF267" s="58"/>
      <c r="CG267" s="58"/>
      <c r="CH267" s="58"/>
      <c r="CI267" s="58"/>
      <c r="CJ267" s="58"/>
      <c r="CK267" s="58"/>
      <c r="CL267" s="58"/>
      <c r="CM267" s="58"/>
      <c r="CN267" s="58"/>
      <c r="CO267" s="58"/>
      <c r="CP267" s="58"/>
      <c r="CQ267" s="58"/>
      <c r="CR267" s="58"/>
      <c r="CS267" s="58"/>
      <c r="CT267" s="58"/>
      <c r="CU267" s="58"/>
      <c r="CV267" s="58"/>
      <c r="CW267" s="58"/>
      <c r="CX267" s="58"/>
      <c r="CY267" s="58"/>
      <c r="CZ267" s="58"/>
      <c r="DA267" s="58"/>
      <c r="DB267" s="58"/>
      <c r="DC267" s="58"/>
      <c r="DD267" s="58"/>
      <c r="DE267" s="58"/>
      <c r="DF267" s="58"/>
      <c r="DG267" s="58"/>
      <c r="DH267" s="58"/>
      <c r="DI267" s="58"/>
      <c r="DJ267" s="58"/>
      <c r="DK267" s="58"/>
      <c r="DL267" s="58"/>
      <c r="DM267" s="58"/>
      <c r="DN267" s="58"/>
      <c r="DO267" s="58"/>
      <c r="DP267" s="58"/>
      <c r="DQ267" s="58"/>
      <c r="DR267" s="58"/>
      <c r="DS267" s="58"/>
      <c r="DT267" s="58"/>
      <c r="DU267" s="58"/>
      <c r="DV267" s="58"/>
      <c r="DW267" s="58"/>
      <c r="DX267" s="58"/>
      <c r="DY267" s="58"/>
      <c r="DZ267" s="58"/>
      <c r="EA267" s="58"/>
      <c r="EB267" s="58"/>
      <c r="EC267" s="58"/>
      <c r="ED267" s="58"/>
      <c r="EE267" s="58"/>
      <c r="EF267" s="58"/>
      <c r="EG267" s="58"/>
      <c r="EH267" s="58"/>
      <c r="EI267" s="58"/>
      <c r="EJ267" s="58"/>
      <c r="EK267" s="58"/>
      <c r="EL267" s="58"/>
      <c r="EM267" s="58"/>
      <c r="EN267" s="58"/>
      <c r="EO267" s="58"/>
      <c r="EP267" s="58"/>
      <c r="EQ267" s="58"/>
      <c r="ER267" s="58"/>
      <c r="ES267" s="58"/>
      <c r="ET267" s="58"/>
      <c r="EU267" s="58"/>
      <c r="EV267" s="58"/>
      <c r="EW267" s="58"/>
      <c r="EX267" s="58"/>
      <c r="EY267" s="58"/>
      <c r="EZ267" s="58"/>
      <c r="FA267" s="58"/>
      <c r="FB267" s="58"/>
    </row>
    <row r="268" spans="57:158" ht="15" x14ac:dyDescent="0.25">
      <c r="BE268" s="5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 s="58"/>
      <c r="BT268" s="58"/>
      <c r="BU268" s="58"/>
      <c r="BV268" s="58"/>
      <c r="BW268" s="58"/>
      <c r="BX268" s="58"/>
      <c r="BY268" s="58"/>
      <c r="BZ268" s="58"/>
      <c r="CA268" s="58"/>
      <c r="CB268" s="58"/>
      <c r="CC268" s="58"/>
      <c r="CD268" s="58"/>
      <c r="CE268" s="58"/>
      <c r="CF268" s="58"/>
      <c r="CG268" s="58"/>
      <c r="CH268" s="58"/>
      <c r="CI268" s="58"/>
      <c r="CJ268" s="58"/>
      <c r="CK268" s="58"/>
      <c r="CL268" s="58"/>
      <c r="CM268" s="58"/>
      <c r="CN268" s="58"/>
      <c r="CO268" s="58"/>
      <c r="CP268" s="58"/>
      <c r="CQ268" s="58"/>
      <c r="CR268" s="58"/>
      <c r="CS268" s="58"/>
      <c r="CT268" s="58"/>
      <c r="CU268" s="58"/>
      <c r="CV268" s="58"/>
      <c r="CW268" s="58"/>
      <c r="CX268" s="58"/>
      <c r="CY268" s="58"/>
      <c r="CZ268" s="58"/>
      <c r="DA268" s="58"/>
      <c r="DB268" s="58"/>
      <c r="DC268" s="58"/>
      <c r="DD268" s="58"/>
      <c r="DE268" s="58"/>
      <c r="DF268" s="58"/>
      <c r="DG268" s="58"/>
      <c r="DH268" s="58"/>
      <c r="DI268" s="58"/>
      <c r="DJ268" s="58"/>
      <c r="DK268" s="58"/>
      <c r="DL268" s="58"/>
      <c r="DM268" s="58"/>
      <c r="DN268" s="58"/>
      <c r="DO268" s="58"/>
      <c r="DP268" s="58"/>
      <c r="DQ268" s="58"/>
      <c r="DR268" s="58"/>
      <c r="DS268" s="58"/>
      <c r="DT268" s="58"/>
      <c r="DU268" s="58"/>
      <c r="DV268" s="58"/>
      <c r="DW268" s="58"/>
      <c r="DX268" s="58"/>
      <c r="DY268" s="58"/>
      <c r="DZ268" s="58"/>
      <c r="EA268" s="58"/>
      <c r="EB268" s="58"/>
      <c r="EC268" s="58"/>
      <c r="ED268" s="58"/>
      <c r="EE268" s="58"/>
      <c r="EF268" s="58"/>
      <c r="EG268" s="58"/>
      <c r="EH268" s="58"/>
      <c r="EI268" s="58"/>
      <c r="EJ268" s="58"/>
      <c r="EK268" s="58"/>
      <c r="EL268" s="58"/>
      <c r="EM268" s="58"/>
      <c r="EN268" s="58"/>
      <c r="EO268" s="58"/>
      <c r="EP268" s="58"/>
      <c r="EQ268" s="58"/>
      <c r="ER268" s="58"/>
      <c r="ES268" s="58"/>
      <c r="ET268" s="58"/>
      <c r="EU268" s="58"/>
      <c r="EV268" s="58"/>
      <c r="EW268" s="58"/>
      <c r="EX268" s="58"/>
      <c r="EY268" s="58"/>
      <c r="EZ268" s="58"/>
      <c r="FA268" s="58"/>
      <c r="FB268" s="58"/>
    </row>
    <row r="269" spans="57:158" ht="15" x14ac:dyDescent="0.25">
      <c r="BE269" s="58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 s="58"/>
      <c r="BT269" s="58"/>
      <c r="BU269" s="58"/>
      <c r="BV269" s="58"/>
      <c r="BW269" s="58"/>
      <c r="BX269" s="58"/>
      <c r="BY269" s="58"/>
      <c r="BZ269" s="58"/>
      <c r="CA269" s="58"/>
      <c r="CB269" s="58"/>
      <c r="CC269" s="58"/>
      <c r="CD269" s="58"/>
      <c r="CE269" s="58"/>
      <c r="CF269" s="58"/>
      <c r="CG269" s="58"/>
      <c r="CH269" s="58"/>
      <c r="CI269" s="58"/>
      <c r="CJ269" s="58"/>
      <c r="CK269" s="58"/>
      <c r="CL269" s="58"/>
      <c r="CM269" s="58"/>
      <c r="CN269" s="58"/>
      <c r="CO269" s="58"/>
      <c r="CP269" s="58"/>
      <c r="CQ269" s="58"/>
      <c r="CR269" s="58"/>
      <c r="CS269" s="58"/>
      <c r="CT269" s="58"/>
      <c r="CU269" s="58"/>
      <c r="CV269" s="58"/>
      <c r="CW269" s="58"/>
      <c r="CX269" s="58"/>
      <c r="CY269" s="58"/>
      <c r="CZ269" s="58"/>
      <c r="DA269" s="58"/>
      <c r="DB269" s="58"/>
      <c r="DC269" s="58"/>
      <c r="DD269" s="58"/>
      <c r="DE269" s="58"/>
      <c r="DF269" s="58"/>
      <c r="DG269" s="58"/>
      <c r="DH269" s="58"/>
      <c r="DI269" s="58"/>
      <c r="DJ269" s="58"/>
      <c r="DK269" s="58"/>
      <c r="DL269" s="58"/>
      <c r="DM269" s="58"/>
      <c r="DN269" s="58"/>
      <c r="DO269" s="58"/>
      <c r="DP269" s="58"/>
      <c r="DQ269" s="58"/>
      <c r="DR269" s="58"/>
      <c r="DS269" s="58"/>
      <c r="DT269" s="58"/>
      <c r="DU269" s="58"/>
      <c r="DV269" s="58"/>
      <c r="DW269" s="58"/>
      <c r="DX269" s="58"/>
      <c r="DY269" s="58"/>
      <c r="DZ269" s="58"/>
      <c r="EA269" s="58"/>
      <c r="EB269" s="58"/>
      <c r="EC269" s="58"/>
      <c r="ED269" s="58"/>
      <c r="EE269" s="58"/>
      <c r="EF269" s="58"/>
      <c r="EG269" s="58"/>
      <c r="EH269" s="58"/>
      <c r="EI269" s="58"/>
      <c r="EJ269" s="58"/>
      <c r="EK269" s="58"/>
      <c r="EL269" s="58"/>
      <c r="EM269" s="58"/>
      <c r="EN269" s="58"/>
      <c r="EO269" s="58"/>
      <c r="EP269" s="58"/>
      <c r="EQ269" s="58"/>
      <c r="ER269" s="58"/>
      <c r="ES269" s="58"/>
      <c r="ET269" s="58"/>
      <c r="EU269" s="58"/>
      <c r="EV269" s="58"/>
      <c r="EW269" s="58"/>
      <c r="EX269" s="58"/>
      <c r="EY269" s="58"/>
      <c r="EZ269" s="58"/>
      <c r="FA269" s="58"/>
      <c r="FB269" s="58"/>
    </row>
    <row r="270" spans="57:158" ht="15" x14ac:dyDescent="0.25">
      <c r="BE270" s="58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 s="58"/>
      <c r="BT270" s="58"/>
      <c r="BU270" s="58"/>
      <c r="BV270" s="58"/>
      <c r="BW270" s="58"/>
      <c r="BX270" s="58"/>
      <c r="BY270" s="58"/>
      <c r="BZ270" s="58"/>
      <c r="CA270" s="58"/>
      <c r="CB270" s="58"/>
      <c r="CC270" s="58"/>
      <c r="CD270" s="58"/>
      <c r="CE270" s="58"/>
      <c r="CF270" s="58"/>
      <c r="CG270" s="58"/>
      <c r="CH270" s="58"/>
      <c r="CI270" s="58"/>
      <c r="CJ270" s="58"/>
      <c r="CK270" s="58"/>
      <c r="CL270" s="58"/>
      <c r="CM270" s="58"/>
      <c r="CN270" s="58"/>
      <c r="CO270" s="58"/>
      <c r="CP270" s="58"/>
      <c r="CQ270" s="58"/>
      <c r="CR270" s="58"/>
      <c r="CS270" s="58"/>
      <c r="CT270" s="58"/>
      <c r="CU270" s="58"/>
      <c r="CV270" s="58"/>
      <c r="CW270" s="58"/>
      <c r="CX270" s="58"/>
      <c r="CY270" s="58"/>
      <c r="CZ270" s="58"/>
      <c r="DA270" s="58"/>
      <c r="DB270" s="58"/>
      <c r="DC270" s="58"/>
      <c r="DD270" s="58"/>
      <c r="DE270" s="58"/>
      <c r="DF270" s="58"/>
      <c r="DG270" s="58"/>
      <c r="DH270" s="58"/>
      <c r="DI270" s="58"/>
      <c r="DJ270" s="58"/>
      <c r="DK270" s="58"/>
      <c r="DL270" s="58"/>
      <c r="DM270" s="58"/>
      <c r="DN270" s="58"/>
      <c r="DO270" s="58"/>
      <c r="DP270" s="58"/>
      <c r="DQ270" s="58"/>
      <c r="DR270" s="58"/>
      <c r="DS270" s="58"/>
      <c r="DT270" s="58"/>
      <c r="DU270" s="58"/>
      <c r="DV270" s="58"/>
      <c r="DW270" s="58"/>
      <c r="DX270" s="58"/>
      <c r="DY270" s="58"/>
      <c r="DZ270" s="58"/>
      <c r="EA270" s="58"/>
      <c r="EB270" s="58"/>
      <c r="EC270" s="58"/>
      <c r="ED270" s="58"/>
      <c r="EE270" s="58"/>
      <c r="EF270" s="58"/>
      <c r="EG270" s="58"/>
      <c r="EH270" s="58"/>
      <c r="EI270" s="58"/>
      <c r="EJ270" s="58"/>
      <c r="EK270" s="58"/>
      <c r="EL270" s="58"/>
      <c r="EM270" s="58"/>
      <c r="EN270" s="58"/>
      <c r="EO270" s="58"/>
      <c r="EP270" s="58"/>
      <c r="EQ270" s="58"/>
      <c r="ER270" s="58"/>
      <c r="ES270" s="58"/>
      <c r="ET270" s="58"/>
      <c r="EU270" s="58"/>
      <c r="EV270" s="58"/>
      <c r="EW270" s="58"/>
      <c r="EX270" s="58"/>
      <c r="EY270" s="58"/>
      <c r="EZ270" s="58"/>
      <c r="FA270" s="58"/>
      <c r="FB270" s="58"/>
    </row>
    <row r="271" spans="57:158" ht="15" x14ac:dyDescent="0.25">
      <c r="BE271" s="58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 s="58"/>
      <c r="BT271" s="58"/>
      <c r="BU271" s="58"/>
      <c r="BV271" s="58"/>
      <c r="BW271" s="58"/>
      <c r="BX271" s="58"/>
      <c r="BY271" s="58"/>
      <c r="BZ271" s="58"/>
      <c r="CA271" s="58"/>
      <c r="CB271" s="58"/>
      <c r="CC271" s="58"/>
      <c r="CD271" s="58"/>
      <c r="CE271" s="58"/>
      <c r="CF271" s="58"/>
      <c r="CG271" s="58"/>
      <c r="CH271" s="58"/>
      <c r="CI271" s="58"/>
      <c r="CJ271" s="58"/>
      <c r="CK271" s="58"/>
      <c r="CL271" s="58"/>
      <c r="CM271" s="58"/>
      <c r="CN271" s="58"/>
      <c r="CO271" s="58"/>
      <c r="CP271" s="58"/>
      <c r="CQ271" s="58"/>
      <c r="CR271" s="58"/>
      <c r="CS271" s="58"/>
      <c r="CT271" s="58"/>
      <c r="CU271" s="58"/>
      <c r="CV271" s="58"/>
      <c r="CW271" s="58"/>
      <c r="CX271" s="58"/>
      <c r="CY271" s="58"/>
      <c r="CZ271" s="58"/>
      <c r="DA271" s="58"/>
      <c r="DB271" s="58"/>
      <c r="DC271" s="58"/>
      <c r="DD271" s="58"/>
      <c r="DE271" s="58"/>
      <c r="DF271" s="58"/>
      <c r="DG271" s="58"/>
      <c r="DH271" s="58"/>
      <c r="DI271" s="58"/>
      <c r="DJ271" s="58"/>
      <c r="DK271" s="58"/>
      <c r="DL271" s="58"/>
      <c r="DM271" s="58"/>
      <c r="DN271" s="58"/>
      <c r="DO271" s="58"/>
      <c r="DP271" s="58"/>
      <c r="DQ271" s="58"/>
      <c r="DR271" s="58"/>
      <c r="DS271" s="58"/>
      <c r="DT271" s="58"/>
      <c r="DU271" s="58"/>
      <c r="DV271" s="58"/>
      <c r="DW271" s="58"/>
      <c r="DX271" s="58"/>
      <c r="DY271" s="58"/>
      <c r="DZ271" s="58"/>
      <c r="EA271" s="58"/>
      <c r="EB271" s="58"/>
      <c r="EC271" s="58"/>
      <c r="ED271" s="58"/>
      <c r="EE271" s="58"/>
      <c r="EF271" s="58"/>
      <c r="EG271" s="58"/>
      <c r="EH271" s="58"/>
      <c r="EI271" s="58"/>
      <c r="EJ271" s="58"/>
      <c r="EK271" s="58"/>
      <c r="EL271" s="58"/>
      <c r="EM271" s="58"/>
      <c r="EN271" s="58"/>
      <c r="EO271" s="58"/>
      <c r="EP271" s="58"/>
      <c r="EQ271" s="58"/>
      <c r="ER271" s="58"/>
      <c r="ES271" s="58"/>
      <c r="ET271" s="58"/>
      <c r="EU271" s="58"/>
      <c r="EV271" s="58"/>
      <c r="EW271" s="58"/>
      <c r="EX271" s="58"/>
      <c r="EY271" s="58"/>
      <c r="EZ271" s="58"/>
      <c r="FA271" s="58"/>
      <c r="FB271" s="58"/>
    </row>
    <row r="272" spans="57:158" ht="15" x14ac:dyDescent="0.25">
      <c r="BE272" s="58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 s="58"/>
      <c r="BT272" s="58"/>
      <c r="BU272" s="58"/>
      <c r="BV272" s="58"/>
      <c r="BW272" s="58"/>
      <c r="BX272" s="58"/>
      <c r="BY272" s="58"/>
      <c r="BZ272" s="58"/>
      <c r="CA272" s="58"/>
      <c r="CB272" s="58"/>
      <c r="CC272" s="58"/>
      <c r="CD272" s="58"/>
      <c r="CE272" s="58"/>
      <c r="CF272" s="58"/>
      <c r="CG272" s="58"/>
      <c r="CH272" s="58"/>
      <c r="CI272" s="58"/>
      <c r="CJ272" s="58"/>
      <c r="CK272" s="58"/>
      <c r="CL272" s="58"/>
      <c r="CM272" s="58"/>
      <c r="CN272" s="58"/>
      <c r="CO272" s="58"/>
      <c r="CP272" s="58"/>
      <c r="CQ272" s="58"/>
      <c r="CR272" s="58"/>
      <c r="CS272" s="58"/>
      <c r="CT272" s="58"/>
      <c r="CU272" s="58"/>
      <c r="CV272" s="58"/>
      <c r="CW272" s="58"/>
      <c r="CX272" s="58"/>
      <c r="CY272" s="58"/>
      <c r="CZ272" s="58"/>
      <c r="DA272" s="58"/>
      <c r="DB272" s="58"/>
      <c r="DC272" s="58"/>
      <c r="DD272" s="58"/>
      <c r="DE272" s="58"/>
      <c r="DF272" s="58"/>
      <c r="DG272" s="58"/>
      <c r="DH272" s="58"/>
      <c r="DI272" s="58"/>
      <c r="DJ272" s="58"/>
      <c r="DK272" s="58"/>
      <c r="DL272" s="58"/>
      <c r="DM272" s="58"/>
      <c r="DN272" s="58"/>
      <c r="DO272" s="58"/>
      <c r="DP272" s="58"/>
      <c r="DQ272" s="58"/>
      <c r="DR272" s="58"/>
      <c r="DS272" s="58"/>
      <c r="DT272" s="58"/>
      <c r="DU272" s="58"/>
      <c r="DV272" s="58"/>
      <c r="DW272" s="58"/>
      <c r="DX272" s="58"/>
      <c r="DY272" s="58"/>
      <c r="DZ272" s="58"/>
      <c r="EA272" s="58"/>
      <c r="EB272" s="58"/>
      <c r="EC272" s="58"/>
      <c r="ED272" s="58"/>
      <c r="EE272" s="58"/>
      <c r="EF272" s="58"/>
      <c r="EG272" s="58"/>
      <c r="EH272" s="58"/>
      <c r="EI272" s="58"/>
      <c r="EJ272" s="58"/>
      <c r="EK272" s="58"/>
      <c r="EL272" s="58"/>
      <c r="EM272" s="58"/>
      <c r="EN272" s="58"/>
      <c r="EO272" s="58"/>
      <c r="EP272" s="58"/>
      <c r="EQ272" s="58"/>
      <c r="ER272" s="58"/>
      <c r="ES272" s="58"/>
      <c r="ET272" s="58"/>
      <c r="EU272" s="58"/>
      <c r="EV272" s="58"/>
      <c r="EW272" s="58"/>
      <c r="EX272" s="58"/>
      <c r="EY272" s="58"/>
      <c r="EZ272" s="58"/>
      <c r="FA272" s="58"/>
      <c r="FB272" s="58"/>
    </row>
    <row r="273" spans="57:158" ht="15" x14ac:dyDescent="0.25">
      <c r="BE273" s="58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 s="58"/>
      <c r="BT273" s="58"/>
      <c r="BU273" s="58"/>
      <c r="BV273" s="58"/>
      <c r="BW273" s="58"/>
      <c r="BX273" s="58"/>
      <c r="BY273" s="58"/>
      <c r="BZ273" s="58"/>
      <c r="CA273" s="58"/>
      <c r="CB273" s="58"/>
      <c r="CC273" s="58"/>
      <c r="CD273" s="58"/>
      <c r="CE273" s="58"/>
      <c r="CF273" s="58"/>
      <c r="CG273" s="58"/>
      <c r="CH273" s="58"/>
      <c r="CI273" s="58"/>
      <c r="CJ273" s="58"/>
      <c r="CK273" s="58"/>
      <c r="CL273" s="58"/>
      <c r="CM273" s="58"/>
      <c r="CN273" s="58"/>
      <c r="CO273" s="58"/>
      <c r="CP273" s="58"/>
      <c r="CQ273" s="58"/>
      <c r="CR273" s="58"/>
      <c r="CS273" s="58"/>
      <c r="CT273" s="58"/>
      <c r="CU273" s="58"/>
      <c r="CV273" s="58"/>
      <c r="CW273" s="58"/>
      <c r="CX273" s="58"/>
      <c r="CY273" s="58"/>
      <c r="CZ273" s="58"/>
      <c r="DA273" s="58"/>
      <c r="DB273" s="58"/>
      <c r="DC273" s="58"/>
      <c r="DD273" s="58"/>
      <c r="DE273" s="58"/>
      <c r="DF273" s="58"/>
      <c r="DG273" s="58"/>
      <c r="DH273" s="58"/>
      <c r="DI273" s="58"/>
      <c r="DJ273" s="58"/>
      <c r="DK273" s="58"/>
      <c r="DL273" s="58"/>
      <c r="DM273" s="58"/>
      <c r="DN273" s="58"/>
      <c r="DO273" s="58"/>
      <c r="DP273" s="58"/>
      <c r="DQ273" s="58"/>
      <c r="DR273" s="58"/>
      <c r="DS273" s="58"/>
      <c r="DT273" s="58"/>
      <c r="DU273" s="58"/>
      <c r="DV273" s="58"/>
      <c r="DW273" s="58"/>
      <c r="DX273" s="58"/>
      <c r="DY273" s="58"/>
      <c r="DZ273" s="58"/>
      <c r="EA273" s="58"/>
      <c r="EB273" s="58"/>
      <c r="EC273" s="58"/>
      <c r="ED273" s="58"/>
      <c r="EE273" s="58"/>
      <c r="EF273" s="58"/>
      <c r="EG273" s="58"/>
      <c r="EH273" s="58"/>
      <c r="EI273" s="58"/>
      <c r="EJ273" s="58"/>
      <c r="EK273" s="58"/>
      <c r="EL273" s="58"/>
      <c r="EM273" s="58"/>
      <c r="EN273" s="58"/>
      <c r="EO273" s="58"/>
      <c r="EP273" s="58"/>
      <c r="EQ273" s="58"/>
      <c r="ER273" s="58"/>
      <c r="ES273" s="58"/>
      <c r="ET273" s="58"/>
      <c r="EU273" s="58"/>
      <c r="EV273" s="58"/>
      <c r="EW273" s="58"/>
      <c r="EX273" s="58"/>
      <c r="EY273" s="58"/>
      <c r="EZ273" s="58"/>
      <c r="FA273" s="58"/>
      <c r="FB273" s="58"/>
    </row>
    <row r="274" spans="57:158" ht="15" x14ac:dyDescent="0.25">
      <c r="BE274" s="58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 s="58"/>
      <c r="BT274" s="58"/>
      <c r="BU274" s="58"/>
      <c r="BV274" s="58"/>
      <c r="BW274" s="58"/>
      <c r="BX274" s="58"/>
      <c r="BY274" s="58"/>
      <c r="BZ274" s="58"/>
      <c r="CA274" s="58"/>
      <c r="CB274" s="58"/>
      <c r="CC274" s="58"/>
      <c r="CD274" s="58"/>
      <c r="CE274" s="58"/>
      <c r="CF274" s="58"/>
      <c r="CG274" s="58"/>
      <c r="CH274" s="58"/>
      <c r="CI274" s="58"/>
      <c r="CJ274" s="58"/>
      <c r="CK274" s="58"/>
      <c r="CL274" s="58"/>
      <c r="CM274" s="58"/>
      <c r="CN274" s="58"/>
      <c r="CO274" s="58"/>
      <c r="CP274" s="58"/>
      <c r="CQ274" s="58"/>
      <c r="CR274" s="58"/>
      <c r="CS274" s="58"/>
      <c r="CT274" s="58"/>
      <c r="CU274" s="58"/>
      <c r="CV274" s="58"/>
      <c r="CW274" s="58"/>
      <c r="CX274" s="58"/>
      <c r="CY274" s="58"/>
      <c r="CZ274" s="58"/>
      <c r="DA274" s="58"/>
      <c r="DB274" s="58"/>
      <c r="DC274" s="58"/>
      <c r="DD274" s="58"/>
      <c r="DE274" s="58"/>
      <c r="DF274" s="58"/>
      <c r="DG274" s="58"/>
      <c r="DH274" s="58"/>
      <c r="DI274" s="58"/>
      <c r="DJ274" s="58"/>
      <c r="DK274" s="58"/>
      <c r="DL274" s="58"/>
      <c r="DM274" s="58"/>
      <c r="DN274" s="58"/>
      <c r="DO274" s="58"/>
      <c r="DP274" s="58"/>
      <c r="DQ274" s="58"/>
      <c r="DR274" s="58"/>
      <c r="DS274" s="58"/>
      <c r="DT274" s="58"/>
      <c r="DU274" s="58"/>
      <c r="DV274" s="58"/>
      <c r="DW274" s="58"/>
      <c r="DX274" s="58"/>
      <c r="DY274" s="58"/>
      <c r="DZ274" s="58"/>
      <c r="EA274" s="58"/>
      <c r="EB274" s="58"/>
      <c r="EC274" s="58"/>
      <c r="ED274" s="58"/>
      <c r="EE274" s="58"/>
      <c r="EF274" s="58"/>
      <c r="EG274" s="58"/>
      <c r="EH274" s="58"/>
      <c r="EI274" s="58"/>
      <c r="EJ274" s="58"/>
      <c r="EK274" s="58"/>
      <c r="EL274" s="58"/>
      <c r="EM274" s="58"/>
      <c r="EN274" s="58"/>
      <c r="EO274" s="58"/>
      <c r="EP274" s="58"/>
      <c r="EQ274" s="58"/>
      <c r="ER274" s="58"/>
      <c r="ES274" s="58"/>
      <c r="ET274" s="58"/>
      <c r="EU274" s="58"/>
      <c r="EV274" s="58"/>
      <c r="EW274" s="58"/>
      <c r="EX274" s="58"/>
      <c r="EY274" s="58"/>
      <c r="EZ274" s="58"/>
      <c r="FA274" s="58"/>
      <c r="FB274" s="58"/>
    </row>
    <row r="275" spans="57:158" ht="15" x14ac:dyDescent="0.25">
      <c r="BE275" s="58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 s="58"/>
      <c r="BT275" s="58"/>
      <c r="BU275" s="58"/>
      <c r="BV275" s="58"/>
      <c r="BW275" s="58"/>
      <c r="BX275" s="58"/>
      <c r="BY275" s="58"/>
      <c r="BZ275" s="58"/>
      <c r="CA275" s="58"/>
      <c r="CB275" s="58"/>
      <c r="CC275" s="58"/>
      <c r="CD275" s="58"/>
      <c r="CE275" s="58"/>
      <c r="CF275" s="58"/>
      <c r="CG275" s="58"/>
      <c r="CH275" s="58"/>
      <c r="CI275" s="58"/>
      <c r="CJ275" s="58"/>
      <c r="CK275" s="58"/>
      <c r="CL275" s="58"/>
      <c r="CM275" s="58"/>
      <c r="CN275" s="58"/>
      <c r="CO275" s="58"/>
      <c r="CP275" s="58"/>
      <c r="CQ275" s="58"/>
      <c r="CR275" s="58"/>
      <c r="CS275" s="58"/>
      <c r="CT275" s="58"/>
      <c r="CU275" s="58"/>
      <c r="CV275" s="58"/>
      <c r="CW275" s="58"/>
      <c r="CX275" s="58"/>
      <c r="CY275" s="58"/>
      <c r="CZ275" s="58"/>
      <c r="DA275" s="58"/>
      <c r="DB275" s="58"/>
      <c r="DC275" s="58"/>
      <c r="DD275" s="58"/>
      <c r="DE275" s="58"/>
      <c r="DF275" s="58"/>
      <c r="DG275" s="58"/>
      <c r="DH275" s="58"/>
      <c r="DI275" s="58"/>
      <c r="DJ275" s="58"/>
      <c r="DK275" s="58"/>
      <c r="DL275" s="58"/>
      <c r="DM275" s="58"/>
      <c r="DN275" s="58"/>
      <c r="DO275" s="58"/>
      <c r="DP275" s="58"/>
      <c r="DQ275" s="58"/>
      <c r="DR275" s="58"/>
      <c r="DS275" s="58"/>
      <c r="DT275" s="58"/>
      <c r="DU275" s="58"/>
      <c r="DV275" s="58"/>
      <c r="DW275" s="58"/>
      <c r="DX275" s="58"/>
      <c r="DY275" s="58"/>
      <c r="DZ275" s="58"/>
      <c r="EA275" s="58"/>
      <c r="EB275" s="58"/>
      <c r="EC275" s="58"/>
      <c r="ED275" s="58"/>
      <c r="EE275" s="58"/>
      <c r="EF275" s="58"/>
      <c r="EG275" s="58"/>
      <c r="EH275" s="58"/>
      <c r="EI275" s="58"/>
      <c r="EJ275" s="58"/>
      <c r="EK275" s="58"/>
      <c r="EL275" s="58"/>
      <c r="EM275" s="58"/>
      <c r="EN275" s="58"/>
      <c r="EO275" s="58"/>
      <c r="EP275" s="58"/>
      <c r="EQ275" s="58"/>
      <c r="ER275" s="58"/>
      <c r="ES275" s="58"/>
      <c r="ET275" s="58"/>
      <c r="EU275" s="58"/>
      <c r="EV275" s="58"/>
      <c r="EW275" s="58"/>
      <c r="EX275" s="58"/>
      <c r="EY275" s="58"/>
      <c r="EZ275" s="58"/>
      <c r="FA275" s="58"/>
      <c r="FB275" s="58"/>
    </row>
    <row r="276" spans="57:158" ht="15" x14ac:dyDescent="0.25">
      <c r="BE276" s="58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 s="58"/>
      <c r="BT276" s="58"/>
      <c r="BU276" s="58"/>
      <c r="BV276" s="58"/>
      <c r="BW276" s="58"/>
      <c r="BX276" s="58"/>
      <c r="BY276" s="58"/>
      <c r="BZ276" s="58"/>
      <c r="CA276" s="58"/>
      <c r="CB276" s="58"/>
      <c r="CC276" s="58"/>
      <c r="CD276" s="58"/>
      <c r="CE276" s="58"/>
      <c r="CF276" s="58"/>
      <c r="CG276" s="58"/>
      <c r="CH276" s="58"/>
      <c r="CI276" s="58"/>
      <c r="CJ276" s="58"/>
      <c r="CK276" s="58"/>
      <c r="CL276" s="58"/>
      <c r="CM276" s="58"/>
      <c r="CN276" s="58"/>
      <c r="CO276" s="58"/>
      <c r="CP276" s="58"/>
      <c r="CQ276" s="58"/>
      <c r="CR276" s="58"/>
      <c r="CS276" s="58"/>
      <c r="CT276" s="58"/>
      <c r="CU276" s="58"/>
      <c r="CV276" s="58"/>
      <c r="CW276" s="58"/>
      <c r="CX276" s="58"/>
      <c r="CY276" s="58"/>
      <c r="CZ276" s="58"/>
      <c r="DA276" s="58"/>
      <c r="DB276" s="58"/>
      <c r="DC276" s="58"/>
      <c r="DD276" s="58"/>
      <c r="DE276" s="58"/>
      <c r="DF276" s="58"/>
      <c r="DG276" s="58"/>
      <c r="DH276" s="58"/>
      <c r="DI276" s="58"/>
      <c r="DJ276" s="58"/>
      <c r="DK276" s="58"/>
      <c r="DL276" s="58"/>
      <c r="DM276" s="58"/>
      <c r="DN276" s="58"/>
      <c r="DO276" s="58"/>
      <c r="DP276" s="58"/>
      <c r="DQ276" s="58"/>
      <c r="DR276" s="58"/>
      <c r="DS276" s="58"/>
      <c r="DT276" s="58"/>
      <c r="DU276" s="58"/>
      <c r="DV276" s="58"/>
      <c r="DW276" s="58"/>
      <c r="DX276" s="58"/>
      <c r="DY276" s="58"/>
      <c r="DZ276" s="58"/>
      <c r="EA276" s="58"/>
      <c r="EB276" s="58"/>
      <c r="EC276" s="58"/>
      <c r="ED276" s="58"/>
      <c r="EE276" s="58"/>
      <c r="EF276" s="58"/>
      <c r="EG276" s="58"/>
      <c r="EH276" s="58"/>
      <c r="EI276" s="58"/>
      <c r="EJ276" s="58"/>
      <c r="EK276" s="58"/>
      <c r="EL276" s="58"/>
      <c r="EM276" s="58"/>
      <c r="EN276" s="58"/>
      <c r="EO276" s="58"/>
      <c r="EP276" s="58"/>
      <c r="EQ276" s="58"/>
      <c r="ER276" s="58"/>
      <c r="ES276" s="58"/>
      <c r="ET276" s="58"/>
      <c r="EU276" s="58"/>
      <c r="EV276" s="58"/>
      <c r="EW276" s="58"/>
      <c r="EX276" s="58"/>
      <c r="EY276" s="58"/>
      <c r="EZ276" s="58"/>
      <c r="FA276" s="58"/>
      <c r="FB276" s="58"/>
    </row>
    <row r="277" spans="57:158" ht="15" x14ac:dyDescent="0.25">
      <c r="BE277" s="58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 s="58"/>
      <c r="BT277" s="58"/>
      <c r="BU277" s="58"/>
      <c r="BV277" s="58"/>
      <c r="BW277" s="58"/>
      <c r="BX277" s="58"/>
      <c r="BY277" s="58"/>
      <c r="BZ277" s="58"/>
      <c r="CA277" s="58"/>
      <c r="CB277" s="58"/>
      <c r="CC277" s="58"/>
      <c r="CD277" s="58"/>
      <c r="CE277" s="58"/>
      <c r="CF277" s="58"/>
      <c r="CG277" s="58"/>
      <c r="CH277" s="58"/>
      <c r="CI277" s="58"/>
      <c r="CJ277" s="58"/>
      <c r="CK277" s="58"/>
      <c r="CL277" s="58"/>
      <c r="CM277" s="58"/>
      <c r="CN277" s="58"/>
      <c r="CO277" s="58"/>
      <c r="CP277" s="58"/>
      <c r="CQ277" s="58"/>
      <c r="CR277" s="58"/>
      <c r="CS277" s="58"/>
      <c r="CT277" s="58"/>
      <c r="CU277" s="58"/>
      <c r="CV277" s="58"/>
      <c r="CW277" s="58"/>
      <c r="CX277" s="58"/>
      <c r="CY277" s="58"/>
      <c r="CZ277" s="58"/>
      <c r="DA277" s="58"/>
      <c r="DB277" s="58"/>
      <c r="DC277" s="58"/>
      <c r="DD277" s="58"/>
      <c r="DE277" s="58"/>
      <c r="DF277" s="58"/>
      <c r="DG277" s="58"/>
      <c r="DH277" s="58"/>
      <c r="DI277" s="58"/>
      <c r="DJ277" s="58"/>
      <c r="DK277" s="58"/>
      <c r="DL277" s="58"/>
      <c r="DM277" s="58"/>
      <c r="DN277" s="58"/>
      <c r="DO277" s="58"/>
      <c r="DP277" s="58"/>
      <c r="DQ277" s="58"/>
      <c r="DR277" s="58"/>
      <c r="DS277" s="58"/>
      <c r="DT277" s="58"/>
      <c r="DU277" s="58"/>
      <c r="DV277" s="58"/>
      <c r="DW277" s="58"/>
      <c r="DX277" s="58"/>
      <c r="DY277" s="58"/>
      <c r="DZ277" s="58"/>
      <c r="EA277" s="58"/>
      <c r="EB277" s="58"/>
      <c r="EC277" s="58"/>
      <c r="ED277" s="58"/>
      <c r="EE277" s="58"/>
      <c r="EF277" s="58"/>
      <c r="EG277" s="58"/>
      <c r="EH277" s="58"/>
      <c r="EI277" s="58"/>
      <c r="EJ277" s="58"/>
      <c r="EK277" s="58"/>
      <c r="EL277" s="58"/>
      <c r="EM277" s="58"/>
      <c r="EN277" s="58"/>
      <c r="EO277" s="58"/>
      <c r="EP277" s="58"/>
      <c r="EQ277" s="58"/>
      <c r="ER277" s="58"/>
      <c r="ES277" s="58"/>
      <c r="ET277" s="58"/>
      <c r="EU277" s="58"/>
      <c r="EV277" s="58"/>
      <c r="EW277" s="58"/>
      <c r="EX277" s="58"/>
      <c r="EY277" s="58"/>
      <c r="EZ277" s="58"/>
      <c r="FA277" s="58"/>
      <c r="FB277" s="58"/>
    </row>
    <row r="278" spans="57:158" ht="15" x14ac:dyDescent="0.25">
      <c r="BE278" s="5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 s="58"/>
      <c r="BT278" s="58"/>
      <c r="BU278" s="58"/>
      <c r="BV278" s="58"/>
      <c r="BW278" s="58"/>
      <c r="BX278" s="58"/>
      <c r="BY278" s="58"/>
      <c r="BZ278" s="58"/>
      <c r="CA278" s="58"/>
      <c r="CB278" s="58"/>
      <c r="CC278" s="58"/>
      <c r="CD278" s="58"/>
      <c r="CE278" s="58"/>
      <c r="CF278" s="58"/>
      <c r="CG278" s="58"/>
      <c r="CH278" s="58"/>
      <c r="CI278" s="58"/>
      <c r="CJ278" s="58"/>
      <c r="CK278" s="58"/>
      <c r="CL278" s="58"/>
      <c r="CM278" s="58"/>
      <c r="CN278" s="58"/>
      <c r="CO278" s="58"/>
      <c r="CP278" s="58"/>
      <c r="CQ278" s="58"/>
      <c r="CR278" s="58"/>
      <c r="CS278" s="58"/>
      <c r="CT278" s="58"/>
      <c r="CU278" s="58"/>
      <c r="CV278" s="58"/>
      <c r="CW278" s="58"/>
      <c r="CX278" s="58"/>
      <c r="CY278" s="58"/>
      <c r="CZ278" s="58"/>
      <c r="DA278" s="58"/>
      <c r="DB278" s="58"/>
      <c r="DC278" s="58"/>
      <c r="DD278" s="58"/>
      <c r="DE278" s="58"/>
      <c r="DF278" s="58"/>
      <c r="DG278" s="58"/>
      <c r="DH278" s="58"/>
      <c r="DI278" s="58"/>
      <c r="DJ278" s="58"/>
      <c r="DK278" s="58"/>
      <c r="DL278" s="58"/>
      <c r="DM278" s="58"/>
      <c r="DN278" s="58"/>
      <c r="DO278" s="58"/>
      <c r="DP278" s="58"/>
      <c r="DQ278" s="58"/>
      <c r="DR278" s="58"/>
      <c r="DS278" s="58"/>
      <c r="DT278" s="58"/>
      <c r="DU278" s="58"/>
      <c r="DV278" s="58"/>
      <c r="DW278" s="58"/>
      <c r="DX278" s="58"/>
      <c r="DY278" s="58"/>
      <c r="DZ278" s="58"/>
      <c r="EA278" s="58"/>
      <c r="EB278" s="58"/>
      <c r="EC278" s="58"/>
      <c r="ED278" s="58"/>
      <c r="EE278" s="58"/>
      <c r="EF278" s="58"/>
      <c r="EG278" s="58"/>
      <c r="EH278" s="58"/>
      <c r="EI278" s="58"/>
      <c r="EJ278" s="58"/>
      <c r="EK278" s="58"/>
      <c r="EL278" s="58"/>
      <c r="EM278" s="58"/>
      <c r="EN278" s="58"/>
      <c r="EO278" s="58"/>
      <c r="EP278" s="58"/>
      <c r="EQ278" s="58"/>
      <c r="ER278" s="58"/>
      <c r="ES278" s="58"/>
      <c r="ET278" s="58"/>
      <c r="EU278" s="58"/>
      <c r="EV278" s="58"/>
      <c r="EW278" s="58"/>
      <c r="EX278" s="58"/>
      <c r="EY278" s="58"/>
      <c r="EZ278" s="58"/>
      <c r="FA278" s="58"/>
      <c r="FB278" s="58"/>
    </row>
    <row r="279" spans="57:158" ht="15" x14ac:dyDescent="0.25">
      <c r="BE279" s="58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 s="58"/>
      <c r="BT279" s="58"/>
      <c r="BU279" s="58"/>
      <c r="BV279" s="58"/>
      <c r="BW279" s="58"/>
      <c r="BX279" s="58"/>
      <c r="BY279" s="58"/>
      <c r="BZ279" s="58"/>
      <c r="CA279" s="58"/>
      <c r="CB279" s="58"/>
      <c r="CC279" s="58"/>
      <c r="CD279" s="58"/>
      <c r="CE279" s="58"/>
      <c r="CF279" s="58"/>
      <c r="CG279" s="58"/>
      <c r="CH279" s="58"/>
      <c r="CI279" s="58"/>
      <c r="CJ279" s="58"/>
      <c r="CK279" s="58"/>
      <c r="CL279" s="58"/>
      <c r="CM279" s="58"/>
      <c r="CN279" s="58"/>
      <c r="CO279" s="58"/>
      <c r="CP279" s="58"/>
      <c r="CQ279" s="58"/>
      <c r="CR279" s="58"/>
      <c r="CS279" s="58"/>
      <c r="CT279" s="58"/>
      <c r="CU279" s="58"/>
      <c r="CV279" s="58"/>
      <c r="CW279" s="58"/>
      <c r="CX279" s="58"/>
      <c r="CY279" s="58"/>
      <c r="CZ279" s="58"/>
      <c r="DA279" s="58"/>
      <c r="DB279" s="58"/>
      <c r="DC279" s="58"/>
      <c r="DD279" s="58"/>
      <c r="DE279" s="58"/>
      <c r="DF279" s="58"/>
      <c r="DG279" s="58"/>
      <c r="DH279" s="58"/>
      <c r="DI279" s="58"/>
      <c r="DJ279" s="58"/>
      <c r="DK279" s="58"/>
      <c r="DL279" s="58"/>
      <c r="DM279" s="58"/>
      <c r="DN279" s="58"/>
      <c r="DO279" s="58"/>
      <c r="DP279" s="58"/>
      <c r="DQ279" s="58"/>
      <c r="DR279" s="58"/>
      <c r="DS279" s="58"/>
      <c r="DT279" s="58"/>
      <c r="DU279" s="58"/>
      <c r="DV279" s="58"/>
      <c r="DW279" s="58"/>
      <c r="DX279" s="58"/>
      <c r="DY279" s="58"/>
      <c r="DZ279" s="58"/>
      <c r="EA279" s="58"/>
      <c r="EB279" s="58"/>
      <c r="EC279" s="58"/>
      <c r="ED279" s="58"/>
      <c r="EE279" s="58"/>
      <c r="EF279" s="58"/>
      <c r="EG279" s="58"/>
      <c r="EH279" s="58"/>
      <c r="EI279" s="58"/>
      <c r="EJ279" s="58"/>
      <c r="EK279" s="58"/>
      <c r="EL279" s="58"/>
      <c r="EM279" s="58"/>
      <c r="EN279" s="58"/>
      <c r="EO279" s="58"/>
      <c r="EP279" s="58"/>
      <c r="EQ279" s="58"/>
      <c r="ER279" s="58"/>
      <c r="ES279" s="58"/>
      <c r="ET279" s="58"/>
      <c r="EU279" s="58"/>
      <c r="EV279" s="58"/>
      <c r="EW279" s="58"/>
      <c r="EX279" s="58"/>
      <c r="EY279" s="58"/>
      <c r="EZ279" s="58"/>
      <c r="FA279" s="58"/>
      <c r="FB279" s="58"/>
    </row>
    <row r="280" spans="57:158" ht="15" x14ac:dyDescent="0.25">
      <c r="BE280" s="58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 s="58"/>
      <c r="BT280" s="58"/>
      <c r="BU280" s="58"/>
      <c r="BV280" s="58"/>
      <c r="BW280" s="58"/>
      <c r="BX280" s="58"/>
      <c r="BY280" s="58"/>
      <c r="BZ280" s="58"/>
      <c r="CA280" s="58"/>
      <c r="CB280" s="58"/>
      <c r="CC280" s="58"/>
      <c r="CD280" s="58"/>
      <c r="CE280" s="58"/>
      <c r="CF280" s="58"/>
      <c r="CG280" s="58"/>
      <c r="CH280" s="58"/>
      <c r="CI280" s="58"/>
      <c r="CJ280" s="58"/>
      <c r="CK280" s="58"/>
      <c r="CL280" s="58"/>
      <c r="CM280" s="58"/>
      <c r="CN280" s="58"/>
      <c r="CO280" s="58"/>
      <c r="CP280" s="58"/>
      <c r="CQ280" s="58"/>
      <c r="CR280" s="58"/>
      <c r="CS280" s="58"/>
      <c r="CT280" s="58"/>
      <c r="CU280" s="58"/>
      <c r="CV280" s="58"/>
      <c r="CW280" s="58"/>
      <c r="CX280" s="58"/>
      <c r="CY280" s="58"/>
      <c r="CZ280" s="58"/>
      <c r="DA280" s="58"/>
      <c r="DB280" s="58"/>
      <c r="DC280" s="58"/>
      <c r="DD280" s="58"/>
      <c r="DE280" s="58"/>
      <c r="DF280" s="58"/>
      <c r="DG280" s="58"/>
      <c r="DH280" s="58"/>
      <c r="DI280" s="58"/>
      <c r="DJ280" s="58"/>
      <c r="DK280" s="58"/>
      <c r="DL280" s="58"/>
      <c r="DM280" s="58"/>
      <c r="DN280" s="58"/>
      <c r="DO280" s="58"/>
      <c r="DP280" s="58"/>
      <c r="DQ280" s="58"/>
      <c r="DR280" s="58"/>
      <c r="DS280" s="58"/>
      <c r="DT280" s="58"/>
      <c r="DU280" s="58"/>
      <c r="DV280" s="58"/>
      <c r="DW280" s="58"/>
      <c r="DX280" s="58"/>
      <c r="DY280" s="58"/>
      <c r="DZ280" s="58"/>
      <c r="EA280" s="58"/>
      <c r="EB280" s="58"/>
      <c r="EC280" s="58"/>
      <c r="ED280" s="58"/>
      <c r="EE280" s="58"/>
      <c r="EF280" s="58"/>
      <c r="EG280" s="58"/>
      <c r="EH280" s="58"/>
      <c r="EI280" s="58"/>
      <c r="EJ280" s="58"/>
      <c r="EK280" s="58"/>
      <c r="EL280" s="58"/>
      <c r="EM280" s="58"/>
      <c r="EN280" s="58"/>
      <c r="EO280" s="58"/>
      <c r="EP280" s="58"/>
      <c r="EQ280" s="58"/>
      <c r="ER280" s="58"/>
      <c r="ES280" s="58"/>
      <c r="ET280" s="58"/>
      <c r="EU280" s="58"/>
      <c r="EV280" s="58"/>
      <c r="EW280" s="58"/>
      <c r="EX280" s="58"/>
      <c r="EY280" s="58"/>
      <c r="EZ280" s="58"/>
      <c r="FA280" s="58"/>
      <c r="FB280" s="58"/>
    </row>
    <row r="281" spans="57:158" ht="15" x14ac:dyDescent="0.25">
      <c r="BE281" s="58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 s="58"/>
      <c r="BT281" s="58"/>
      <c r="BU281" s="58"/>
      <c r="BV281" s="58"/>
      <c r="BW281" s="58"/>
      <c r="BX281" s="58"/>
      <c r="BY281" s="58"/>
      <c r="BZ281" s="58"/>
      <c r="CA281" s="58"/>
      <c r="CB281" s="58"/>
      <c r="CC281" s="58"/>
      <c r="CD281" s="58"/>
      <c r="CE281" s="58"/>
      <c r="CF281" s="58"/>
      <c r="CG281" s="58"/>
      <c r="CH281" s="58"/>
      <c r="CI281" s="58"/>
      <c r="CJ281" s="58"/>
      <c r="CK281" s="58"/>
      <c r="CL281" s="58"/>
      <c r="CM281" s="58"/>
      <c r="CN281" s="58"/>
      <c r="CO281" s="58"/>
      <c r="CP281" s="58"/>
      <c r="CQ281" s="58"/>
      <c r="CR281" s="58"/>
      <c r="CS281" s="58"/>
      <c r="CT281" s="58"/>
      <c r="CU281" s="58"/>
      <c r="CV281" s="58"/>
      <c r="CW281" s="58"/>
      <c r="CX281" s="58"/>
      <c r="CY281" s="58"/>
      <c r="CZ281" s="58"/>
      <c r="DA281" s="58"/>
      <c r="DB281" s="58"/>
      <c r="DC281" s="58"/>
      <c r="DD281" s="58"/>
      <c r="DE281" s="58"/>
      <c r="DF281" s="58"/>
      <c r="DG281" s="58"/>
      <c r="DH281" s="58"/>
      <c r="DI281" s="58"/>
      <c r="DJ281" s="58"/>
      <c r="DK281" s="58"/>
      <c r="DL281" s="58"/>
      <c r="DM281" s="58"/>
      <c r="DN281" s="58"/>
      <c r="DO281" s="58"/>
      <c r="DP281" s="58"/>
      <c r="DQ281" s="58"/>
      <c r="DR281" s="58"/>
      <c r="DS281" s="58"/>
      <c r="DT281" s="58"/>
      <c r="DU281" s="58"/>
      <c r="DV281" s="58"/>
      <c r="DW281" s="58"/>
      <c r="DX281" s="58"/>
      <c r="DY281" s="58"/>
      <c r="DZ281" s="58"/>
      <c r="EA281" s="58"/>
      <c r="EB281" s="58"/>
      <c r="EC281" s="58"/>
      <c r="ED281" s="58"/>
      <c r="EE281" s="58"/>
      <c r="EF281" s="58"/>
      <c r="EG281" s="58"/>
      <c r="EH281" s="58"/>
      <c r="EI281" s="58"/>
      <c r="EJ281" s="58"/>
      <c r="EK281" s="58"/>
      <c r="EL281" s="58"/>
      <c r="EM281" s="58"/>
      <c r="EN281" s="58"/>
      <c r="EO281" s="58"/>
      <c r="EP281" s="58"/>
      <c r="EQ281" s="58"/>
      <c r="ER281" s="58"/>
      <c r="ES281" s="58"/>
      <c r="ET281" s="58"/>
      <c r="EU281" s="58"/>
      <c r="EV281" s="58"/>
      <c r="EW281" s="58"/>
      <c r="EX281" s="58"/>
      <c r="EY281" s="58"/>
      <c r="EZ281" s="58"/>
      <c r="FA281" s="58"/>
      <c r="FB281" s="58"/>
    </row>
    <row r="282" spans="57:158" ht="15" x14ac:dyDescent="0.25">
      <c r="BE282" s="58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 s="58"/>
      <c r="BT282" s="58"/>
      <c r="BU282" s="58"/>
      <c r="BV282" s="58"/>
      <c r="BW282" s="58"/>
      <c r="BX282" s="58"/>
      <c r="BY282" s="58"/>
      <c r="BZ282" s="58"/>
      <c r="CA282" s="58"/>
      <c r="CB282" s="58"/>
      <c r="CC282" s="58"/>
      <c r="CD282" s="58"/>
      <c r="CE282" s="58"/>
      <c r="CF282" s="58"/>
      <c r="CG282" s="58"/>
      <c r="CH282" s="58"/>
      <c r="CI282" s="58"/>
      <c r="CJ282" s="58"/>
      <c r="CK282" s="58"/>
      <c r="CL282" s="58"/>
      <c r="CM282" s="58"/>
      <c r="CN282" s="58"/>
      <c r="CO282" s="58"/>
      <c r="CP282" s="58"/>
      <c r="CQ282" s="58"/>
      <c r="CR282" s="58"/>
      <c r="CS282" s="58"/>
      <c r="CT282" s="58"/>
      <c r="CU282" s="58"/>
      <c r="CV282" s="58"/>
      <c r="CW282" s="58"/>
      <c r="CX282" s="58"/>
      <c r="CY282" s="58"/>
      <c r="CZ282" s="58"/>
      <c r="DA282" s="58"/>
      <c r="DB282" s="58"/>
      <c r="DC282" s="58"/>
      <c r="DD282" s="58"/>
      <c r="DE282" s="58"/>
      <c r="DF282" s="58"/>
      <c r="DG282" s="58"/>
      <c r="DH282" s="58"/>
      <c r="DI282" s="58"/>
      <c r="DJ282" s="58"/>
      <c r="DK282" s="58"/>
      <c r="DL282" s="58"/>
      <c r="DM282" s="58"/>
      <c r="DN282" s="58"/>
      <c r="DO282" s="58"/>
      <c r="DP282" s="58"/>
      <c r="DQ282" s="58"/>
      <c r="DR282" s="58"/>
      <c r="DS282" s="58"/>
      <c r="DT282" s="58"/>
      <c r="DU282" s="58"/>
      <c r="DV282" s="58"/>
      <c r="DW282" s="58"/>
      <c r="DX282" s="58"/>
      <c r="DY282" s="58"/>
      <c r="DZ282" s="58"/>
      <c r="EA282" s="58"/>
      <c r="EB282" s="58"/>
      <c r="EC282" s="58"/>
      <c r="ED282" s="58"/>
      <c r="EE282" s="58"/>
      <c r="EF282" s="58"/>
      <c r="EG282" s="58"/>
      <c r="EH282" s="58"/>
      <c r="EI282" s="58"/>
      <c r="EJ282" s="58"/>
      <c r="EK282" s="58"/>
      <c r="EL282" s="58"/>
      <c r="EM282" s="58"/>
      <c r="EN282" s="58"/>
      <c r="EO282" s="58"/>
      <c r="EP282" s="58"/>
      <c r="EQ282" s="58"/>
      <c r="ER282" s="58"/>
      <c r="ES282" s="58"/>
      <c r="ET282" s="58"/>
      <c r="EU282" s="58"/>
      <c r="EV282" s="58"/>
      <c r="EW282" s="58"/>
      <c r="EX282" s="58"/>
      <c r="EY282" s="58"/>
      <c r="EZ282" s="58"/>
      <c r="FA282" s="58"/>
      <c r="FB282" s="58"/>
    </row>
    <row r="283" spans="57:158" ht="15" x14ac:dyDescent="0.25">
      <c r="BE283" s="58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 s="58"/>
      <c r="BT283" s="58"/>
      <c r="BU283" s="58"/>
      <c r="BV283" s="58"/>
      <c r="BW283" s="58"/>
      <c r="BX283" s="58"/>
      <c r="BY283" s="58"/>
      <c r="BZ283" s="58"/>
      <c r="CA283" s="58"/>
      <c r="CB283" s="58"/>
      <c r="CC283" s="58"/>
      <c r="CD283" s="58"/>
      <c r="CE283" s="58"/>
      <c r="CF283" s="58"/>
      <c r="CG283" s="58"/>
      <c r="CH283" s="58"/>
      <c r="CI283" s="58"/>
      <c r="CJ283" s="58"/>
      <c r="CK283" s="58"/>
      <c r="CL283" s="58"/>
      <c r="CM283" s="58"/>
      <c r="CN283" s="58"/>
      <c r="CO283" s="58"/>
      <c r="CP283" s="58"/>
      <c r="CQ283" s="58"/>
      <c r="CR283" s="58"/>
      <c r="CS283" s="58"/>
      <c r="CT283" s="58"/>
      <c r="CU283" s="58"/>
      <c r="CV283" s="58"/>
      <c r="CW283" s="58"/>
      <c r="CX283" s="58"/>
      <c r="CY283" s="58"/>
      <c r="CZ283" s="58"/>
      <c r="DA283" s="58"/>
      <c r="DB283" s="58"/>
      <c r="DC283" s="58"/>
      <c r="DD283" s="58"/>
      <c r="DE283" s="58"/>
      <c r="DF283" s="58"/>
      <c r="DG283" s="58"/>
      <c r="DH283" s="58"/>
      <c r="DI283" s="58"/>
      <c r="DJ283" s="58"/>
      <c r="DK283" s="58"/>
      <c r="DL283" s="58"/>
      <c r="DM283" s="58"/>
      <c r="DN283" s="58"/>
      <c r="DO283" s="58"/>
      <c r="DP283" s="58"/>
      <c r="DQ283" s="58"/>
      <c r="DR283" s="58"/>
      <c r="DS283" s="58"/>
      <c r="DT283" s="58"/>
      <c r="DU283" s="58"/>
      <c r="DV283" s="58"/>
      <c r="DW283" s="58"/>
      <c r="DX283" s="58"/>
      <c r="DY283" s="58"/>
      <c r="DZ283" s="58"/>
      <c r="EA283" s="58"/>
      <c r="EB283" s="58"/>
      <c r="EC283" s="58"/>
      <c r="ED283" s="58"/>
      <c r="EE283" s="58"/>
      <c r="EF283" s="58"/>
      <c r="EG283" s="58"/>
      <c r="EH283" s="58"/>
      <c r="EI283" s="58"/>
      <c r="EJ283" s="58"/>
      <c r="EK283" s="58"/>
      <c r="EL283" s="58"/>
      <c r="EM283" s="58"/>
      <c r="EN283" s="58"/>
      <c r="EO283" s="58"/>
      <c r="EP283" s="58"/>
      <c r="EQ283" s="58"/>
      <c r="ER283" s="58"/>
      <c r="ES283" s="58"/>
      <c r="ET283" s="58"/>
      <c r="EU283" s="58"/>
      <c r="EV283" s="58"/>
      <c r="EW283" s="58"/>
      <c r="EX283" s="58"/>
      <c r="EY283" s="58"/>
      <c r="EZ283" s="58"/>
      <c r="FA283" s="58"/>
      <c r="FB283" s="58"/>
    </row>
    <row r="284" spans="57:158" ht="15" x14ac:dyDescent="0.25">
      <c r="BE284" s="58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 s="58"/>
      <c r="BT284" s="58"/>
      <c r="BU284" s="58"/>
      <c r="BV284" s="58"/>
      <c r="BW284" s="58"/>
      <c r="BX284" s="58"/>
      <c r="BY284" s="58"/>
      <c r="BZ284" s="58"/>
      <c r="CA284" s="58"/>
      <c r="CB284" s="58"/>
      <c r="CC284" s="58"/>
      <c r="CD284" s="58"/>
      <c r="CE284" s="58"/>
      <c r="CF284" s="58"/>
      <c r="CG284" s="58"/>
      <c r="CH284" s="58"/>
      <c r="CI284" s="58"/>
      <c r="CJ284" s="58"/>
      <c r="CK284" s="58"/>
      <c r="CL284" s="58"/>
      <c r="CM284" s="58"/>
      <c r="CN284" s="58"/>
      <c r="CO284" s="58"/>
      <c r="CP284" s="58"/>
      <c r="CQ284" s="58"/>
      <c r="CR284" s="58"/>
      <c r="CS284" s="58"/>
      <c r="CT284" s="58"/>
      <c r="CU284" s="58"/>
      <c r="CV284" s="58"/>
      <c r="CW284" s="58"/>
      <c r="CX284" s="58"/>
      <c r="CY284" s="58"/>
      <c r="CZ284" s="58"/>
      <c r="DA284" s="58"/>
      <c r="DB284" s="58"/>
      <c r="DC284" s="58"/>
      <c r="DD284" s="58"/>
      <c r="DE284" s="58"/>
      <c r="DF284" s="58"/>
      <c r="DG284" s="58"/>
      <c r="DH284" s="58"/>
      <c r="DI284" s="58"/>
      <c r="DJ284" s="58"/>
      <c r="DK284" s="58"/>
      <c r="DL284" s="58"/>
      <c r="DM284" s="58"/>
      <c r="DN284" s="58"/>
      <c r="DO284" s="58"/>
      <c r="DP284" s="58"/>
      <c r="DQ284" s="58"/>
      <c r="DR284" s="58"/>
      <c r="DS284" s="58"/>
      <c r="DT284" s="58"/>
      <c r="DU284" s="58"/>
      <c r="DV284" s="58"/>
      <c r="DW284" s="58"/>
      <c r="DX284" s="58"/>
      <c r="DY284" s="58"/>
      <c r="DZ284" s="58"/>
      <c r="EA284" s="58"/>
      <c r="EB284" s="58"/>
      <c r="EC284" s="58"/>
      <c r="ED284" s="58"/>
      <c r="EE284" s="58"/>
      <c r="EF284" s="58"/>
      <c r="EG284" s="58"/>
      <c r="EH284" s="58"/>
      <c r="EI284" s="58"/>
      <c r="EJ284" s="58"/>
      <c r="EK284" s="58"/>
      <c r="EL284" s="58"/>
      <c r="EM284" s="58"/>
      <c r="EN284" s="58"/>
      <c r="EO284" s="58"/>
      <c r="EP284" s="58"/>
      <c r="EQ284" s="58"/>
      <c r="ER284" s="58"/>
      <c r="ES284" s="58"/>
      <c r="ET284" s="58"/>
      <c r="EU284" s="58"/>
      <c r="EV284" s="58"/>
      <c r="EW284" s="58"/>
      <c r="EX284" s="58"/>
      <c r="EY284" s="58"/>
      <c r="EZ284" s="58"/>
      <c r="FA284" s="58"/>
      <c r="FB284" s="58"/>
    </row>
    <row r="285" spans="57:158" ht="15" x14ac:dyDescent="0.25">
      <c r="BE285" s="58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 s="58"/>
      <c r="BT285" s="58"/>
      <c r="BU285" s="58"/>
      <c r="BV285" s="58"/>
      <c r="BW285" s="58"/>
      <c r="BX285" s="58"/>
      <c r="BY285" s="58"/>
      <c r="BZ285" s="58"/>
      <c r="CA285" s="58"/>
      <c r="CB285" s="58"/>
      <c r="CC285" s="58"/>
      <c r="CD285" s="58"/>
      <c r="CE285" s="58"/>
      <c r="CF285" s="58"/>
      <c r="CG285" s="58"/>
      <c r="CH285" s="58"/>
      <c r="CI285" s="58"/>
      <c r="CJ285" s="58"/>
      <c r="CK285" s="58"/>
      <c r="CL285" s="58"/>
      <c r="CM285" s="58"/>
      <c r="CN285" s="58"/>
      <c r="CO285" s="58"/>
      <c r="CP285" s="58"/>
      <c r="CQ285" s="58"/>
      <c r="CR285" s="58"/>
      <c r="CS285" s="58"/>
      <c r="CT285" s="58"/>
      <c r="CU285" s="58"/>
      <c r="CV285" s="58"/>
      <c r="CW285" s="58"/>
      <c r="CX285" s="58"/>
      <c r="CY285" s="58"/>
      <c r="CZ285" s="58"/>
      <c r="DA285" s="58"/>
      <c r="DB285" s="58"/>
      <c r="DC285" s="58"/>
      <c r="DD285" s="58"/>
      <c r="DE285" s="58"/>
      <c r="DF285" s="58"/>
      <c r="DG285" s="58"/>
      <c r="DH285" s="58"/>
      <c r="DI285" s="58"/>
      <c r="DJ285" s="58"/>
      <c r="DK285" s="58"/>
      <c r="DL285" s="58"/>
      <c r="DM285" s="58"/>
      <c r="DN285" s="58"/>
      <c r="DO285" s="58"/>
      <c r="DP285" s="58"/>
      <c r="DQ285" s="58"/>
      <c r="DR285" s="58"/>
      <c r="DS285" s="58"/>
      <c r="DT285" s="58"/>
      <c r="DU285" s="58"/>
      <c r="DV285" s="58"/>
      <c r="DW285" s="58"/>
      <c r="DX285" s="58"/>
      <c r="DY285" s="58"/>
      <c r="DZ285" s="58"/>
      <c r="EA285" s="58"/>
      <c r="EB285" s="58"/>
      <c r="EC285" s="58"/>
      <c r="ED285" s="58"/>
      <c r="EE285" s="58"/>
      <c r="EF285" s="58"/>
      <c r="EG285" s="58"/>
      <c r="EH285" s="58"/>
      <c r="EI285" s="58"/>
      <c r="EJ285" s="58"/>
      <c r="EK285" s="58"/>
      <c r="EL285" s="58"/>
      <c r="EM285" s="58"/>
      <c r="EN285" s="58"/>
      <c r="EO285" s="58"/>
      <c r="EP285" s="58"/>
      <c r="EQ285" s="58"/>
      <c r="ER285" s="58"/>
      <c r="ES285" s="58"/>
      <c r="ET285" s="58"/>
      <c r="EU285" s="58"/>
      <c r="EV285" s="58"/>
      <c r="EW285" s="58"/>
      <c r="EX285" s="58"/>
      <c r="EY285" s="58"/>
      <c r="EZ285" s="58"/>
      <c r="FA285" s="58"/>
      <c r="FB285" s="58"/>
    </row>
    <row r="286" spans="57:158" ht="15" x14ac:dyDescent="0.25">
      <c r="BE286" s="58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 s="58"/>
      <c r="BT286" s="58"/>
      <c r="BU286" s="58"/>
      <c r="BV286" s="58"/>
      <c r="BW286" s="58"/>
      <c r="BX286" s="58"/>
      <c r="BY286" s="58"/>
      <c r="BZ286" s="58"/>
      <c r="CA286" s="58"/>
      <c r="CB286" s="58"/>
      <c r="CC286" s="58"/>
      <c r="CD286" s="58"/>
      <c r="CE286" s="58"/>
      <c r="CF286" s="58"/>
      <c r="CG286" s="58"/>
      <c r="CH286" s="58"/>
      <c r="CI286" s="58"/>
      <c r="CJ286" s="58"/>
      <c r="CK286" s="58"/>
      <c r="CL286" s="58"/>
      <c r="CM286" s="58"/>
      <c r="CN286" s="58"/>
      <c r="CO286" s="58"/>
      <c r="CP286" s="58"/>
      <c r="CQ286" s="58"/>
      <c r="CR286" s="58"/>
      <c r="CS286" s="58"/>
      <c r="CT286" s="58"/>
      <c r="CU286" s="58"/>
      <c r="CV286" s="58"/>
      <c r="CW286" s="58"/>
      <c r="CX286" s="58"/>
      <c r="CY286" s="58"/>
      <c r="CZ286" s="58"/>
      <c r="DA286" s="58"/>
      <c r="DB286" s="58"/>
      <c r="DC286" s="58"/>
      <c r="DD286" s="58"/>
      <c r="DE286" s="58"/>
      <c r="DF286" s="58"/>
      <c r="DG286" s="58"/>
      <c r="DH286" s="58"/>
      <c r="DI286" s="58"/>
      <c r="DJ286" s="58"/>
      <c r="DK286" s="58"/>
      <c r="DL286" s="58"/>
      <c r="DM286" s="58"/>
      <c r="DN286" s="58"/>
      <c r="DO286" s="58"/>
      <c r="DP286" s="58"/>
      <c r="DQ286" s="58"/>
      <c r="DR286" s="58"/>
      <c r="DS286" s="58"/>
      <c r="DT286" s="58"/>
      <c r="DU286" s="58"/>
      <c r="DV286" s="58"/>
      <c r="DW286" s="58"/>
      <c r="DX286" s="58"/>
      <c r="DY286" s="58"/>
      <c r="DZ286" s="58"/>
      <c r="EA286" s="58"/>
      <c r="EB286" s="58"/>
      <c r="EC286" s="58"/>
      <c r="ED286" s="58"/>
      <c r="EE286" s="58"/>
      <c r="EF286" s="58"/>
      <c r="EG286" s="58"/>
      <c r="EH286" s="58"/>
      <c r="EI286" s="58"/>
      <c r="EJ286" s="58"/>
      <c r="EK286" s="58"/>
      <c r="EL286" s="58"/>
      <c r="EM286" s="58"/>
      <c r="EN286" s="58"/>
      <c r="EO286" s="58"/>
      <c r="EP286" s="58"/>
      <c r="EQ286" s="58"/>
      <c r="ER286" s="58"/>
      <c r="ES286" s="58"/>
      <c r="ET286" s="58"/>
      <c r="EU286" s="58"/>
      <c r="EV286" s="58"/>
      <c r="EW286" s="58"/>
      <c r="EX286" s="58"/>
      <c r="EY286" s="58"/>
      <c r="EZ286" s="58"/>
      <c r="FA286" s="58"/>
      <c r="FB286" s="58"/>
    </row>
    <row r="287" spans="57:158" ht="15" x14ac:dyDescent="0.25">
      <c r="BE287" s="58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 s="58"/>
      <c r="BT287" s="58"/>
      <c r="BU287" s="58"/>
      <c r="BV287" s="58"/>
      <c r="BW287" s="58"/>
      <c r="BX287" s="58"/>
      <c r="BY287" s="58"/>
      <c r="BZ287" s="58"/>
      <c r="CA287" s="58"/>
      <c r="CB287" s="58"/>
      <c r="CC287" s="58"/>
      <c r="CD287" s="58"/>
      <c r="CE287" s="58"/>
      <c r="CF287" s="58"/>
      <c r="CG287" s="58"/>
      <c r="CH287" s="58"/>
      <c r="CI287" s="58"/>
      <c r="CJ287" s="58"/>
      <c r="CK287" s="58"/>
      <c r="CL287" s="58"/>
      <c r="CM287" s="58"/>
      <c r="CN287" s="58"/>
      <c r="CO287" s="58"/>
      <c r="CP287" s="58"/>
      <c r="CQ287" s="58"/>
      <c r="CR287" s="58"/>
      <c r="CS287" s="58"/>
      <c r="CT287" s="58"/>
      <c r="CU287" s="58"/>
      <c r="CV287" s="58"/>
      <c r="CW287" s="58"/>
      <c r="CX287" s="58"/>
      <c r="CY287" s="58"/>
      <c r="CZ287" s="58"/>
      <c r="DA287" s="58"/>
      <c r="DB287" s="58"/>
      <c r="DC287" s="58"/>
      <c r="DD287" s="58"/>
      <c r="DE287" s="58"/>
      <c r="DF287" s="58"/>
      <c r="DG287" s="58"/>
      <c r="DH287" s="58"/>
      <c r="DI287" s="58"/>
      <c r="DJ287" s="58"/>
      <c r="DK287" s="58"/>
      <c r="DL287" s="58"/>
      <c r="DM287" s="58"/>
      <c r="DN287" s="58"/>
      <c r="DO287" s="58"/>
      <c r="DP287" s="58"/>
      <c r="DQ287" s="58"/>
      <c r="DR287" s="58"/>
      <c r="DS287" s="58"/>
      <c r="DT287" s="58"/>
      <c r="DU287" s="58"/>
      <c r="DV287" s="58"/>
      <c r="DW287" s="58"/>
      <c r="DX287" s="58"/>
      <c r="DY287" s="58"/>
      <c r="DZ287" s="58"/>
      <c r="EA287" s="58"/>
      <c r="EB287" s="58"/>
      <c r="EC287" s="58"/>
      <c r="ED287" s="58"/>
      <c r="EE287" s="58"/>
      <c r="EF287" s="58"/>
      <c r="EG287" s="58"/>
      <c r="EH287" s="58"/>
      <c r="EI287" s="58"/>
      <c r="EJ287" s="58"/>
      <c r="EK287" s="58"/>
      <c r="EL287" s="58"/>
      <c r="EM287" s="58"/>
      <c r="EN287" s="58"/>
      <c r="EO287" s="58"/>
      <c r="EP287" s="58"/>
      <c r="EQ287" s="58"/>
      <c r="ER287" s="58"/>
      <c r="ES287" s="58"/>
      <c r="ET287" s="58"/>
      <c r="EU287" s="58"/>
      <c r="EV287" s="58"/>
      <c r="EW287" s="58"/>
      <c r="EX287" s="58"/>
      <c r="EY287" s="58"/>
      <c r="EZ287" s="58"/>
      <c r="FA287" s="58"/>
      <c r="FB287" s="58"/>
    </row>
    <row r="288" spans="57:158" ht="15" x14ac:dyDescent="0.25">
      <c r="BE288" s="5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 s="58"/>
      <c r="BT288" s="58"/>
      <c r="BU288" s="58"/>
      <c r="BV288" s="58"/>
      <c r="BW288" s="58"/>
      <c r="BX288" s="58"/>
      <c r="BY288" s="58"/>
      <c r="BZ288" s="58"/>
      <c r="CA288" s="58"/>
      <c r="CB288" s="58"/>
      <c r="CC288" s="58"/>
      <c r="CD288" s="58"/>
      <c r="CE288" s="58"/>
      <c r="CF288" s="58"/>
      <c r="CG288" s="58"/>
      <c r="CH288" s="58"/>
      <c r="CI288" s="58"/>
      <c r="CJ288" s="58"/>
      <c r="CK288" s="58"/>
      <c r="CL288" s="58"/>
      <c r="CM288" s="58"/>
      <c r="CN288" s="58"/>
      <c r="CO288" s="58"/>
      <c r="CP288" s="58"/>
      <c r="CQ288" s="58"/>
      <c r="CR288" s="58"/>
      <c r="CS288" s="58"/>
      <c r="CT288" s="58"/>
      <c r="CU288" s="58"/>
      <c r="CV288" s="58"/>
      <c r="CW288" s="58"/>
      <c r="CX288" s="58"/>
      <c r="CY288" s="58"/>
      <c r="CZ288" s="58"/>
      <c r="DA288" s="58"/>
      <c r="DB288" s="58"/>
      <c r="DC288" s="58"/>
      <c r="DD288" s="58"/>
      <c r="DE288" s="58"/>
      <c r="DF288" s="58"/>
      <c r="DG288" s="58"/>
      <c r="DH288" s="58"/>
      <c r="DI288" s="58"/>
      <c r="DJ288" s="58"/>
      <c r="DK288" s="58"/>
      <c r="DL288" s="58"/>
      <c r="DM288" s="58"/>
      <c r="DN288" s="58"/>
      <c r="DO288" s="58"/>
      <c r="DP288" s="58"/>
      <c r="DQ288" s="58"/>
      <c r="DR288" s="58"/>
      <c r="DS288" s="58"/>
      <c r="DT288" s="58"/>
      <c r="DU288" s="58"/>
      <c r="DV288" s="58"/>
      <c r="DW288" s="58"/>
      <c r="DX288" s="58"/>
      <c r="DY288" s="58"/>
      <c r="DZ288" s="58"/>
      <c r="EA288" s="58"/>
      <c r="EB288" s="58"/>
      <c r="EC288" s="58"/>
      <c r="ED288" s="58"/>
      <c r="EE288" s="58"/>
      <c r="EF288" s="58"/>
      <c r="EG288" s="58"/>
      <c r="EH288" s="58"/>
      <c r="EI288" s="58"/>
      <c r="EJ288" s="58"/>
      <c r="EK288" s="58"/>
      <c r="EL288" s="58"/>
      <c r="EM288" s="58"/>
      <c r="EN288" s="58"/>
      <c r="EO288" s="58"/>
      <c r="EP288" s="58"/>
      <c r="EQ288" s="58"/>
      <c r="ER288" s="58"/>
      <c r="ES288" s="58"/>
      <c r="ET288" s="58"/>
      <c r="EU288" s="58"/>
      <c r="EV288" s="58"/>
      <c r="EW288" s="58"/>
      <c r="EX288" s="58"/>
      <c r="EY288" s="58"/>
      <c r="EZ288" s="58"/>
      <c r="FA288" s="58"/>
      <c r="FB288" s="58"/>
    </row>
    <row r="289" spans="57:158" ht="15" x14ac:dyDescent="0.25">
      <c r="BE289" s="58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 s="58"/>
      <c r="BT289" s="58"/>
      <c r="BU289" s="58"/>
      <c r="BV289" s="58"/>
      <c r="BW289" s="58"/>
      <c r="BX289" s="58"/>
      <c r="BY289" s="58"/>
      <c r="BZ289" s="58"/>
      <c r="CA289" s="58"/>
      <c r="CB289" s="58"/>
      <c r="CC289" s="58"/>
      <c r="CD289" s="58"/>
      <c r="CE289" s="58"/>
      <c r="CF289" s="58"/>
      <c r="CG289" s="58"/>
      <c r="CH289" s="58"/>
      <c r="CI289" s="58"/>
      <c r="CJ289" s="58"/>
      <c r="CK289" s="58"/>
      <c r="CL289" s="58"/>
      <c r="CM289" s="58"/>
      <c r="CN289" s="58"/>
      <c r="CO289" s="58"/>
      <c r="CP289" s="58"/>
      <c r="CQ289" s="58"/>
      <c r="CR289" s="58"/>
      <c r="CS289" s="58"/>
      <c r="CT289" s="58"/>
      <c r="CU289" s="58"/>
      <c r="CV289" s="58"/>
      <c r="CW289" s="58"/>
      <c r="CX289" s="58"/>
      <c r="CY289" s="58"/>
      <c r="CZ289" s="58"/>
      <c r="DA289" s="58"/>
      <c r="DB289" s="58"/>
      <c r="DC289" s="58"/>
      <c r="DD289" s="58"/>
      <c r="DE289" s="58"/>
      <c r="DF289" s="58"/>
      <c r="DG289" s="58"/>
      <c r="DH289" s="58"/>
      <c r="DI289" s="58"/>
      <c r="DJ289" s="58"/>
      <c r="DK289" s="58"/>
      <c r="DL289" s="58"/>
      <c r="DM289" s="58"/>
      <c r="DN289" s="58"/>
      <c r="DO289" s="58"/>
      <c r="DP289" s="58"/>
      <c r="DQ289" s="58"/>
      <c r="DR289" s="58"/>
      <c r="DS289" s="58"/>
      <c r="DT289" s="58"/>
      <c r="DU289" s="58"/>
      <c r="DV289" s="58"/>
      <c r="DW289" s="58"/>
      <c r="DX289" s="58"/>
      <c r="DY289" s="58"/>
      <c r="DZ289" s="58"/>
      <c r="EA289" s="58"/>
      <c r="EB289" s="58"/>
      <c r="EC289" s="58"/>
      <c r="ED289" s="58"/>
      <c r="EE289" s="58"/>
      <c r="EF289" s="58"/>
      <c r="EG289" s="58"/>
      <c r="EH289" s="58"/>
      <c r="EI289" s="58"/>
      <c r="EJ289" s="58"/>
      <c r="EK289" s="58"/>
      <c r="EL289" s="58"/>
      <c r="EM289" s="58"/>
      <c r="EN289" s="58"/>
      <c r="EO289" s="58"/>
      <c r="EP289" s="58"/>
      <c r="EQ289" s="58"/>
      <c r="ER289" s="58"/>
      <c r="ES289" s="58"/>
      <c r="ET289" s="58"/>
      <c r="EU289" s="58"/>
      <c r="EV289" s="58"/>
      <c r="EW289" s="58"/>
      <c r="EX289" s="58"/>
      <c r="EY289" s="58"/>
      <c r="EZ289" s="58"/>
      <c r="FA289" s="58"/>
      <c r="FB289" s="58"/>
    </row>
    <row r="290" spans="57:158" ht="15" x14ac:dyDescent="0.25">
      <c r="BE290" s="58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 s="58"/>
      <c r="BT290" s="58"/>
      <c r="BU290" s="58"/>
      <c r="BV290" s="58"/>
      <c r="BW290" s="58"/>
      <c r="BX290" s="58"/>
      <c r="BY290" s="58"/>
      <c r="BZ290" s="58"/>
      <c r="CA290" s="58"/>
      <c r="CB290" s="58"/>
      <c r="CC290" s="58"/>
      <c r="CD290" s="58"/>
      <c r="CE290" s="58"/>
      <c r="CF290" s="58"/>
      <c r="CG290" s="58"/>
      <c r="CH290" s="58"/>
      <c r="CI290" s="58"/>
      <c r="CJ290" s="58"/>
      <c r="CK290" s="58"/>
      <c r="CL290" s="58"/>
      <c r="CM290" s="58"/>
      <c r="CN290" s="58"/>
      <c r="CO290" s="58"/>
      <c r="CP290" s="58"/>
      <c r="CQ290" s="58"/>
      <c r="CR290" s="58"/>
      <c r="CS290" s="58"/>
      <c r="CT290" s="58"/>
      <c r="CU290" s="58"/>
      <c r="CV290" s="58"/>
      <c r="CW290" s="58"/>
      <c r="CX290" s="58"/>
      <c r="CY290" s="58"/>
      <c r="CZ290" s="58"/>
      <c r="DA290" s="58"/>
      <c r="DB290" s="58"/>
      <c r="DC290" s="58"/>
      <c r="DD290" s="58"/>
      <c r="DE290" s="58"/>
      <c r="DF290" s="58"/>
      <c r="DG290" s="58"/>
      <c r="DH290" s="58"/>
      <c r="DI290" s="58"/>
      <c r="DJ290" s="58"/>
      <c r="DK290" s="58"/>
      <c r="DL290" s="58"/>
      <c r="DM290" s="58"/>
      <c r="DN290" s="58"/>
      <c r="DO290" s="58"/>
      <c r="DP290" s="58"/>
      <c r="DQ290" s="58"/>
      <c r="DR290" s="58"/>
      <c r="DS290" s="58"/>
      <c r="DT290" s="58"/>
      <c r="DU290" s="58"/>
      <c r="DV290" s="58"/>
      <c r="DW290" s="58"/>
      <c r="DX290" s="58"/>
      <c r="DY290" s="58"/>
      <c r="DZ290" s="58"/>
      <c r="EA290" s="58"/>
      <c r="EB290" s="58"/>
      <c r="EC290" s="58"/>
      <c r="ED290" s="58"/>
      <c r="EE290" s="58"/>
      <c r="EF290" s="58"/>
      <c r="EG290" s="58"/>
      <c r="EH290" s="58"/>
      <c r="EI290" s="58"/>
      <c r="EJ290" s="58"/>
      <c r="EK290" s="58"/>
      <c r="EL290" s="58"/>
      <c r="EM290" s="58"/>
      <c r="EN290" s="58"/>
      <c r="EO290" s="58"/>
      <c r="EP290" s="58"/>
      <c r="EQ290" s="58"/>
      <c r="ER290" s="58"/>
      <c r="ES290" s="58"/>
      <c r="ET290" s="58"/>
      <c r="EU290" s="58"/>
      <c r="EV290" s="58"/>
      <c r="EW290" s="58"/>
      <c r="EX290" s="58"/>
      <c r="EY290" s="58"/>
      <c r="EZ290" s="58"/>
      <c r="FA290" s="58"/>
      <c r="FB290" s="58"/>
    </row>
    <row r="291" spans="57:158" ht="15" x14ac:dyDescent="0.25">
      <c r="BE291" s="58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 s="58"/>
      <c r="BT291" s="58"/>
      <c r="BU291" s="58"/>
      <c r="BV291" s="58"/>
      <c r="BW291" s="58"/>
      <c r="BX291" s="58"/>
      <c r="BY291" s="58"/>
      <c r="BZ291" s="58"/>
      <c r="CA291" s="58"/>
      <c r="CB291" s="58"/>
      <c r="CC291" s="58"/>
      <c r="CD291" s="58"/>
      <c r="CE291" s="58"/>
      <c r="CF291" s="58"/>
      <c r="CG291" s="58"/>
      <c r="CH291" s="58"/>
      <c r="CI291" s="58"/>
      <c r="CJ291" s="58"/>
      <c r="CK291" s="58"/>
      <c r="CL291" s="58"/>
      <c r="CM291" s="58"/>
      <c r="CN291" s="58"/>
      <c r="CO291" s="58"/>
      <c r="CP291" s="58"/>
      <c r="CQ291" s="58"/>
      <c r="CR291" s="58"/>
      <c r="CS291" s="58"/>
      <c r="CT291" s="58"/>
      <c r="CU291" s="58"/>
      <c r="CV291" s="58"/>
      <c r="CW291" s="58"/>
      <c r="CX291" s="58"/>
      <c r="CY291" s="58"/>
      <c r="CZ291" s="58"/>
      <c r="DA291" s="58"/>
      <c r="DB291" s="58"/>
      <c r="DC291" s="58"/>
      <c r="DD291" s="58"/>
      <c r="DE291" s="58"/>
      <c r="DF291" s="58"/>
      <c r="DG291" s="58"/>
      <c r="DH291" s="58"/>
      <c r="DI291" s="58"/>
      <c r="DJ291" s="58"/>
      <c r="DK291" s="58"/>
      <c r="DL291" s="58"/>
      <c r="DM291" s="58"/>
      <c r="DN291" s="58"/>
      <c r="DO291" s="58"/>
      <c r="DP291" s="58"/>
      <c r="DQ291" s="58"/>
      <c r="DR291" s="58"/>
      <c r="DS291" s="58"/>
      <c r="DT291" s="58"/>
      <c r="DU291" s="58"/>
      <c r="DV291" s="58"/>
      <c r="DW291" s="58"/>
      <c r="DX291" s="58"/>
      <c r="DY291" s="58"/>
      <c r="DZ291" s="58"/>
      <c r="EA291" s="58"/>
      <c r="EB291" s="58"/>
      <c r="EC291" s="58"/>
      <c r="ED291" s="58"/>
      <c r="EE291" s="58"/>
      <c r="EF291" s="58"/>
      <c r="EG291" s="58"/>
      <c r="EH291" s="58"/>
      <c r="EI291" s="58"/>
      <c r="EJ291" s="58"/>
      <c r="EK291" s="58"/>
      <c r="EL291" s="58"/>
      <c r="EM291" s="58"/>
      <c r="EN291" s="58"/>
      <c r="EO291" s="58"/>
      <c r="EP291" s="58"/>
      <c r="EQ291" s="58"/>
      <c r="ER291" s="58"/>
      <c r="ES291" s="58"/>
      <c r="ET291" s="58"/>
      <c r="EU291" s="58"/>
      <c r="EV291" s="58"/>
      <c r="EW291" s="58"/>
      <c r="EX291" s="58"/>
      <c r="EY291" s="58"/>
      <c r="EZ291" s="58"/>
      <c r="FA291" s="58"/>
      <c r="FB291" s="58"/>
    </row>
    <row r="292" spans="57:158" ht="15" x14ac:dyDescent="0.25">
      <c r="BE292" s="58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 s="58"/>
      <c r="BT292" s="58"/>
      <c r="BU292" s="58"/>
      <c r="BV292" s="58"/>
      <c r="BW292" s="58"/>
      <c r="BX292" s="58"/>
      <c r="BY292" s="58"/>
      <c r="BZ292" s="58"/>
      <c r="CA292" s="58"/>
      <c r="CB292" s="58"/>
      <c r="CC292" s="58"/>
      <c r="CD292" s="58"/>
      <c r="CE292" s="58"/>
      <c r="CF292" s="58"/>
      <c r="CG292" s="58"/>
      <c r="CH292" s="58"/>
      <c r="CI292" s="58"/>
      <c r="CJ292" s="58"/>
      <c r="CK292" s="58"/>
      <c r="CL292" s="58"/>
      <c r="CM292" s="58"/>
      <c r="CN292" s="58"/>
      <c r="CO292" s="58"/>
      <c r="CP292" s="58"/>
      <c r="CQ292" s="58"/>
      <c r="CR292" s="58"/>
      <c r="CS292" s="58"/>
      <c r="CT292" s="58"/>
      <c r="CU292" s="58"/>
      <c r="CV292" s="58"/>
      <c r="CW292" s="58"/>
      <c r="CX292" s="58"/>
      <c r="CY292" s="58"/>
      <c r="CZ292" s="58"/>
      <c r="DA292" s="58"/>
      <c r="DB292" s="58"/>
      <c r="DC292" s="58"/>
      <c r="DD292" s="58"/>
      <c r="DE292" s="58"/>
      <c r="DF292" s="58"/>
      <c r="DG292" s="58"/>
      <c r="DH292" s="58"/>
      <c r="DI292" s="58"/>
      <c r="DJ292" s="58"/>
      <c r="DK292" s="58"/>
      <c r="DL292" s="58"/>
      <c r="DM292" s="58"/>
      <c r="DN292" s="58"/>
      <c r="DO292" s="58"/>
      <c r="DP292" s="58"/>
      <c r="DQ292" s="58"/>
      <c r="DR292" s="58"/>
      <c r="DS292" s="58"/>
      <c r="DT292" s="58"/>
      <c r="DU292" s="58"/>
      <c r="DV292" s="58"/>
      <c r="DW292" s="58"/>
      <c r="DX292" s="58"/>
      <c r="DY292" s="58"/>
      <c r="DZ292" s="58"/>
      <c r="EA292" s="58"/>
      <c r="EB292" s="58"/>
      <c r="EC292" s="58"/>
      <c r="ED292" s="58"/>
      <c r="EE292" s="58"/>
      <c r="EF292" s="58"/>
      <c r="EG292" s="58"/>
      <c r="EH292" s="58"/>
      <c r="EI292" s="58"/>
      <c r="EJ292" s="58"/>
      <c r="EK292" s="58"/>
      <c r="EL292" s="58"/>
      <c r="EM292" s="58"/>
      <c r="EN292" s="58"/>
      <c r="EO292" s="58"/>
      <c r="EP292" s="58"/>
      <c r="EQ292" s="58"/>
      <c r="ER292" s="58"/>
      <c r="ES292" s="58"/>
      <c r="ET292" s="58"/>
      <c r="EU292" s="58"/>
      <c r="EV292" s="58"/>
      <c r="EW292" s="58"/>
      <c r="EX292" s="58"/>
      <c r="EY292" s="58"/>
      <c r="EZ292" s="58"/>
      <c r="FA292" s="58"/>
      <c r="FB292" s="58"/>
    </row>
    <row r="293" spans="57:158" ht="15" x14ac:dyDescent="0.25">
      <c r="BE293" s="58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 s="58"/>
      <c r="BT293" s="58"/>
      <c r="BU293" s="58"/>
      <c r="BV293" s="58"/>
      <c r="BW293" s="58"/>
      <c r="BX293" s="58"/>
      <c r="BY293" s="58"/>
      <c r="BZ293" s="58"/>
      <c r="CA293" s="58"/>
      <c r="CB293" s="58"/>
      <c r="CC293" s="58"/>
      <c r="CD293" s="58"/>
      <c r="CE293" s="58"/>
      <c r="CF293" s="58"/>
      <c r="CG293" s="58"/>
      <c r="CH293" s="58"/>
      <c r="CI293" s="58"/>
      <c r="CJ293" s="58"/>
      <c r="CK293" s="58"/>
      <c r="CL293" s="58"/>
      <c r="CM293" s="58"/>
      <c r="CN293" s="58"/>
      <c r="CO293" s="58"/>
      <c r="CP293" s="58"/>
      <c r="CQ293" s="58"/>
      <c r="CR293" s="58"/>
      <c r="CS293" s="58"/>
      <c r="CT293" s="58"/>
      <c r="CU293" s="58"/>
      <c r="CV293" s="58"/>
      <c r="CW293" s="58"/>
      <c r="CX293" s="58"/>
      <c r="CY293" s="58"/>
      <c r="CZ293" s="58"/>
      <c r="DA293" s="58"/>
      <c r="DB293" s="58"/>
      <c r="DC293" s="58"/>
      <c r="DD293" s="58"/>
      <c r="DE293" s="58"/>
      <c r="DF293" s="58"/>
      <c r="DG293" s="58"/>
      <c r="DH293" s="58"/>
      <c r="DI293" s="58"/>
      <c r="DJ293" s="58"/>
      <c r="DK293" s="58"/>
      <c r="DL293" s="58"/>
      <c r="DM293" s="58"/>
      <c r="DN293" s="58"/>
      <c r="DO293" s="58"/>
      <c r="DP293" s="58"/>
      <c r="DQ293" s="58"/>
      <c r="DR293" s="58"/>
      <c r="DS293" s="58"/>
      <c r="DT293" s="58"/>
      <c r="DU293" s="58"/>
      <c r="DV293" s="58"/>
      <c r="DW293" s="58"/>
      <c r="DX293" s="58"/>
      <c r="DY293" s="58"/>
      <c r="DZ293" s="58"/>
      <c r="EA293" s="58"/>
      <c r="EB293" s="58"/>
      <c r="EC293" s="58"/>
      <c r="ED293" s="58"/>
      <c r="EE293" s="58"/>
      <c r="EF293" s="58"/>
      <c r="EG293" s="58"/>
      <c r="EH293" s="58"/>
      <c r="EI293" s="58"/>
      <c r="EJ293" s="58"/>
      <c r="EK293" s="58"/>
      <c r="EL293" s="58"/>
      <c r="EM293" s="58"/>
      <c r="EN293" s="58"/>
      <c r="EO293" s="58"/>
      <c r="EP293" s="58"/>
      <c r="EQ293" s="58"/>
      <c r="ER293" s="58"/>
      <c r="ES293" s="58"/>
      <c r="ET293" s="58"/>
      <c r="EU293" s="58"/>
      <c r="EV293" s="58"/>
      <c r="EW293" s="58"/>
      <c r="EX293" s="58"/>
      <c r="EY293" s="58"/>
      <c r="EZ293" s="58"/>
      <c r="FA293" s="58"/>
      <c r="FB293" s="58"/>
    </row>
    <row r="294" spans="57:158" ht="15" x14ac:dyDescent="0.25">
      <c r="BE294" s="58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 s="58"/>
      <c r="BT294" s="58"/>
      <c r="BU294" s="58"/>
      <c r="BV294" s="58"/>
      <c r="BW294" s="58"/>
      <c r="BX294" s="58"/>
      <c r="BY294" s="58"/>
      <c r="BZ294" s="58"/>
      <c r="CA294" s="58"/>
      <c r="CB294" s="58"/>
      <c r="CC294" s="58"/>
      <c r="CD294" s="58"/>
      <c r="CE294" s="58"/>
      <c r="CF294" s="58"/>
      <c r="CG294" s="58"/>
      <c r="CH294" s="58"/>
      <c r="CI294" s="58"/>
      <c r="CJ294" s="58"/>
      <c r="CK294" s="58"/>
      <c r="CL294" s="58"/>
      <c r="CM294" s="58"/>
      <c r="CN294" s="58"/>
      <c r="CO294" s="58"/>
      <c r="CP294" s="58"/>
      <c r="CQ294" s="58"/>
      <c r="CR294" s="58"/>
      <c r="CS294" s="58"/>
      <c r="CT294" s="58"/>
      <c r="CU294" s="58"/>
      <c r="CV294" s="58"/>
      <c r="CW294" s="58"/>
      <c r="CX294" s="58"/>
      <c r="CY294" s="58"/>
      <c r="CZ294" s="58"/>
      <c r="DA294" s="58"/>
      <c r="DB294" s="58"/>
      <c r="DC294" s="58"/>
      <c r="DD294" s="58"/>
      <c r="DE294" s="58"/>
      <c r="DF294" s="58"/>
      <c r="DG294" s="58"/>
      <c r="DH294" s="58"/>
      <c r="DI294" s="58"/>
      <c r="DJ294" s="58"/>
      <c r="DK294" s="58"/>
      <c r="DL294" s="58"/>
      <c r="DM294" s="58"/>
      <c r="DN294" s="58"/>
      <c r="DO294" s="58"/>
      <c r="DP294" s="58"/>
      <c r="DQ294" s="58"/>
      <c r="DR294" s="58"/>
      <c r="DS294" s="58"/>
      <c r="DT294" s="58"/>
      <c r="DU294" s="58"/>
      <c r="DV294" s="58"/>
      <c r="DW294" s="58"/>
      <c r="DX294" s="58"/>
      <c r="DY294" s="58"/>
      <c r="DZ294" s="58"/>
      <c r="EA294" s="58"/>
      <c r="EB294" s="58"/>
      <c r="EC294" s="58"/>
      <c r="ED294" s="58"/>
      <c r="EE294" s="58"/>
      <c r="EF294" s="58"/>
      <c r="EG294" s="58"/>
      <c r="EH294" s="58"/>
      <c r="EI294" s="58"/>
      <c r="EJ294" s="58"/>
      <c r="EK294" s="58"/>
      <c r="EL294" s="58"/>
      <c r="EM294" s="58"/>
      <c r="EN294" s="58"/>
      <c r="EO294" s="58"/>
      <c r="EP294" s="58"/>
      <c r="EQ294" s="58"/>
      <c r="ER294" s="58"/>
      <c r="ES294" s="58"/>
      <c r="ET294" s="58"/>
      <c r="EU294" s="58"/>
      <c r="EV294" s="58"/>
      <c r="EW294" s="58"/>
      <c r="EX294" s="58"/>
      <c r="EY294" s="58"/>
      <c r="EZ294" s="58"/>
      <c r="FA294" s="58"/>
      <c r="FB294" s="58"/>
    </row>
    <row r="295" spans="57:158" ht="15" x14ac:dyDescent="0.25">
      <c r="BE295" s="58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 s="58"/>
      <c r="BT295" s="58"/>
      <c r="BU295" s="58"/>
      <c r="BV295" s="58"/>
      <c r="BW295" s="58"/>
      <c r="BX295" s="58"/>
      <c r="BY295" s="58"/>
      <c r="BZ295" s="58"/>
      <c r="CA295" s="58"/>
      <c r="CB295" s="58"/>
      <c r="CC295" s="58"/>
      <c r="CD295" s="58"/>
      <c r="CE295" s="58"/>
      <c r="CF295" s="58"/>
      <c r="CG295" s="58"/>
      <c r="CH295" s="58"/>
      <c r="CI295" s="58"/>
      <c r="CJ295" s="58"/>
      <c r="CK295" s="58"/>
      <c r="CL295" s="58"/>
      <c r="CM295" s="58"/>
      <c r="CN295" s="58"/>
      <c r="CO295" s="58"/>
      <c r="CP295" s="58"/>
      <c r="CQ295" s="58"/>
      <c r="CR295" s="58"/>
      <c r="CS295" s="58"/>
      <c r="CT295" s="58"/>
      <c r="CU295" s="58"/>
      <c r="CV295" s="58"/>
      <c r="CW295" s="58"/>
      <c r="CX295" s="58"/>
      <c r="CY295" s="58"/>
      <c r="CZ295" s="58"/>
      <c r="DA295" s="58"/>
      <c r="DB295" s="58"/>
      <c r="DC295" s="58"/>
      <c r="DD295" s="58"/>
      <c r="DE295" s="58"/>
      <c r="DF295" s="58"/>
      <c r="DG295" s="58"/>
      <c r="DH295" s="58"/>
      <c r="DI295" s="58"/>
      <c r="DJ295" s="58"/>
      <c r="DK295" s="58"/>
      <c r="DL295" s="58"/>
      <c r="DM295" s="58"/>
      <c r="DN295" s="58"/>
      <c r="DO295" s="58"/>
      <c r="DP295" s="58"/>
      <c r="DQ295" s="58"/>
      <c r="DR295" s="58"/>
      <c r="DS295" s="58"/>
      <c r="DT295" s="58"/>
      <c r="DU295" s="58"/>
      <c r="DV295" s="58"/>
      <c r="DW295" s="58"/>
      <c r="DX295" s="58"/>
      <c r="DY295" s="58"/>
      <c r="DZ295" s="58"/>
      <c r="EA295" s="58"/>
      <c r="EB295" s="58"/>
      <c r="EC295" s="58"/>
      <c r="ED295" s="58"/>
      <c r="EE295" s="58"/>
      <c r="EF295" s="58"/>
      <c r="EG295" s="58"/>
      <c r="EH295" s="58"/>
      <c r="EI295" s="58"/>
      <c r="EJ295" s="58"/>
      <c r="EK295" s="58"/>
      <c r="EL295" s="58"/>
      <c r="EM295" s="58"/>
      <c r="EN295" s="58"/>
      <c r="EO295" s="58"/>
      <c r="EP295" s="58"/>
      <c r="EQ295" s="58"/>
      <c r="ER295" s="58"/>
      <c r="ES295" s="58"/>
      <c r="ET295" s="58"/>
      <c r="EU295" s="58"/>
      <c r="EV295" s="58"/>
      <c r="EW295" s="58"/>
      <c r="EX295" s="58"/>
      <c r="EY295" s="58"/>
      <c r="EZ295" s="58"/>
      <c r="FA295" s="58"/>
      <c r="FB295" s="58"/>
    </row>
    <row r="296" spans="57:158" ht="15" x14ac:dyDescent="0.25">
      <c r="BE296" s="58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 s="58"/>
      <c r="BT296" s="58"/>
      <c r="BU296" s="58"/>
      <c r="BV296" s="58"/>
      <c r="BW296" s="58"/>
      <c r="BX296" s="58"/>
      <c r="BY296" s="58"/>
      <c r="BZ296" s="58"/>
      <c r="CA296" s="58"/>
      <c r="CB296" s="58"/>
      <c r="CC296" s="58"/>
      <c r="CD296" s="58"/>
      <c r="CE296" s="58"/>
      <c r="CF296" s="58"/>
      <c r="CG296" s="58"/>
      <c r="CH296" s="58"/>
      <c r="CI296" s="58"/>
      <c r="CJ296" s="58"/>
      <c r="CK296" s="58"/>
      <c r="CL296" s="58"/>
      <c r="CM296" s="58"/>
      <c r="CN296" s="58"/>
      <c r="CO296" s="58"/>
      <c r="CP296" s="58"/>
      <c r="CQ296" s="58"/>
      <c r="CR296" s="58"/>
      <c r="CS296" s="58"/>
      <c r="CT296" s="58"/>
      <c r="CU296" s="58"/>
      <c r="CV296" s="58"/>
      <c r="CW296" s="58"/>
      <c r="CX296" s="58"/>
      <c r="CY296" s="58"/>
      <c r="CZ296" s="58"/>
      <c r="DA296" s="58"/>
      <c r="DB296" s="58"/>
      <c r="DC296" s="58"/>
      <c r="DD296" s="58"/>
      <c r="DE296" s="58"/>
      <c r="DF296" s="58"/>
      <c r="DG296" s="58"/>
      <c r="DH296" s="58"/>
      <c r="DI296" s="58"/>
      <c r="DJ296" s="58"/>
      <c r="DK296" s="58"/>
      <c r="DL296" s="58"/>
      <c r="DM296" s="58"/>
      <c r="DN296" s="58"/>
      <c r="DO296" s="58"/>
      <c r="DP296" s="58"/>
      <c r="DQ296" s="58"/>
      <c r="DR296" s="58"/>
      <c r="DS296" s="58"/>
      <c r="DT296" s="58"/>
      <c r="DU296" s="58"/>
      <c r="DV296" s="58"/>
      <c r="DW296" s="58"/>
      <c r="DX296" s="58"/>
      <c r="DY296" s="58"/>
      <c r="DZ296" s="58"/>
      <c r="EA296" s="58"/>
      <c r="EB296" s="58"/>
      <c r="EC296" s="58"/>
      <c r="ED296" s="58"/>
      <c r="EE296" s="58"/>
      <c r="EF296" s="58"/>
      <c r="EG296" s="58"/>
      <c r="EH296" s="58"/>
      <c r="EI296" s="58"/>
      <c r="EJ296" s="58"/>
      <c r="EK296" s="58"/>
      <c r="EL296" s="58"/>
      <c r="EM296" s="58"/>
      <c r="EN296" s="58"/>
      <c r="EO296" s="58"/>
      <c r="EP296" s="58"/>
      <c r="EQ296" s="58"/>
      <c r="ER296" s="58"/>
      <c r="ES296" s="58"/>
      <c r="ET296" s="58"/>
      <c r="EU296" s="58"/>
      <c r="EV296" s="58"/>
      <c r="EW296" s="58"/>
      <c r="EX296" s="58"/>
      <c r="EY296" s="58"/>
      <c r="EZ296" s="58"/>
      <c r="FA296" s="58"/>
      <c r="FB296" s="58"/>
    </row>
    <row r="297" spans="57:158" ht="15" x14ac:dyDescent="0.25">
      <c r="BE297" s="58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 s="58"/>
      <c r="BT297" s="58"/>
      <c r="BU297" s="58"/>
      <c r="BV297" s="58"/>
      <c r="BW297" s="58"/>
      <c r="BX297" s="58"/>
      <c r="BY297" s="58"/>
      <c r="BZ297" s="58"/>
      <c r="CA297" s="58"/>
      <c r="CB297" s="58"/>
      <c r="CC297" s="58"/>
      <c r="CD297" s="58"/>
      <c r="CE297" s="58"/>
      <c r="CF297" s="58"/>
      <c r="CG297" s="58"/>
      <c r="CH297" s="58"/>
      <c r="CI297" s="58"/>
      <c r="CJ297" s="58"/>
      <c r="CK297" s="58"/>
      <c r="CL297" s="58"/>
      <c r="CM297" s="58"/>
      <c r="CN297" s="58"/>
      <c r="CO297" s="58"/>
      <c r="CP297" s="58"/>
      <c r="CQ297" s="58"/>
      <c r="CR297" s="58"/>
      <c r="CS297" s="58"/>
      <c r="CT297" s="58"/>
      <c r="CU297" s="58"/>
      <c r="CV297" s="58"/>
      <c r="CW297" s="58"/>
      <c r="CX297" s="58"/>
      <c r="CY297" s="58"/>
      <c r="CZ297" s="58"/>
      <c r="DA297" s="58"/>
      <c r="DB297" s="58"/>
      <c r="DC297" s="58"/>
      <c r="DD297" s="58"/>
      <c r="DE297" s="58"/>
      <c r="DF297" s="58"/>
      <c r="DG297" s="58"/>
      <c r="DH297" s="58"/>
      <c r="DI297" s="58"/>
      <c r="DJ297" s="58"/>
      <c r="DK297" s="58"/>
      <c r="DL297" s="58"/>
      <c r="DM297" s="58"/>
      <c r="DN297" s="58"/>
      <c r="DO297" s="58"/>
      <c r="DP297" s="58"/>
      <c r="DQ297" s="58"/>
      <c r="DR297" s="58"/>
      <c r="DS297" s="58"/>
      <c r="DT297" s="58"/>
      <c r="DU297" s="58"/>
      <c r="DV297" s="58"/>
      <c r="DW297" s="58"/>
      <c r="DX297" s="58"/>
      <c r="DY297" s="58"/>
      <c r="DZ297" s="58"/>
      <c r="EA297" s="58"/>
      <c r="EB297" s="58"/>
      <c r="EC297" s="58"/>
      <c r="ED297" s="58"/>
      <c r="EE297" s="58"/>
      <c r="EF297" s="58"/>
      <c r="EG297" s="58"/>
      <c r="EH297" s="58"/>
      <c r="EI297" s="58"/>
      <c r="EJ297" s="58"/>
      <c r="EK297" s="58"/>
      <c r="EL297" s="58"/>
      <c r="EM297" s="58"/>
      <c r="EN297" s="58"/>
      <c r="EO297" s="58"/>
      <c r="EP297" s="58"/>
      <c r="EQ297" s="58"/>
      <c r="ER297" s="58"/>
      <c r="ES297" s="58"/>
      <c r="ET297" s="58"/>
      <c r="EU297" s="58"/>
      <c r="EV297" s="58"/>
      <c r="EW297" s="58"/>
      <c r="EX297" s="58"/>
      <c r="EY297" s="58"/>
      <c r="EZ297" s="58"/>
      <c r="FA297" s="58"/>
      <c r="FB297" s="58"/>
    </row>
    <row r="298" spans="57:158" ht="15" x14ac:dyDescent="0.25">
      <c r="BE298" s="5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 s="58"/>
      <c r="BT298" s="58"/>
      <c r="BU298" s="58"/>
      <c r="BV298" s="58"/>
      <c r="BW298" s="58"/>
      <c r="BX298" s="58"/>
      <c r="BY298" s="58"/>
      <c r="BZ298" s="58"/>
      <c r="CA298" s="58"/>
      <c r="CB298" s="58"/>
      <c r="CC298" s="58"/>
      <c r="CD298" s="58"/>
      <c r="CE298" s="58"/>
      <c r="CF298" s="58"/>
      <c r="CG298" s="58"/>
      <c r="CH298" s="58"/>
      <c r="CI298" s="58"/>
      <c r="CJ298" s="58"/>
      <c r="CK298" s="58"/>
      <c r="CL298" s="58"/>
      <c r="CM298" s="58"/>
      <c r="CN298" s="58"/>
      <c r="CO298" s="58"/>
      <c r="CP298" s="58"/>
      <c r="CQ298" s="58"/>
      <c r="CR298" s="58"/>
      <c r="CS298" s="58"/>
      <c r="CT298" s="58"/>
      <c r="CU298" s="58"/>
      <c r="CV298" s="58"/>
      <c r="CW298" s="58"/>
      <c r="CX298" s="58"/>
      <c r="CY298" s="58"/>
      <c r="CZ298" s="58"/>
      <c r="DA298" s="58"/>
      <c r="DB298" s="58"/>
      <c r="DC298" s="58"/>
      <c r="DD298" s="58"/>
      <c r="DE298" s="58"/>
      <c r="DF298" s="58"/>
      <c r="DG298" s="58"/>
      <c r="DH298" s="58"/>
      <c r="DI298" s="58"/>
      <c r="DJ298" s="58"/>
      <c r="DK298" s="58"/>
      <c r="DL298" s="58"/>
      <c r="DM298" s="58"/>
      <c r="DN298" s="58"/>
      <c r="DO298" s="58"/>
      <c r="DP298" s="58"/>
      <c r="DQ298" s="58"/>
      <c r="DR298" s="58"/>
      <c r="DS298" s="58"/>
      <c r="DT298" s="58"/>
      <c r="DU298" s="58"/>
      <c r="DV298" s="58"/>
      <c r="DW298" s="58"/>
      <c r="DX298" s="58"/>
      <c r="DY298" s="58"/>
      <c r="DZ298" s="58"/>
      <c r="EA298" s="58"/>
      <c r="EB298" s="58"/>
      <c r="EC298" s="58"/>
      <c r="ED298" s="58"/>
      <c r="EE298" s="58"/>
      <c r="EF298" s="58"/>
      <c r="EG298" s="58"/>
      <c r="EH298" s="58"/>
      <c r="EI298" s="58"/>
      <c r="EJ298" s="58"/>
      <c r="EK298" s="58"/>
      <c r="EL298" s="58"/>
      <c r="EM298" s="58"/>
      <c r="EN298" s="58"/>
      <c r="EO298" s="58"/>
      <c r="EP298" s="58"/>
      <c r="EQ298" s="58"/>
      <c r="ER298" s="58"/>
      <c r="ES298" s="58"/>
      <c r="ET298" s="58"/>
      <c r="EU298" s="58"/>
      <c r="EV298" s="58"/>
      <c r="EW298" s="58"/>
      <c r="EX298" s="58"/>
      <c r="EY298" s="58"/>
      <c r="EZ298" s="58"/>
      <c r="FA298" s="58"/>
      <c r="FB298" s="58"/>
    </row>
    <row r="299" spans="57:158" ht="15" x14ac:dyDescent="0.25">
      <c r="BE299" s="58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 s="58"/>
      <c r="BT299" s="58"/>
      <c r="BU299" s="58"/>
      <c r="BV299" s="58"/>
      <c r="BW299" s="58"/>
      <c r="BX299" s="58"/>
      <c r="BY299" s="58"/>
      <c r="BZ299" s="58"/>
      <c r="CA299" s="58"/>
      <c r="CB299" s="58"/>
      <c r="CC299" s="58"/>
      <c r="CD299" s="58"/>
      <c r="CE299" s="58"/>
      <c r="CF299" s="58"/>
      <c r="CG299" s="58"/>
      <c r="CH299" s="58"/>
      <c r="CI299" s="58"/>
      <c r="CJ299" s="58"/>
      <c r="CK299" s="58"/>
      <c r="CL299" s="58"/>
      <c r="CM299" s="58"/>
      <c r="CN299" s="58"/>
      <c r="CO299" s="58"/>
      <c r="CP299" s="58"/>
      <c r="CQ299" s="58"/>
      <c r="CR299" s="58"/>
      <c r="CS299" s="58"/>
      <c r="CT299" s="58"/>
      <c r="CU299" s="58"/>
      <c r="CV299" s="58"/>
      <c r="CW299" s="58"/>
      <c r="CX299" s="58"/>
      <c r="CY299" s="58"/>
      <c r="CZ299" s="58"/>
      <c r="DA299" s="58"/>
      <c r="DB299" s="58"/>
      <c r="DC299" s="58"/>
      <c r="DD299" s="58"/>
      <c r="DE299" s="58"/>
      <c r="DF299" s="58"/>
      <c r="DG299" s="58"/>
      <c r="DH299" s="58"/>
      <c r="DI299" s="58"/>
      <c r="DJ299" s="58"/>
      <c r="DK299" s="58"/>
      <c r="DL299" s="58"/>
      <c r="DM299" s="58"/>
      <c r="DN299" s="58"/>
      <c r="DO299" s="58"/>
      <c r="DP299" s="58"/>
      <c r="DQ299" s="58"/>
      <c r="DR299" s="58"/>
      <c r="DS299" s="58"/>
      <c r="DT299" s="58"/>
      <c r="DU299" s="58"/>
      <c r="DV299" s="58"/>
      <c r="DW299" s="58"/>
      <c r="DX299" s="58"/>
      <c r="DY299" s="58"/>
      <c r="DZ299" s="58"/>
      <c r="EA299" s="58"/>
      <c r="EB299" s="58"/>
      <c r="EC299" s="58"/>
      <c r="ED299" s="58"/>
      <c r="EE299" s="58"/>
      <c r="EF299" s="58"/>
      <c r="EG299" s="58"/>
      <c r="EH299" s="58"/>
      <c r="EI299" s="58"/>
      <c r="EJ299" s="58"/>
      <c r="EK299" s="58"/>
      <c r="EL299" s="58"/>
      <c r="EM299" s="58"/>
      <c r="EN299" s="58"/>
      <c r="EO299" s="58"/>
      <c r="EP299" s="58"/>
      <c r="EQ299" s="58"/>
      <c r="ER299" s="58"/>
      <c r="ES299" s="58"/>
      <c r="ET299" s="58"/>
      <c r="EU299" s="58"/>
      <c r="EV299" s="58"/>
      <c r="EW299" s="58"/>
      <c r="EX299" s="58"/>
      <c r="EY299" s="58"/>
      <c r="EZ299" s="58"/>
      <c r="FA299" s="58"/>
      <c r="FB299" s="58"/>
    </row>
    <row r="300" spans="57:158" ht="15" x14ac:dyDescent="0.25">
      <c r="BE300" s="58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 s="58"/>
      <c r="BT300" s="58"/>
      <c r="BU300" s="58"/>
      <c r="BV300" s="58"/>
      <c r="BW300" s="58"/>
      <c r="BX300" s="58"/>
      <c r="BY300" s="58"/>
      <c r="BZ300" s="58"/>
      <c r="CA300" s="58"/>
      <c r="CB300" s="58"/>
      <c r="CC300" s="58"/>
      <c r="CD300" s="58"/>
      <c r="CE300" s="58"/>
      <c r="CF300" s="58"/>
      <c r="CG300" s="58"/>
      <c r="CH300" s="58"/>
      <c r="CI300" s="58"/>
      <c r="CJ300" s="58"/>
      <c r="CK300" s="58"/>
      <c r="CL300" s="58"/>
      <c r="CM300" s="58"/>
      <c r="CN300" s="58"/>
      <c r="CO300" s="58"/>
      <c r="CP300" s="58"/>
      <c r="CQ300" s="58"/>
      <c r="CR300" s="58"/>
      <c r="CS300" s="58"/>
      <c r="CT300" s="58"/>
      <c r="CU300" s="58"/>
      <c r="CV300" s="58"/>
      <c r="CW300" s="58"/>
      <c r="CX300" s="58"/>
      <c r="CY300" s="58"/>
      <c r="CZ300" s="58"/>
      <c r="DA300" s="58"/>
      <c r="DB300" s="58"/>
      <c r="DC300" s="58"/>
      <c r="DD300" s="58"/>
      <c r="DE300" s="58"/>
      <c r="DF300" s="58"/>
      <c r="DG300" s="58"/>
      <c r="DH300" s="58"/>
      <c r="DI300" s="58"/>
      <c r="DJ300" s="58"/>
      <c r="DK300" s="58"/>
      <c r="DL300" s="58"/>
      <c r="DM300" s="58"/>
      <c r="DN300" s="58"/>
      <c r="DO300" s="58"/>
      <c r="DP300" s="58"/>
      <c r="DQ300" s="58"/>
      <c r="DR300" s="58"/>
      <c r="DS300" s="58"/>
      <c r="DT300" s="58"/>
      <c r="DU300" s="58"/>
      <c r="DV300" s="58"/>
      <c r="DW300" s="58"/>
      <c r="DX300" s="58"/>
      <c r="DY300" s="58"/>
      <c r="DZ300" s="58"/>
      <c r="EA300" s="58"/>
      <c r="EB300" s="58"/>
      <c r="EC300" s="58"/>
      <c r="ED300" s="58"/>
      <c r="EE300" s="58"/>
      <c r="EF300" s="58"/>
      <c r="EG300" s="58"/>
      <c r="EH300" s="58"/>
      <c r="EI300" s="58"/>
      <c r="EJ300" s="58"/>
      <c r="EK300" s="58"/>
      <c r="EL300" s="58"/>
      <c r="EM300" s="58"/>
      <c r="EN300" s="58"/>
      <c r="EO300" s="58"/>
      <c r="EP300" s="58"/>
      <c r="EQ300" s="58"/>
      <c r="ER300" s="58"/>
      <c r="ES300" s="58"/>
      <c r="ET300" s="58"/>
      <c r="EU300" s="58"/>
      <c r="EV300" s="58"/>
      <c r="EW300" s="58"/>
      <c r="EX300" s="58"/>
      <c r="EY300" s="58"/>
      <c r="EZ300" s="58"/>
      <c r="FA300" s="58"/>
      <c r="FB300" s="58"/>
    </row>
    <row r="301" spans="57:158" ht="15" x14ac:dyDescent="0.25">
      <c r="BE301" s="58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 s="58"/>
      <c r="BT301" s="58"/>
      <c r="BU301" s="58"/>
      <c r="BV301" s="58"/>
      <c r="BW301" s="58"/>
      <c r="BX301" s="58"/>
      <c r="BY301" s="58"/>
      <c r="BZ301" s="58"/>
      <c r="CA301" s="58"/>
      <c r="CB301" s="58"/>
      <c r="CC301" s="58"/>
      <c r="CD301" s="58"/>
      <c r="CE301" s="58"/>
      <c r="CF301" s="58"/>
      <c r="CG301" s="58"/>
      <c r="CH301" s="58"/>
      <c r="CI301" s="58"/>
      <c r="CJ301" s="58"/>
      <c r="CK301" s="58"/>
      <c r="CL301" s="58"/>
      <c r="CM301" s="58"/>
      <c r="CN301" s="58"/>
      <c r="CO301" s="58"/>
      <c r="CP301" s="58"/>
      <c r="CQ301" s="58"/>
      <c r="CR301" s="58"/>
      <c r="CS301" s="58"/>
      <c r="CT301" s="58"/>
      <c r="CU301" s="58"/>
      <c r="CV301" s="58"/>
      <c r="CW301" s="58"/>
      <c r="CX301" s="58"/>
      <c r="CY301" s="58"/>
      <c r="CZ301" s="58"/>
      <c r="DA301" s="58"/>
      <c r="DB301" s="58"/>
      <c r="DC301" s="58"/>
      <c r="DD301" s="58"/>
      <c r="DE301" s="58"/>
      <c r="DF301" s="58"/>
      <c r="DG301" s="58"/>
      <c r="DH301" s="58"/>
      <c r="DI301" s="58"/>
      <c r="DJ301" s="58"/>
      <c r="DK301" s="58"/>
      <c r="DL301" s="58"/>
      <c r="DM301" s="58"/>
      <c r="DN301" s="58"/>
      <c r="DO301" s="58"/>
      <c r="DP301" s="58"/>
      <c r="DQ301" s="58"/>
      <c r="DR301" s="58"/>
      <c r="DS301" s="58"/>
      <c r="DT301" s="58"/>
      <c r="DU301" s="58"/>
      <c r="DV301" s="58"/>
      <c r="DW301" s="58"/>
      <c r="DX301" s="58"/>
      <c r="DY301" s="58"/>
      <c r="DZ301" s="58"/>
      <c r="EA301" s="58"/>
      <c r="EB301" s="58"/>
      <c r="EC301" s="58"/>
      <c r="ED301" s="58"/>
      <c r="EE301" s="58"/>
      <c r="EF301" s="58"/>
      <c r="EG301" s="58"/>
      <c r="EH301" s="58"/>
      <c r="EI301" s="58"/>
      <c r="EJ301" s="58"/>
      <c r="EK301" s="58"/>
      <c r="EL301" s="58"/>
      <c r="EM301" s="58"/>
      <c r="EN301" s="58"/>
      <c r="EO301" s="58"/>
      <c r="EP301" s="58"/>
      <c r="EQ301" s="58"/>
      <c r="ER301" s="58"/>
      <c r="ES301" s="58"/>
      <c r="ET301" s="58"/>
      <c r="EU301" s="58"/>
      <c r="EV301" s="58"/>
      <c r="EW301" s="58"/>
      <c r="EX301" s="58"/>
      <c r="EY301" s="58"/>
      <c r="EZ301" s="58"/>
      <c r="FA301" s="58"/>
      <c r="FB301" s="58"/>
    </row>
    <row r="302" spans="57:158" ht="15" x14ac:dyDescent="0.25">
      <c r="BE302" s="58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 s="58"/>
      <c r="BT302" s="58"/>
      <c r="BU302" s="58"/>
      <c r="BV302" s="58"/>
      <c r="BW302" s="58"/>
      <c r="BX302" s="58"/>
      <c r="BY302" s="58"/>
      <c r="BZ302" s="58"/>
      <c r="CA302" s="58"/>
      <c r="CB302" s="58"/>
      <c r="CC302" s="58"/>
      <c r="CD302" s="58"/>
      <c r="CE302" s="58"/>
      <c r="CF302" s="58"/>
      <c r="CG302" s="58"/>
      <c r="CH302" s="58"/>
      <c r="CI302" s="58"/>
      <c r="CJ302" s="58"/>
      <c r="CK302" s="58"/>
      <c r="CL302" s="58"/>
      <c r="CM302" s="58"/>
      <c r="CN302" s="58"/>
      <c r="CO302" s="58"/>
      <c r="CP302" s="58"/>
      <c r="CQ302" s="58"/>
      <c r="CR302" s="58"/>
      <c r="CS302" s="58"/>
      <c r="CT302" s="58"/>
      <c r="CU302" s="58"/>
      <c r="CV302" s="58"/>
      <c r="CW302" s="58"/>
      <c r="CX302" s="58"/>
      <c r="CY302" s="58"/>
      <c r="CZ302" s="58"/>
      <c r="DA302" s="58"/>
      <c r="DB302" s="58"/>
      <c r="DC302" s="58"/>
      <c r="DD302" s="58"/>
      <c r="DE302" s="58"/>
      <c r="DF302" s="58"/>
      <c r="DG302" s="58"/>
      <c r="DH302" s="58"/>
      <c r="DI302" s="58"/>
      <c r="DJ302" s="58"/>
      <c r="DK302" s="58"/>
      <c r="DL302" s="58"/>
      <c r="DM302" s="58"/>
      <c r="DN302" s="58"/>
      <c r="DO302" s="58"/>
      <c r="DP302" s="58"/>
      <c r="DQ302" s="58"/>
      <c r="DR302" s="58"/>
      <c r="DS302" s="58"/>
      <c r="DT302" s="58"/>
      <c r="DU302" s="58"/>
      <c r="DV302" s="58"/>
      <c r="DW302" s="58"/>
      <c r="DX302" s="58"/>
      <c r="DY302" s="58"/>
      <c r="DZ302" s="58"/>
      <c r="EA302" s="58"/>
      <c r="EB302" s="58"/>
      <c r="EC302" s="58"/>
      <c r="ED302" s="58"/>
      <c r="EE302" s="58"/>
      <c r="EF302" s="58"/>
      <c r="EG302" s="58"/>
      <c r="EH302" s="58"/>
      <c r="EI302" s="58"/>
      <c r="EJ302" s="58"/>
      <c r="EK302" s="58"/>
      <c r="EL302" s="58"/>
      <c r="EM302" s="58"/>
      <c r="EN302" s="58"/>
      <c r="EO302" s="58"/>
      <c r="EP302" s="58"/>
      <c r="EQ302" s="58"/>
      <c r="ER302" s="58"/>
      <c r="ES302" s="58"/>
      <c r="ET302" s="58"/>
      <c r="EU302" s="58"/>
      <c r="EV302" s="58"/>
      <c r="EW302" s="58"/>
      <c r="EX302" s="58"/>
      <c r="EY302" s="58"/>
      <c r="EZ302" s="58"/>
      <c r="FA302" s="58"/>
      <c r="FB302" s="58"/>
    </row>
    <row r="303" spans="57:158" ht="15" x14ac:dyDescent="0.25">
      <c r="BE303" s="58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 s="58"/>
      <c r="BT303" s="58"/>
      <c r="BU303" s="58"/>
      <c r="BV303" s="58"/>
      <c r="BW303" s="58"/>
      <c r="BX303" s="58"/>
      <c r="BY303" s="58"/>
      <c r="BZ303" s="58"/>
      <c r="CA303" s="58"/>
      <c r="CB303" s="58"/>
      <c r="CC303" s="58"/>
      <c r="CD303" s="58"/>
      <c r="CE303" s="58"/>
      <c r="CF303" s="58"/>
      <c r="CG303" s="58"/>
      <c r="CH303" s="58"/>
      <c r="CI303" s="58"/>
      <c r="CJ303" s="58"/>
      <c r="CK303" s="58"/>
      <c r="CL303" s="58"/>
      <c r="CM303" s="58"/>
      <c r="CN303" s="58"/>
      <c r="CO303" s="58"/>
      <c r="CP303" s="58"/>
      <c r="CQ303" s="58"/>
      <c r="CR303" s="58"/>
      <c r="CS303" s="58"/>
      <c r="CT303" s="58"/>
      <c r="CU303" s="58"/>
      <c r="CV303" s="58"/>
      <c r="CW303" s="58"/>
      <c r="CX303" s="58"/>
      <c r="CY303" s="58"/>
      <c r="CZ303" s="58"/>
      <c r="DA303" s="58"/>
      <c r="DB303" s="58"/>
      <c r="DC303" s="58"/>
      <c r="DD303" s="58"/>
      <c r="DE303" s="58"/>
      <c r="DF303" s="58"/>
      <c r="DG303" s="58"/>
      <c r="DH303" s="58"/>
      <c r="DI303" s="58"/>
      <c r="DJ303" s="58"/>
      <c r="DK303" s="58"/>
      <c r="DL303" s="58"/>
      <c r="DM303" s="58"/>
      <c r="DN303" s="58"/>
      <c r="DO303" s="58"/>
      <c r="DP303" s="58"/>
      <c r="DQ303" s="58"/>
      <c r="DR303" s="58"/>
      <c r="DS303" s="58"/>
      <c r="DT303" s="58"/>
      <c r="DU303" s="58"/>
      <c r="DV303" s="58"/>
      <c r="DW303" s="58"/>
      <c r="DX303" s="58"/>
      <c r="DY303" s="58"/>
      <c r="DZ303" s="58"/>
      <c r="EA303" s="58"/>
      <c r="EB303" s="58"/>
      <c r="EC303" s="58"/>
      <c r="ED303" s="58"/>
      <c r="EE303" s="58"/>
      <c r="EF303" s="58"/>
      <c r="EG303" s="58"/>
      <c r="EH303" s="58"/>
      <c r="EI303" s="58"/>
      <c r="EJ303" s="58"/>
      <c r="EK303" s="58"/>
      <c r="EL303" s="58"/>
      <c r="EM303" s="58"/>
      <c r="EN303" s="58"/>
      <c r="EO303" s="58"/>
      <c r="EP303" s="58"/>
      <c r="EQ303" s="58"/>
      <c r="ER303" s="58"/>
      <c r="ES303" s="58"/>
      <c r="ET303" s="58"/>
      <c r="EU303" s="58"/>
      <c r="EV303" s="58"/>
      <c r="EW303" s="58"/>
      <c r="EX303" s="58"/>
      <c r="EY303" s="58"/>
      <c r="EZ303" s="58"/>
      <c r="FA303" s="58"/>
      <c r="FB303" s="58"/>
    </row>
    <row r="304" spans="57:158" ht="15" x14ac:dyDescent="0.25">
      <c r="BE304" s="58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 s="58"/>
      <c r="BT304" s="58"/>
      <c r="BU304" s="58"/>
      <c r="BV304" s="58"/>
      <c r="BW304" s="58"/>
      <c r="BX304" s="58"/>
      <c r="BY304" s="58"/>
      <c r="BZ304" s="58"/>
      <c r="CA304" s="58"/>
      <c r="CB304" s="58"/>
      <c r="CC304" s="58"/>
      <c r="CD304" s="58"/>
      <c r="CE304" s="58"/>
      <c r="CF304" s="58"/>
      <c r="CG304" s="58"/>
      <c r="CH304" s="58"/>
      <c r="CI304" s="58"/>
      <c r="CJ304" s="58"/>
      <c r="CK304" s="58"/>
      <c r="CL304" s="58"/>
      <c r="CM304" s="58"/>
      <c r="CN304" s="58"/>
      <c r="CO304" s="58"/>
      <c r="CP304" s="58"/>
      <c r="CQ304" s="58"/>
      <c r="CR304" s="58"/>
      <c r="CS304" s="58"/>
      <c r="CT304" s="58"/>
      <c r="CU304" s="58"/>
      <c r="CV304" s="58"/>
      <c r="CW304" s="58"/>
      <c r="CX304" s="58"/>
      <c r="CY304" s="58"/>
      <c r="CZ304" s="58"/>
      <c r="DA304" s="58"/>
      <c r="DB304" s="58"/>
      <c r="DC304" s="58"/>
      <c r="DD304" s="58"/>
      <c r="DE304" s="58"/>
      <c r="DF304" s="58"/>
      <c r="DG304" s="58"/>
      <c r="DH304" s="58"/>
      <c r="DI304" s="58"/>
      <c r="DJ304" s="58"/>
      <c r="DK304" s="58"/>
      <c r="DL304" s="58"/>
      <c r="DM304" s="58"/>
      <c r="DN304" s="58"/>
      <c r="DO304" s="58"/>
      <c r="DP304" s="58"/>
      <c r="DQ304" s="58"/>
      <c r="DR304" s="58"/>
      <c r="DS304" s="58"/>
      <c r="DT304" s="58"/>
      <c r="DU304" s="58"/>
      <c r="DV304" s="58"/>
      <c r="DW304" s="58"/>
      <c r="DX304" s="58"/>
      <c r="DY304" s="58"/>
      <c r="DZ304" s="58"/>
      <c r="EA304" s="58"/>
      <c r="EB304" s="58"/>
      <c r="EC304" s="58"/>
      <c r="ED304" s="58"/>
      <c r="EE304" s="58"/>
      <c r="EF304" s="58"/>
      <c r="EG304" s="58"/>
      <c r="EH304" s="58"/>
      <c r="EI304" s="58"/>
      <c r="EJ304" s="58"/>
      <c r="EK304" s="58"/>
      <c r="EL304" s="58"/>
      <c r="EM304" s="58"/>
      <c r="EN304" s="58"/>
      <c r="EO304" s="58"/>
      <c r="EP304" s="58"/>
      <c r="EQ304" s="58"/>
      <c r="ER304" s="58"/>
      <c r="ES304" s="58"/>
      <c r="ET304" s="58"/>
      <c r="EU304" s="58"/>
      <c r="EV304" s="58"/>
      <c r="EW304" s="58"/>
      <c r="EX304" s="58"/>
      <c r="EY304" s="58"/>
      <c r="EZ304" s="58"/>
      <c r="FA304" s="58"/>
      <c r="FB304" s="58"/>
    </row>
    <row r="305" spans="57:158" ht="15" x14ac:dyDescent="0.25">
      <c r="BE305" s="58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 s="58"/>
      <c r="BT305" s="58"/>
      <c r="BU305" s="58"/>
      <c r="BV305" s="58"/>
      <c r="BW305" s="58"/>
      <c r="BX305" s="58"/>
      <c r="BY305" s="58"/>
      <c r="BZ305" s="58"/>
      <c r="CA305" s="58"/>
      <c r="CB305" s="58"/>
      <c r="CC305" s="58"/>
      <c r="CD305" s="58"/>
      <c r="CE305" s="58"/>
      <c r="CF305" s="58"/>
      <c r="CG305" s="58"/>
      <c r="CH305" s="58"/>
      <c r="CI305" s="58"/>
      <c r="CJ305" s="58"/>
      <c r="CK305" s="58"/>
      <c r="CL305" s="58"/>
      <c r="CM305" s="58"/>
      <c r="CN305" s="58"/>
      <c r="CO305" s="58"/>
      <c r="CP305" s="58"/>
      <c r="CQ305" s="58"/>
      <c r="CR305" s="58"/>
      <c r="CS305" s="58"/>
      <c r="CT305" s="58"/>
      <c r="CU305" s="58"/>
      <c r="CV305" s="58"/>
      <c r="CW305" s="58"/>
      <c r="CX305" s="58"/>
      <c r="CY305" s="58"/>
      <c r="CZ305" s="58"/>
      <c r="DA305" s="58"/>
      <c r="DB305" s="58"/>
      <c r="DC305" s="58"/>
      <c r="DD305" s="58"/>
      <c r="DE305" s="58"/>
      <c r="DF305" s="58"/>
      <c r="DG305" s="58"/>
      <c r="DH305" s="58"/>
      <c r="DI305" s="58"/>
      <c r="DJ305" s="58"/>
      <c r="DK305" s="58"/>
      <c r="DL305" s="58"/>
      <c r="DM305" s="58"/>
      <c r="DN305" s="58"/>
      <c r="DO305" s="58"/>
      <c r="DP305" s="58"/>
      <c r="DQ305" s="58"/>
      <c r="DR305" s="58"/>
      <c r="DS305" s="58"/>
      <c r="DT305" s="58"/>
      <c r="DU305" s="58"/>
      <c r="DV305" s="58"/>
      <c r="DW305" s="58"/>
      <c r="DX305" s="58"/>
      <c r="DY305" s="58"/>
      <c r="DZ305" s="58"/>
      <c r="EA305" s="58"/>
      <c r="EB305" s="58"/>
      <c r="EC305" s="58"/>
      <c r="ED305" s="58"/>
      <c r="EE305" s="58"/>
      <c r="EF305" s="58"/>
      <c r="EG305" s="58"/>
      <c r="EH305" s="58"/>
      <c r="EI305" s="58"/>
      <c r="EJ305" s="58"/>
      <c r="EK305" s="58"/>
      <c r="EL305" s="58"/>
      <c r="EM305" s="58"/>
      <c r="EN305" s="58"/>
      <c r="EO305" s="58"/>
      <c r="EP305" s="58"/>
      <c r="EQ305" s="58"/>
      <c r="ER305" s="58"/>
      <c r="ES305" s="58"/>
      <c r="ET305" s="58"/>
      <c r="EU305" s="58"/>
      <c r="EV305" s="58"/>
      <c r="EW305" s="58"/>
      <c r="EX305" s="58"/>
      <c r="EY305" s="58"/>
      <c r="EZ305" s="58"/>
      <c r="FA305" s="58"/>
      <c r="FB305" s="58"/>
    </row>
    <row r="306" spans="57:158" ht="15" x14ac:dyDescent="0.25">
      <c r="BE306" s="58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 s="58"/>
      <c r="BT306" s="58"/>
      <c r="BU306" s="58"/>
      <c r="BV306" s="58"/>
      <c r="BW306" s="58"/>
      <c r="BX306" s="58"/>
      <c r="BY306" s="58"/>
      <c r="BZ306" s="58"/>
      <c r="CA306" s="58"/>
      <c r="CB306" s="58"/>
      <c r="CC306" s="58"/>
      <c r="CD306" s="58"/>
      <c r="CE306" s="58"/>
      <c r="CF306" s="58"/>
      <c r="CG306" s="58"/>
      <c r="CH306" s="58"/>
      <c r="CI306" s="58"/>
      <c r="CJ306" s="58"/>
      <c r="CK306" s="58"/>
      <c r="CL306" s="58"/>
      <c r="CM306" s="58"/>
      <c r="CN306" s="58"/>
      <c r="CO306" s="58"/>
      <c r="CP306" s="58"/>
      <c r="CQ306" s="58"/>
      <c r="CR306" s="58"/>
      <c r="CS306" s="58"/>
      <c r="CT306" s="58"/>
      <c r="CU306" s="58"/>
      <c r="CV306" s="58"/>
      <c r="CW306" s="58"/>
      <c r="CX306" s="58"/>
      <c r="CY306" s="58"/>
      <c r="CZ306" s="58"/>
      <c r="DA306" s="58"/>
      <c r="DB306" s="58"/>
      <c r="DC306" s="58"/>
      <c r="DD306" s="58"/>
      <c r="DE306" s="58"/>
      <c r="DF306" s="58"/>
      <c r="DG306" s="58"/>
      <c r="DH306" s="58"/>
      <c r="DI306" s="58"/>
      <c r="DJ306" s="58"/>
      <c r="DK306" s="58"/>
      <c r="DL306" s="58"/>
      <c r="DM306" s="58"/>
      <c r="DN306" s="58"/>
      <c r="DO306" s="58"/>
      <c r="DP306" s="58"/>
      <c r="DQ306" s="58"/>
      <c r="DR306" s="58"/>
      <c r="DS306" s="58"/>
      <c r="DT306" s="58"/>
      <c r="DU306" s="58"/>
      <c r="DV306" s="58"/>
      <c r="DW306" s="58"/>
      <c r="DX306" s="58"/>
      <c r="DY306" s="58"/>
      <c r="DZ306" s="58"/>
      <c r="EA306" s="58"/>
      <c r="EB306" s="58"/>
      <c r="EC306" s="58"/>
      <c r="ED306" s="58"/>
      <c r="EE306" s="58"/>
      <c r="EF306" s="58"/>
      <c r="EG306" s="58"/>
      <c r="EH306" s="58"/>
      <c r="EI306" s="58"/>
      <c r="EJ306" s="58"/>
      <c r="EK306" s="58"/>
      <c r="EL306" s="58"/>
      <c r="EM306" s="58"/>
      <c r="EN306" s="58"/>
      <c r="EO306" s="58"/>
      <c r="EP306" s="58"/>
      <c r="EQ306" s="58"/>
      <c r="ER306" s="58"/>
      <c r="ES306" s="58"/>
      <c r="ET306" s="58"/>
      <c r="EU306" s="58"/>
      <c r="EV306" s="58"/>
      <c r="EW306" s="58"/>
      <c r="EX306" s="58"/>
      <c r="EY306" s="58"/>
      <c r="EZ306" s="58"/>
      <c r="FA306" s="58"/>
      <c r="FB306" s="58"/>
    </row>
    <row r="307" spans="57:158" ht="15" x14ac:dyDescent="0.25">
      <c r="BE307" s="58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 s="58"/>
      <c r="BT307" s="58"/>
      <c r="BU307" s="58"/>
      <c r="BV307" s="58"/>
      <c r="BW307" s="58"/>
      <c r="BX307" s="58"/>
      <c r="BY307" s="58"/>
      <c r="BZ307" s="58"/>
      <c r="CA307" s="58"/>
      <c r="CB307" s="58"/>
      <c r="CC307" s="58"/>
      <c r="CD307" s="58"/>
      <c r="CE307" s="58"/>
      <c r="CF307" s="58"/>
      <c r="CG307" s="58"/>
      <c r="CH307" s="58"/>
      <c r="CI307" s="58"/>
      <c r="CJ307" s="58"/>
      <c r="CK307" s="58"/>
      <c r="CL307" s="58"/>
      <c r="CM307" s="58"/>
      <c r="CN307" s="58"/>
      <c r="CO307" s="58"/>
      <c r="CP307" s="58"/>
      <c r="CQ307" s="58"/>
      <c r="CR307" s="58"/>
      <c r="CS307" s="58"/>
      <c r="CT307" s="58"/>
      <c r="CU307" s="58"/>
      <c r="CV307" s="58"/>
      <c r="CW307" s="58"/>
      <c r="CX307" s="58"/>
      <c r="CY307" s="58"/>
      <c r="CZ307" s="58"/>
      <c r="DA307" s="58"/>
      <c r="DB307" s="58"/>
      <c r="DC307" s="58"/>
      <c r="DD307" s="58"/>
      <c r="DE307" s="58"/>
      <c r="DF307" s="58"/>
      <c r="DG307" s="58"/>
      <c r="DH307" s="58"/>
      <c r="DI307" s="58"/>
      <c r="DJ307" s="58"/>
      <c r="DK307" s="58"/>
      <c r="DL307" s="58"/>
      <c r="DM307" s="58"/>
      <c r="DN307" s="58"/>
      <c r="DO307" s="58"/>
      <c r="DP307" s="58"/>
      <c r="DQ307" s="58"/>
      <c r="DR307" s="58"/>
      <c r="DS307" s="58"/>
      <c r="DT307" s="58"/>
      <c r="DU307" s="58"/>
      <c r="DV307" s="58"/>
      <c r="DW307" s="58"/>
      <c r="DX307" s="58"/>
      <c r="DY307" s="58"/>
      <c r="DZ307" s="58"/>
      <c r="EA307" s="58"/>
      <c r="EB307" s="58"/>
      <c r="EC307" s="58"/>
      <c r="ED307" s="58"/>
      <c r="EE307" s="58"/>
      <c r="EF307" s="58"/>
      <c r="EG307" s="58"/>
      <c r="EH307" s="58"/>
      <c r="EI307" s="58"/>
      <c r="EJ307" s="58"/>
      <c r="EK307" s="58"/>
      <c r="EL307" s="58"/>
      <c r="EM307" s="58"/>
      <c r="EN307" s="58"/>
      <c r="EO307" s="58"/>
      <c r="EP307" s="58"/>
      <c r="EQ307" s="58"/>
      <c r="ER307" s="58"/>
      <c r="ES307" s="58"/>
      <c r="ET307" s="58"/>
      <c r="EU307" s="58"/>
      <c r="EV307" s="58"/>
      <c r="EW307" s="58"/>
      <c r="EX307" s="58"/>
      <c r="EY307" s="58"/>
      <c r="EZ307" s="58"/>
      <c r="FA307" s="58"/>
      <c r="FB307" s="58"/>
    </row>
    <row r="308" spans="57:158" ht="15" x14ac:dyDescent="0.25">
      <c r="BE308" s="5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 s="58"/>
      <c r="BT308" s="58"/>
      <c r="BU308" s="58"/>
      <c r="BV308" s="58"/>
      <c r="BW308" s="58"/>
      <c r="BX308" s="58"/>
      <c r="BY308" s="58"/>
      <c r="BZ308" s="58"/>
      <c r="CA308" s="58"/>
      <c r="CB308" s="58"/>
      <c r="CC308" s="58"/>
      <c r="CD308" s="58"/>
      <c r="CE308" s="58"/>
      <c r="CF308" s="58"/>
      <c r="CG308" s="58"/>
      <c r="CH308" s="58"/>
      <c r="CI308" s="58"/>
      <c r="CJ308" s="58"/>
      <c r="CK308" s="58"/>
      <c r="CL308" s="58"/>
      <c r="CM308" s="58"/>
      <c r="CN308" s="58"/>
      <c r="CO308" s="58"/>
      <c r="CP308" s="58"/>
      <c r="CQ308" s="58"/>
      <c r="CR308" s="58"/>
      <c r="CS308" s="58"/>
      <c r="CT308" s="58"/>
      <c r="CU308" s="58"/>
      <c r="CV308" s="58"/>
      <c r="CW308" s="58"/>
      <c r="CX308" s="58"/>
      <c r="CY308" s="58"/>
      <c r="CZ308" s="58"/>
      <c r="DA308" s="58"/>
      <c r="DB308" s="58"/>
      <c r="DC308" s="58"/>
      <c r="DD308" s="58"/>
      <c r="DE308" s="58"/>
      <c r="DF308" s="58"/>
      <c r="DG308" s="58"/>
      <c r="DH308" s="58"/>
      <c r="DI308" s="58"/>
      <c r="DJ308" s="58"/>
      <c r="DK308" s="58"/>
      <c r="DL308" s="58"/>
      <c r="DM308" s="58"/>
      <c r="DN308" s="58"/>
      <c r="DO308" s="58"/>
      <c r="DP308" s="58"/>
      <c r="DQ308" s="58"/>
      <c r="DR308" s="58"/>
      <c r="DS308" s="58"/>
      <c r="DT308" s="58"/>
      <c r="DU308" s="58"/>
      <c r="DV308" s="58"/>
      <c r="DW308" s="58"/>
      <c r="DX308" s="58"/>
      <c r="DY308" s="58"/>
      <c r="DZ308" s="58"/>
      <c r="EA308" s="58"/>
      <c r="EB308" s="58"/>
      <c r="EC308" s="58"/>
      <c r="ED308" s="58"/>
      <c r="EE308" s="58"/>
      <c r="EF308" s="58"/>
      <c r="EG308" s="58"/>
      <c r="EH308" s="58"/>
      <c r="EI308" s="58"/>
      <c r="EJ308" s="58"/>
      <c r="EK308" s="58"/>
      <c r="EL308" s="58"/>
      <c r="EM308" s="58"/>
      <c r="EN308" s="58"/>
      <c r="EO308" s="58"/>
      <c r="EP308" s="58"/>
      <c r="EQ308" s="58"/>
      <c r="ER308" s="58"/>
      <c r="ES308" s="58"/>
      <c r="ET308" s="58"/>
      <c r="EU308" s="58"/>
      <c r="EV308" s="58"/>
      <c r="EW308" s="58"/>
      <c r="EX308" s="58"/>
      <c r="EY308" s="58"/>
      <c r="EZ308" s="58"/>
      <c r="FA308" s="58"/>
      <c r="FB308" s="58"/>
    </row>
    <row r="309" spans="57:158" ht="15" x14ac:dyDescent="0.25">
      <c r="BE309" s="58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 s="58"/>
      <c r="BT309" s="58"/>
      <c r="BU309" s="58"/>
      <c r="BV309" s="58"/>
      <c r="BW309" s="58"/>
      <c r="BX309" s="58"/>
      <c r="BY309" s="58"/>
      <c r="BZ309" s="58"/>
      <c r="CA309" s="58"/>
      <c r="CB309" s="58"/>
      <c r="CC309" s="58"/>
      <c r="CD309" s="58"/>
      <c r="CE309" s="58"/>
      <c r="CF309" s="58"/>
      <c r="CG309" s="58"/>
      <c r="CH309" s="58"/>
      <c r="CI309" s="58"/>
      <c r="CJ309" s="58"/>
      <c r="CK309" s="58"/>
      <c r="CL309" s="58"/>
      <c r="CM309" s="58"/>
      <c r="CN309" s="58"/>
      <c r="CO309" s="58"/>
      <c r="CP309" s="58"/>
      <c r="CQ309" s="58"/>
      <c r="CR309" s="58"/>
      <c r="CS309" s="58"/>
      <c r="CT309" s="58"/>
      <c r="CU309" s="58"/>
      <c r="CV309" s="58"/>
      <c r="CW309" s="58"/>
      <c r="CX309" s="58"/>
      <c r="CY309" s="58"/>
      <c r="CZ309" s="58"/>
      <c r="DA309" s="58"/>
      <c r="DB309" s="58"/>
      <c r="DC309" s="58"/>
      <c r="DD309" s="58"/>
      <c r="DE309" s="58"/>
      <c r="DF309" s="58"/>
      <c r="DG309" s="58"/>
      <c r="DH309" s="58"/>
      <c r="DI309" s="58"/>
      <c r="DJ309" s="58"/>
      <c r="DK309" s="58"/>
      <c r="DL309" s="58"/>
      <c r="DM309" s="58"/>
      <c r="DN309" s="58"/>
      <c r="DO309" s="58"/>
      <c r="DP309" s="58"/>
      <c r="DQ309" s="58"/>
      <c r="DR309" s="58"/>
      <c r="DS309" s="58"/>
      <c r="DT309" s="58"/>
      <c r="DU309" s="58"/>
      <c r="DV309" s="58"/>
      <c r="DW309" s="58"/>
      <c r="DX309" s="58"/>
      <c r="DY309" s="58"/>
      <c r="DZ309" s="58"/>
      <c r="EA309" s="58"/>
      <c r="EB309" s="58"/>
      <c r="EC309" s="58"/>
      <c r="ED309" s="58"/>
      <c r="EE309" s="58"/>
      <c r="EF309" s="58"/>
      <c r="EG309" s="58"/>
      <c r="EH309" s="58"/>
      <c r="EI309" s="58"/>
      <c r="EJ309" s="58"/>
      <c r="EK309" s="58"/>
      <c r="EL309" s="58"/>
      <c r="EM309" s="58"/>
      <c r="EN309" s="58"/>
      <c r="EO309" s="58"/>
      <c r="EP309" s="58"/>
      <c r="EQ309" s="58"/>
      <c r="ER309" s="58"/>
      <c r="ES309" s="58"/>
      <c r="ET309" s="58"/>
      <c r="EU309" s="58"/>
      <c r="EV309" s="58"/>
      <c r="EW309" s="58"/>
      <c r="EX309" s="58"/>
      <c r="EY309" s="58"/>
      <c r="EZ309" s="58"/>
      <c r="FA309" s="58"/>
      <c r="FB309" s="58"/>
    </row>
    <row r="310" spans="57:158" ht="15" x14ac:dyDescent="0.25">
      <c r="BE310" s="58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 s="58"/>
      <c r="BT310" s="58"/>
      <c r="BU310" s="58"/>
      <c r="BV310" s="58"/>
      <c r="BW310" s="58"/>
      <c r="BX310" s="58"/>
      <c r="BY310" s="58"/>
      <c r="BZ310" s="58"/>
      <c r="CA310" s="58"/>
      <c r="CB310" s="58"/>
      <c r="CC310" s="58"/>
      <c r="CD310" s="58"/>
      <c r="CE310" s="58"/>
      <c r="CF310" s="58"/>
      <c r="CG310" s="58"/>
      <c r="CH310" s="58"/>
      <c r="CI310" s="58"/>
      <c r="CJ310" s="58"/>
      <c r="CK310" s="58"/>
      <c r="CL310" s="58"/>
      <c r="CM310" s="58"/>
      <c r="CN310" s="58"/>
      <c r="CO310" s="58"/>
      <c r="CP310" s="58"/>
      <c r="CQ310" s="58"/>
      <c r="CR310" s="58"/>
      <c r="CS310" s="58"/>
      <c r="CT310" s="58"/>
      <c r="CU310" s="58"/>
      <c r="CV310" s="58"/>
      <c r="CW310" s="58"/>
      <c r="CX310" s="58"/>
      <c r="CY310" s="58"/>
      <c r="CZ310" s="58"/>
      <c r="DA310" s="58"/>
      <c r="DB310" s="58"/>
      <c r="DC310" s="58"/>
      <c r="DD310" s="58"/>
      <c r="DE310" s="58"/>
      <c r="DF310" s="58"/>
      <c r="DG310" s="58"/>
      <c r="DH310" s="58"/>
      <c r="DI310" s="58"/>
      <c r="DJ310" s="58"/>
      <c r="DK310" s="58"/>
      <c r="DL310" s="58"/>
      <c r="DM310" s="58"/>
      <c r="DN310" s="58"/>
      <c r="DO310" s="58"/>
      <c r="DP310" s="58"/>
      <c r="DQ310" s="58"/>
      <c r="DR310" s="58"/>
      <c r="DS310" s="58"/>
      <c r="DT310" s="58"/>
      <c r="DU310" s="58"/>
      <c r="DV310" s="58"/>
      <c r="DW310" s="58"/>
      <c r="DX310" s="58"/>
      <c r="DY310" s="58"/>
      <c r="DZ310" s="58"/>
      <c r="EA310" s="58"/>
      <c r="EB310" s="58"/>
      <c r="EC310" s="58"/>
      <c r="ED310" s="58"/>
      <c r="EE310" s="58"/>
      <c r="EF310" s="58"/>
      <c r="EG310" s="58"/>
      <c r="EH310" s="58"/>
      <c r="EI310" s="58"/>
      <c r="EJ310" s="58"/>
      <c r="EK310" s="58"/>
      <c r="EL310" s="58"/>
      <c r="EM310" s="58"/>
      <c r="EN310" s="58"/>
      <c r="EO310" s="58"/>
      <c r="EP310" s="58"/>
      <c r="EQ310" s="58"/>
      <c r="ER310" s="58"/>
      <c r="ES310" s="58"/>
      <c r="ET310" s="58"/>
      <c r="EU310" s="58"/>
      <c r="EV310" s="58"/>
      <c r="EW310" s="58"/>
      <c r="EX310" s="58"/>
      <c r="EY310" s="58"/>
      <c r="EZ310" s="58"/>
      <c r="FA310" s="58"/>
      <c r="FB310" s="58"/>
    </row>
    <row r="311" spans="57:158" ht="15" x14ac:dyDescent="0.25">
      <c r="BE311" s="58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 s="58"/>
      <c r="BT311" s="58"/>
      <c r="BU311" s="58"/>
      <c r="BV311" s="58"/>
      <c r="BW311" s="58"/>
      <c r="BX311" s="58"/>
      <c r="BY311" s="58"/>
      <c r="BZ311" s="58"/>
      <c r="CA311" s="58"/>
      <c r="CB311" s="58"/>
      <c r="CC311" s="58"/>
      <c r="CD311" s="58"/>
      <c r="CE311" s="58"/>
      <c r="CF311" s="58"/>
      <c r="CG311" s="58"/>
      <c r="CH311" s="58"/>
      <c r="CI311" s="58"/>
      <c r="CJ311" s="58"/>
      <c r="CK311" s="58"/>
      <c r="CL311" s="58"/>
      <c r="CM311" s="58"/>
      <c r="CN311" s="58"/>
      <c r="CO311" s="58"/>
      <c r="CP311" s="58"/>
      <c r="CQ311" s="58"/>
      <c r="CR311" s="58"/>
      <c r="CS311" s="58"/>
      <c r="CT311" s="58"/>
      <c r="CU311" s="58"/>
      <c r="CV311" s="58"/>
      <c r="CW311" s="58"/>
      <c r="CX311" s="58"/>
      <c r="CY311" s="58"/>
      <c r="CZ311" s="58"/>
      <c r="DA311" s="58"/>
      <c r="DB311" s="58"/>
      <c r="DC311" s="58"/>
      <c r="DD311" s="58"/>
      <c r="DE311" s="58"/>
      <c r="DF311" s="58"/>
      <c r="DG311" s="58"/>
      <c r="DH311" s="58"/>
      <c r="DI311" s="58"/>
      <c r="DJ311" s="58"/>
      <c r="DK311" s="58"/>
      <c r="DL311" s="58"/>
      <c r="DM311" s="58"/>
      <c r="DN311" s="58"/>
      <c r="DO311" s="58"/>
      <c r="DP311" s="58"/>
      <c r="DQ311" s="58"/>
      <c r="DR311" s="58"/>
      <c r="DS311" s="58"/>
      <c r="DT311" s="58"/>
      <c r="DU311" s="58"/>
      <c r="DV311" s="58"/>
      <c r="DW311" s="58"/>
      <c r="DX311" s="58"/>
      <c r="DY311" s="58"/>
      <c r="DZ311" s="58"/>
      <c r="EA311" s="58"/>
      <c r="EB311" s="58"/>
      <c r="EC311" s="58"/>
      <c r="ED311" s="58"/>
      <c r="EE311" s="58"/>
      <c r="EF311" s="58"/>
      <c r="EG311" s="58"/>
      <c r="EH311" s="58"/>
      <c r="EI311" s="58"/>
      <c r="EJ311" s="58"/>
      <c r="EK311" s="58"/>
      <c r="EL311" s="58"/>
      <c r="EM311" s="58"/>
      <c r="EN311" s="58"/>
      <c r="EO311" s="58"/>
      <c r="EP311" s="58"/>
      <c r="EQ311" s="58"/>
      <c r="ER311" s="58"/>
      <c r="ES311" s="58"/>
      <c r="ET311" s="58"/>
      <c r="EU311" s="58"/>
      <c r="EV311" s="58"/>
      <c r="EW311" s="58"/>
      <c r="EX311" s="58"/>
      <c r="EY311" s="58"/>
      <c r="EZ311" s="58"/>
      <c r="FA311" s="58"/>
      <c r="FB311" s="58"/>
    </row>
    <row r="312" spans="57:158" ht="15" x14ac:dyDescent="0.25">
      <c r="BE312" s="58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 s="58"/>
      <c r="BT312" s="58"/>
      <c r="BU312" s="58"/>
      <c r="BV312" s="58"/>
      <c r="BW312" s="58"/>
      <c r="BX312" s="58"/>
      <c r="BY312" s="58"/>
      <c r="BZ312" s="58"/>
      <c r="CA312" s="58"/>
      <c r="CB312" s="58"/>
      <c r="CC312" s="58"/>
      <c r="CD312" s="58"/>
      <c r="CE312" s="58"/>
      <c r="CF312" s="58"/>
      <c r="CG312" s="58"/>
      <c r="CH312" s="58"/>
      <c r="CI312" s="58"/>
      <c r="CJ312" s="58"/>
      <c r="CK312" s="58"/>
      <c r="CL312" s="58"/>
      <c r="CM312" s="58"/>
      <c r="CN312" s="58"/>
      <c r="CO312" s="58"/>
      <c r="CP312" s="58"/>
      <c r="CQ312" s="58"/>
      <c r="CR312" s="58"/>
      <c r="CS312" s="58"/>
      <c r="CT312" s="58"/>
      <c r="CU312" s="58"/>
      <c r="CV312" s="58"/>
      <c r="CW312" s="58"/>
      <c r="CX312" s="58"/>
      <c r="CY312" s="58"/>
      <c r="CZ312" s="58"/>
      <c r="DA312" s="58"/>
      <c r="DB312" s="58"/>
      <c r="DC312" s="58"/>
      <c r="DD312" s="58"/>
      <c r="DE312" s="58"/>
      <c r="DF312" s="58"/>
      <c r="DG312" s="58"/>
      <c r="DH312" s="58"/>
      <c r="DI312" s="58"/>
      <c r="DJ312" s="58"/>
      <c r="DK312" s="58"/>
      <c r="DL312" s="58"/>
      <c r="DM312" s="58"/>
      <c r="DN312" s="58"/>
      <c r="DO312" s="58"/>
      <c r="DP312" s="58"/>
      <c r="DQ312" s="58"/>
      <c r="DR312" s="58"/>
      <c r="DS312" s="58"/>
      <c r="DT312" s="58"/>
      <c r="DU312" s="58"/>
      <c r="DV312" s="58"/>
      <c r="DW312" s="58"/>
      <c r="DX312" s="58"/>
      <c r="DY312" s="58"/>
      <c r="DZ312" s="58"/>
      <c r="EA312" s="58"/>
      <c r="EB312" s="58"/>
      <c r="EC312" s="58"/>
      <c r="ED312" s="58"/>
      <c r="EE312" s="58"/>
      <c r="EF312" s="58"/>
      <c r="EG312" s="58"/>
      <c r="EH312" s="58"/>
      <c r="EI312" s="58"/>
      <c r="EJ312" s="58"/>
      <c r="EK312" s="58"/>
      <c r="EL312" s="58"/>
      <c r="EM312" s="58"/>
      <c r="EN312" s="58"/>
      <c r="EO312" s="58"/>
      <c r="EP312" s="58"/>
      <c r="EQ312" s="58"/>
      <c r="ER312" s="58"/>
      <c r="ES312" s="58"/>
      <c r="ET312" s="58"/>
      <c r="EU312" s="58"/>
      <c r="EV312" s="58"/>
      <c r="EW312" s="58"/>
      <c r="EX312" s="58"/>
      <c r="EY312" s="58"/>
      <c r="EZ312" s="58"/>
      <c r="FA312" s="58"/>
      <c r="FB312" s="58"/>
    </row>
    <row r="313" spans="57:158" ht="15" x14ac:dyDescent="0.25">
      <c r="BE313" s="58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 s="58"/>
      <c r="BT313" s="58"/>
      <c r="BU313" s="58"/>
      <c r="BV313" s="58"/>
      <c r="BW313" s="58"/>
      <c r="BX313" s="58"/>
      <c r="BY313" s="58"/>
      <c r="BZ313" s="58"/>
      <c r="CA313" s="58"/>
      <c r="CB313" s="58"/>
      <c r="CC313" s="58"/>
      <c r="CD313" s="58"/>
      <c r="CE313" s="58"/>
      <c r="CF313" s="58"/>
      <c r="CG313" s="58"/>
      <c r="CH313" s="58"/>
      <c r="CI313" s="58"/>
      <c r="CJ313" s="58"/>
      <c r="CK313" s="58"/>
      <c r="CL313" s="58"/>
      <c r="CM313" s="58"/>
      <c r="CN313" s="58"/>
      <c r="CO313" s="58"/>
      <c r="CP313" s="58"/>
      <c r="CQ313" s="58"/>
      <c r="CR313" s="58"/>
      <c r="CS313" s="58"/>
      <c r="CT313" s="58"/>
      <c r="CU313" s="58"/>
      <c r="CV313" s="58"/>
      <c r="CW313" s="58"/>
      <c r="CX313" s="58"/>
      <c r="CY313" s="58"/>
      <c r="CZ313" s="58"/>
      <c r="DA313" s="58"/>
      <c r="DB313" s="58"/>
      <c r="DC313" s="58"/>
      <c r="DD313" s="58"/>
      <c r="DE313" s="58"/>
      <c r="DF313" s="58"/>
      <c r="DG313" s="58"/>
      <c r="DH313" s="58"/>
      <c r="DI313" s="58"/>
      <c r="DJ313" s="58"/>
      <c r="DK313" s="58"/>
      <c r="DL313" s="58"/>
      <c r="DM313" s="58"/>
      <c r="DN313" s="58"/>
      <c r="DO313" s="58"/>
      <c r="DP313" s="58"/>
      <c r="DQ313" s="58"/>
      <c r="DR313" s="58"/>
      <c r="DS313" s="58"/>
      <c r="DT313" s="58"/>
      <c r="DU313" s="58"/>
      <c r="DV313" s="58"/>
      <c r="DW313" s="58"/>
      <c r="DX313" s="58"/>
      <c r="DY313" s="58"/>
      <c r="DZ313" s="58"/>
      <c r="EA313" s="58"/>
      <c r="EB313" s="58"/>
      <c r="EC313" s="58"/>
      <c r="ED313" s="58"/>
      <c r="EE313" s="58"/>
      <c r="EF313" s="58"/>
      <c r="EG313" s="58"/>
      <c r="EH313" s="58"/>
      <c r="EI313" s="58"/>
      <c r="EJ313" s="58"/>
      <c r="EK313" s="58"/>
      <c r="EL313" s="58"/>
      <c r="EM313" s="58"/>
      <c r="EN313" s="58"/>
      <c r="EO313" s="58"/>
      <c r="EP313" s="58"/>
      <c r="EQ313" s="58"/>
      <c r="ER313" s="58"/>
      <c r="ES313" s="58"/>
      <c r="ET313" s="58"/>
      <c r="EU313" s="58"/>
      <c r="EV313" s="58"/>
      <c r="EW313" s="58"/>
      <c r="EX313" s="58"/>
      <c r="EY313" s="58"/>
      <c r="EZ313" s="58"/>
      <c r="FA313" s="58"/>
      <c r="FB313" s="58"/>
    </row>
    <row r="314" spans="57:158" ht="15" x14ac:dyDescent="0.25">
      <c r="BE314" s="58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 s="58"/>
      <c r="BT314" s="58"/>
      <c r="BU314" s="58"/>
      <c r="BV314" s="58"/>
      <c r="BW314" s="58"/>
      <c r="BX314" s="58"/>
      <c r="BY314" s="58"/>
      <c r="BZ314" s="58"/>
      <c r="CA314" s="58"/>
      <c r="CB314" s="58"/>
      <c r="CC314" s="58"/>
      <c r="CD314" s="58"/>
      <c r="CE314" s="58"/>
      <c r="CF314" s="58"/>
      <c r="CG314" s="58"/>
      <c r="CH314" s="58"/>
      <c r="CI314" s="58"/>
      <c r="CJ314" s="58"/>
      <c r="CK314" s="58"/>
      <c r="CL314" s="58"/>
      <c r="CM314" s="58"/>
      <c r="CN314" s="58"/>
      <c r="CO314" s="58"/>
      <c r="CP314" s="58"/>
      <c r="CQ314" s="58"/>
      <c r="CR314" s="58"/>
      <c r="CS314" s="58"/>
      <c r="CT314" s="58"/>
      <c r="CU314" s="58"/>
      <c r="CV314" s="58"/>
      <c r="CW314" s="58"/>
      <c r="CX314" s="58"/>
      <c r="CY314" s="58"/>
      <c r="CZ314" s="58"/>
      <c r="DA314" s="58"/>
      <c r="DB314" s="58"/>
      <c r="DC314" s="58"/>
      <c r="DD314" s="58"/>
      <c r="DE314" s="58"/>
      <c r="DF314" s="58"/>
      <c r="DG314" s="58"/>
      <c r="DH314" s="58"/>
      <c r="DI314" s="58"/>
      <c r="DJ314" s="58"/>
      <c r="DK314" s="58"/>
      <c r="DL314" s="58"/>
      <c r="DM314" s="58"/>
      <c r="DN314" s="58"/>
      <c r="DO314" s="58"/>
      <c r="DP314" s="58"/>
      <c r="DQ314" s="58"/>
      <c r="DR314" s="58"/>
      <c r="DS314" s="58"/>
      <c r="DT314" s="58"/>
      <c r="DU314" s="58"/>
      <c r="DV314" s="58"/>
      <c r="DW314" s="58"/>
      <c r="DX314" s="58"/>
      <c r="DY314" s="58"/>
      <c r="DZ314" s="58"/>
      <c r="EA314" s="58"/>
      <c r="EB314" s="58"/>
      <c r="EC314" s="58"/>
      <c r="ED314" s="58"/>
      <c r="EE314" s="58"/>
      <c r="EF314" s="58"/>
      <c r="EG314" s="58"/>
      <c r="EH314" s="58"/>
      <c r="EI314" s="58"/>
      <c r="EJ314" s="58"/>
      <c r="EK314" s="58"/>
      <c r="EL314" s="58"/>
      <c r="EM314" s="58"/>
      <c r="EN314" s="58"/>
      <c r="EO314" s="58"/>
      <c r="EP314" s="58"/>
      <c r="EQ314" s="58"/>
      <c r="ER314" s="58"/>
      <c r="ES314" s="58"/>
      <c r="ET314" s="58"/>
      <c r="EU314" s="58"/>
      <c r="EV314" s="58"/>
      <c r="EW314" s="58"/>
      <c r="EX314" s="58"/>
      <c r="EY314" s="58"/>
      <c r="EZ314" s="58"/>
      <c r="FA314" s="58"/>
      <c r="FB314" s="58"/>
    </row>
    <row r="315" spans="57:158" ht="15" x14ac:dyDescent="0.25">
      <c r="BE315" s="58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 s="58"/>
      <c r="BT315" s="58"/>
      <c r="BU315" s="58"/>
      <c r="BV315" s="58"/>
      <c r="BW315" s="58"/>
      <c r="BX315" s="58"/>
      <c r="BY315" s="58"/>
      <c r="BZ315" s="58"/>
      <c r="CA315" s="58"/>
      <c r="CB315" s="58"/>
      <c r="CC315" s="58"/>
      <c r="CD315" s="58"/>
      <c r="CE315" s="58"/>
      <c r="CF315" s="58"/>
      <c r="CG315" s="58"/>
      <c r="CH315" s="58"/>
      <c r="CI315" s="58"/>
      <c r="CJ315" s="58"/>
      <c r="CK315" s="58"/>
      <c r="CL315" s="58"/>
      <c r="CM315" s="58"/>
      <c r="CN315" s="58"/>
      <c r="CO315" s="58"/>
      <c r="CP315" s="58"/>
      <c r="CQ315" s="58"/>
      <c r="CR315" s="58"/>
      <c r="CS315" s="58"/>
      <c r="CT315" s="58"/>
      <c r="CU315" s="58"/>
      <c r="CV315" s="58"/>
      <c r="CW315" s="58"/>
      <c r="CX315" s="58"/>
      <c r="CY315" s="58"/>
      <c r="CZ315" s="58"/>
      <c r="DA315" s="58"/>
      <c r="DB315" s="58"/>
      <c r="DC315" s="58"/>
      <c r="DD315" s="58"/>
      <c r="DE315" s="58"/>
      <c r="DF315" s="58"/>
      <c r="DG315" s="58"/>
      <c r="DH315" s="58"/>
      <c r="DI315" s="58"/>
      <c r="DJ315" s="58"/>
      <c r="DK315" s="58"/>
      <c r="DL315" s="58"/>
      <c r="DM315" s="58"/>
      <c r="DN315" s="58"/>
      <c r="DO315" s="58"/>
      <c r="DP315" s="58"/>
      <c r="DQ315" s="58"/>
      <c r="DR315" s="58"/>
      <c r="DS315" s="58"/>
      <c r="DT315" s="58"/>
      <c r="DU315" s="58"/>
      <c r="DV315" s="58"/>
      <c r="DW315" s="58"/>
      <c r="DX315" s="58"/>
      <c r="DY315" s="58"/>
      <c r="DZ315" s="58"/>
      <c r="EA315" s="58"/>
      <c r="EB315" s="58"/>
      <c r="EC315" s="58"/>
      <c r="ED315" s="58"/>
      <c r="EE315" s="58"/>
      <c r="EF315" s="58"/>
      <c r="EG315" s="58"/>
      <c r="EH315" s="58"/>
      <c r="EI315" s="58"/>
      <c r="EJ315" s="58"/>
      <c r="EK315" s="58"/>
      <c r="EL315" s="58"/>
      <c r="EM315" s="58"/>
      <c r="EN315" s="58"/>
      <c r="EO315" s="58"/>
      <c r="EP315" s="58"/>
      <c r="EQ315" s="58"/>
      <c r="ER315" s="58"/>
      <c r="ES315" s="58"/>
      <c r="ET315" s="58"/>
      <c r="EU315" s="58"/>
      <c r="EV315" s="58"/>
      <c r="EW315" s="58"/>
      <c r="EX315" s="58"/>
      <c r="EY315" s="58"/>
      <c r="EZ315" s="58"/>
      <c r="FA315" s="58"/>
      <c r="FB315" s="58"/>
    </row>
    <row r="316" spans="57:158" ht="15" x14ac:dyDescent="0.25">
      <c r="BE316" s="58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 s="58"/>
      <c r="BT316" s="58"/>
      <c r="BU316" s="58"/>
      <c r="BV316" s="58"/>
      <c r="BW316" s="58"/>
      <c r="BX316" s="58"/>
      <c r="BY316" s="58"/>
      <c r="BZ316" s="58"/>
      <c r="CA316" s="58"/>
      <c r="CB316" s="58"/>
      <c r="CC316" s="58"/>
      <c r="CD316" s="58"/>
      <c r="CE316" s="58"/>
      <c r="CF316" s="58"/>
      <c r="CG316" s="58"/>
      <c r="CH316" s="58"/>
      <c r="CI316" s="58"/>
      <c r="CJ316" s="58"/>
      <c r="CK316" s="58"/>
      <c r="CL316" s="58"/>
      <c r="CM316" s="58"/>
      <c r="CN316" s="58"/>
      <c r="CO316" s="58"/>
      <c r="CP316" s="58"/>
      <c r="CQ316" s="58"/>
      <c r="CR316" s="58"/>
      <c r="CS316" s="58"/>
      <c r="CT316" s="58"/>
      <c r="CU316" s="58"/>
      <c r="CV316" s="58"/>
      <c r="CW316" s="58"/>
      <c r="CX316" s="58"/>
      <c r="CY316" s="58"/>
      <c r="CZ316" s="58"/>
      <c r="DA316" s="58"/>
      <c r="DB316" s="58"/>
      <c r="DC316" s="58"/>
      <c r="DD316" s="58"/>
      <c r="DE316" s="58"/>
      <c r="DF316" s="58"/>
      <c r="DG316" s="58"/>
      <c r="DH316" s="58"/>
      <c r="DI316" s="58"/>
      <c r="DJ316" s="58"/>
      <c r="DK316" s="58"/>
      <c r="DL316" s="58"/>
      <c r="DM316" s="58"/>
      <c r="DN316" s="58"/>
      <c r="DO316" s="58"/>
      <c r="DP316" s="58"/>
      <c r="DQ316" s="58"/>
      <c r="DR316" s="58"/>
      <c r="DS316" s="58"/>
      <c r="DT316" s="58"/>
      <c r="DU316" s="58"/>
      <c r="DV316" s="58"/>
      <c r="DW316" s="58"/>
      <c r="DX316" s="58"/>
      <c r="DY316" s="58"/>
      <c r="DZ316" s="58"/>
      <c r="EA316" s="58"/>
      <c r="EB316" s="58"/>
      <c r="EC316" s="58"/>
      <c r="ED316" s="58"/>
      <c r="EE316" s="58"/>
      <c r="EF316" s="58"/>
      <c r="EG316" s="58"/>
      <c r="EH316" s="58"/>
      <c r="EI316" s="58"/>
      <c r="EJ316" s="58"/>
      <c r="EK316" s="58"/>
      <c r="EL316" s="58"/>
      <c r="EM316" s="58"/>
      <c r="EN316" s="58"/>
      <c r="EO316" s="58"/>
      <c r="EP316" s="58"/>
      <c r="EQ316" s="58"/>
      <c r="ER316" s="58"/>
      <c r="ES316" s="58"/>
      <c r="ET316" s="58"/>
      <c r="EU316" s="58"/>
      <c r="EV316" s="58"/>
      <c r="EW316" s="58"/>
      <c r="EX316" s="58"/>
      <c r="EY316" s="58"/>
      <c r="EZ316" s="58"/>
      <c r="FA316" s="58"/>
      <c r="FB316" s="58"/>
    </row>
    <row r="317" spans="57:158" ht="15" x14ac:dyDescent="0.25">
      <c r="BE317" s="58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 s="58"/>
      <c r="BT317" s="58"/>
      <c r="BU317" s="58"/>
      <c r="BV317" s="58"/>
      <c r="BW317" s="58"/>
      <c r="BX317" s="58"/>
      <c r="BY317" s="58"/>
      <c r="BZ317" s="58"/>
      <c r="CA317" s="58"/>
      <c r="CB317" s="58"/>
      <c r="CC317" s="58"/>
      <c r="CD317" s="58"/>
      <c r="CE317" s="58"/>
      <c r="CF317" s="58"/>
      <c r="CG317" s="58"/>
      <c r="CH317" s="58"/>
      <c r="CI317" s="58"/>
      <c r="CJ317" s="58"/>
      <c r="CK317" s="58"/>
      <c r="CL317" s="58"/>
      <c r="CM317" s="58"/>
      <c r="CN317" s="58"/>
      <c r="CO317" s="58"/>
      <c r="CP317" s="58"/>
      <c r="CQ317" s="58"/>
      <c r="CR317" s="58"/>
      <c r="CS317" s="58"/>
      <c r="CT317" s="58"/>
      <c r="CU317" s="58"/>
      <c r="CV317" s="58"/>
      <c r="CW317" s="58"/>
      <c r="CX317" s="58"/>
      <c r="CY317" s="58"/>
      <c r="CZ317" s="58"/>
      <c r="DA317" s="58"/>
      <c r="DB317" s="58"/>
      <c r="DC317" s="58"/>
      <c r="DD317" s="58"/>
      <c r="DE317" s="58"/>
      <c r="DF317" s="58"/>
      <c r="DG317" s="58"/>
      <c r="DH317" s="58"/>
      <c r="DI317" s="58"/>
      <c r="DJ317" s="58"/>
      <c r="DK317" s="58"/>
      <c r="DL317" s="58"/>
      <c r="DM317" s="58"/>
      <c r="DN317" s="58"/>
      <c r="DO317" s="58"/>
      <c r="DP317" s="58"/>
      <c r="DQ317" s="58"/>
      <c r="DR317" s="58"/>
      <c r="DS317" s="58"/>
      <c r="DT317" s="58"/>
      <c r="DU317" s="58"/>
      <c r="DV317" s="58"/>
      <c r="DW317" s="58"/>
      <c r="DX317" s="58"/>
      <c r="DY317" s="58"/>
      <c r="DZ317" s="58"/>
      <c r="EA317" s="58"/>
      <c r="EB317" s="58"/>
      <c r="EC317" s="58"/>
      <c r="ED317" s="58"/>
      <c r="EE317" s="58"/>
      <c r="EF317" s="58"/>
      <c r="EG317" s="58"/>
      <c r="EH317" s="58"/>
      <c r="EI317" s="58"/>
      <c r="EJ317" s="58"/>
      <c r="EK317" s="58"/>
      <c r="EL317" s="58"/>
      <c r="EM317" s="58"/>
      <c r="EN317" s="58"/>
      <c r="EO317" s="58"/>
      <c r="EP317" s="58"/>
      <c r="EQ317" s="58"/>
      <c r="ER317" s="58"/>
      <c r="ES317" s="58"/>
      <c r="ET317" s="58"/>
      <c r="EU317" s="58"/>
      <c r="EV317" s="58"/>
      <c r="EW317" s="58"/>
      <c r="EX317" s="58"/>
      <c r="EY317" s="58"/>
      <c r="EZ317" s="58"/>
      <c r="FA317" s="58"/>
      <c r="FB317" s="58"/>
    </row>
    <row r="318" spans="57:158" ht="15" x14ac:dyDescent="0.25">
      <c r="BE318" s="5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 s="58"/>
      <c r="BT318" s="58"/>
      <c r="BU318" s="58"/>
      <c r="BV318" s="58"/>
      <c r="BW318" s="58"/>
      <c r="BX318" s="58"/>
      <c r="BY318" s="58"/>
      <c r="BZ318" s="58"/>
      <c r="CA318" s="58"/>
      <c r="CB318" s="58"/>
      <c r="CC318" s="58"/>
      <c r="CD318" s="58"/>
      <c r="CE318" s="58"/>
      <c r="CF318" s="58"/>
      <c r="CG318" s="58"/>
      <c r="CH318" s="58"/>
      <c r="CI318" s="58"/>
      <c r="CJ318" s="58"/>
      <c r="CK318" s="58"/>
      <c r="CL318" s="58"/>
      <c r="CM318" s="58"/>
      <c r="CN318" s="58"/>
      <c r="CO318" s="58"/>
      <c r="CP318" s="58"/>
      <c r="CQ318" s="58"/>
      <c r="CR318" s="58"/>
      <c r="CS318" s="58"/>
      <c r="CT318" s="58"/>
      <c r="CU318" s="58"/>
      <c r="CV318" s="58"/>
      <c r="CW318" s="58"/>
      <c r="CX318" s="58"/>
      <c r="CY318" s="58"/>
      <c r="CZ318" s="58"/>
      <c r="DA318" s="58"/>
      <c r="DB318" s="58"/>
      <c r="DC318" s="58"/>
      <c r="DD318" s="58"/>
      <c r="DE318" s="58"/>
      <c r="DF318" s="58"/>
      <c r="DG318" s="58"/>
      <c r="DH318" s="58"/>
      <c r="DI318" s="58"/>
      <c r="DJ318" s="58"/>
      <c r="DK318" s="58"/>
      <c r="DL318" s="58"/>
      <c r="DM318" s="58"/>
      <c r="DN318" s="58"/>
      <c r="DO318" s="58"/>
      <c r="DP318" s="58"/>
      <c r="DQ318" s="58"/>
      <c r="DR318" s="58"/>
      <c r="DS318" s="58"/>
      <c r="DT318" s="58"/>
      <c r="DU318" s="58"/>
      <c r="DV318" s="58"/>
      <c r="DW318" s="58"/>
      <c r="DX318" s="58"/>
      <c r="DY318" s="58"/>
      <c r="DZ318" s="58"/>
      <c r="EA318" s="58"/>
      <c r="EB318" s="58"/>
      <c r="EC318" s="58"/>
      <c r="ED318" s="58"/>
      <c r="EE318" s="58"/>
      <c r="EF318" s="58"/>
      <c r="EG318" s="58"/>
      <c r="EH318" s="58"/>
      <c r="EI318" s="58"/>
      <c r="EJ318" s="58"/>
      <c r="EK318" s="58"/>
      <c r="EL318" s="58"/>
      <c r="EM318" s="58"/>
      <c r="EN318" s="58"/>
      <c r="EO318" s="58"/>
      <c r="EP318" s="58"/>
      <c r="EQ318" s="58"/>
      <c r="ER318" s="58"/>
      <c r="ES318" s="58"/>
      <c r="ET318" s="58"/>
      <c r="EU318" s="58"/>
      <c r="EV318" s="58"/>
      <c r="EW318" s="58"/>
      <c r="EX318" s="58"/>
      <c r="EY318" s="58"/>
      <c r="EZ318" s="58"/>
      <c r="FA318" s="58"/>
      <c r="FB318" s="58"/>
    </row>
    <row r="319" spans="57:158" ht="15" x14ac:dyDescent="0.25">
      <c r="BE319" s="58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 s="58"/>
      <c r="BT319" s="58"/>
      <c r="BU319" s="58"/>
      <c r="BV319" s="58"/>
      <c r="BW319" s="58"/>
      <c r="BX319" s="58"/>
      <c r="BY319" s="58"/>
      <c r="BZ319" s="58"/>
      <c r="CA319" s="58"/>
      <c r="CB319" s="58"/>
      <c r="CC319" s="58"/>
      <c r="CD319" s="58"/>
      <c r="CE319" s="58"/>
      <c r="CF319" s="58"/>
      <c r="CG319" s="58"/>
      <c r="CH319" s="58"/>
      <c r="CI319" s="58"/>
      <c r="CJ319" s="58"/>
      <c r="CK319" s="58"/>
      <c r="CL319" s="58"/>
      <c r="CM319" s="58"/>
      <c r="CN319" s="58"/>
      <c r="CO319" s="58"/>
      <c r="CP319" s="58"/>
      <c r="CQ319" s="58"/>
      <c r="CR319" s="58"/>
      <c r="CS319" s="58"/>
      <c r="CT319" s="58"/>
      <c r="CU319" s="58"/>
      <c r="CV319" s="58"/>
      <c r="CW319" s="58"/>
      <c r="CX319" s="58"/>
      <c r="CY319" s="58"/>
      <c r="CZ319" s="58"/>
      <c r="DA319" s="58"/>
      <c r="DB319" s="58"/>
      <c r="DC319" s="58"/>
      <c r="DD319" s="58"/>
      <c r="DE319" s="58"/>
      <c r="DF319" s="58"/>
      <c r="DG319" s="58"/>
      <c r="DH319" s="58"/>
      <c r="DI319" s="58"/>
      <c r="DJ319" s="58"/>
      <c r="DK319" s="58"/>
      <c r="DL319" s="58"/>
      <c r="DM319" s="58"/>
      <c r="DN319" s="58"/>
      <c r="DO319" s="58"/>
      <c r="DP319" s="58"/>
      <c r="DQ319" s="58"/>
      <c r="DR319" s="58"/>
      <c r="DS319" s="58"/>
      <c r="DT319" s="58"/>
      <c r="DU319" s="58"/>
      <c r="DV319" s="58"/>
      <c r="DW319" s="58"/>
      <c r="DX319" s="58"/>
      <c r="DY319" s="58"/>
      <c r="DZ319" s="58"/>
      <c r="EA319" s="58"/>
      <c r="EB319" s="58"/>
      <c r="EC319" s="58"/>
      <c r="ED319" s="58"/>
      <c r="EE319" s="58"/>
      <c r="EF319" s="58"/>
      <c r="EG319" s="58"/>
      <c r="EH319" s="58"/>
      <c r="EI319" s="58"/>
      <c r="EJ319" s="58"/>
      <c r="EK319" s="58"/>
      <c r="EL319" s="58"/>
      <c r="EM319" s="58"/>
      <c r="EN319" s="58"/>
      <c r="EO319" s="58"/>
      <c r="EP319" s="58"/>
      <c r="EQ319" s="58"/>
      <c r="ER319" s="58"/>
      <c r="ES319" s="58"/>
      <c r="ET319" s="58"/>
      <c r="EU319" s="58"/>
      <c r="EV319" s="58"/>
      <c r="EW319" s="58"/>
      <c r="EX319" s="58"/>
      <c r="EY319" s="58"/>
      <c r="EZ319" s="58"/>
      <c r="FA319" s="58"/>
      <c r="FB319" s="58"/>
    </row>
    <row r="320" spans="57:158" ht="15" x14ac:dyDescent="0.25">
      <c r="BE320" s="58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 s="58"/>
      <c r="BT320" s="58"/>
      <c r="BU320" s="58"/>
      <c r="BV320" s="58"/>
      <c r="BW320" s="58"/>
      <c r="BX320" s="58"/>
      <c r="BY320" s="58"/>
      <c r="BZ320" s="58"/>
      <c r="CA320" s="58"/>
      <c r="CB320" s="58"/>
      <c r="CC320" s="58"/>
      <c r="CD320" s="58"/>
      <c r="CE320" s="58"/>
      <c r="CF320" s="58"/>
      <c r="CG320" s="58"/>
      <c r="CH320" s="58"/>
      <c r="CI320" s="58"/>
      <c r="CJ320" s="58"/>
      <c r="CK320" s="58"/>
      <c r="CL320" s="58"/>
      <c r="CM320" s="58"/>
      <c r="CN320" s="58"/>
      <c r="CO320" s="58"/>
      <c r="CP320" s="58"/>
      <c r="CQ320" s="58"/>
      <c r="CR320" s="58"/>
      <c r="CS320" s="58"/>
      <c r="CT320" s="58"/>
      <c r="CU320" s="58"/>
      <c r="CV320" s="58"/>
      <c r="CW320" s="58"/>
      <c r="CX320" s="58"/>
      <c r="CY320" s="58"/>
      <c r="CZ320" s="58"/>
      <c r="DA320" s="58"/>
      <c r="DB320" s="58"/>
      <c r="DC320" s="58"/>
      <c r="DD320" s="58"/>
      <c r="DE320" s="58"/>
      <c r="DF320" s="58"/>
      <c r="DG320" s="58"/>
      <c r="DH320" s="58"/>
      <c r="DI320" s="58"/>
      <c r="DJ320" s="58"/>
      <c r="DK320" s="58"/>
      <c r="DL320" s="58"/>
      <c r="DM320" s="58"/>
      <c r="DN320" s="58"/>
      <c r="DO320" s="58"/>
      <c r="DP320" s="58"/>
      <c r="DQ320" s="58"/>
      <c r="DR320" s="58"/>
      <c r="DS320" s="58"/>
      <c r="DT320" s="58"/>
      <c r="DU320" s="58"/>
      <c r="DV320" s="58"/>
      <c r="DW320" s="58"/>
      <c r="DX320" s="58"/>
      <c r="DY320" s="58"/>
      <c r="DZ320" s="58"/>
      <c r="EA320" s="58"/>
      <c r="EB320" s="58"/>
      <c r="EC320" s="58"/>
      <c r="ED320" s="58"/>
      <c r="EE320" s="58"/>
      <c r="EF320" s="58"/>
      <c r="EG320" s="58"/>
      <c r="EH320" s="58"/>
      <c r="EI320" s="58"/>
      <c r="EJ320" s="58"/>
      <c r="EK320" s="58"/>
      <c r="EL320" s="58"/>
      <c r="EM320" s="58"/>
      <c r="EN320" s="58"/>
      <c r="EO320" s="58"/>
      <c r="EP320" s="58"/>
      <c r="EQ320" s="58"/>
      <c r="ER320" s="58"/>
      <c r="ES320" s="58"/>
      <c r="ET320" s="58"/>
      <c r="EU320" s="58"/>
      <c r="EV320" s="58"/>
      <c r="EW320" s="58"/>
      <c r="EX320" s="58"/>
      <c r="EY320" s="58"/>
      <c r="EZ320" s="58"/>
      <c r="FA320" s="58"/>
      <c r="FB320" s="58"/>
    </row>
    <row r="321" spans="57:158" ht="15" x14ac:dyDescent="0.25">
      <c r="BE321" s="58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 s="58"/>
      <c r="BT321" s="58"/>
      <c r="BU321" s="58"/>
      <c r="BV321" s="58"/>
      <c r="BW321" s="58"/>
      <c r="BX321" s="58"/>
      <c r="BY321" s="58"/>
      <c r="BZ321" s="58"/>
      <c r="CA321" s="58"/>
      <c r="CB321" s="58"/>
      <c r="CC321" s="58"/>
      <c r="CD321" s="58"/>
      <c r="CE321" s="58"/>
      <c r="CF321" s="58"/>
      <c r="CG321" s="58"/>
      <c r="CH321" s="58"/>
      <c r="CI321" s="58"/>
      <c r="CJ321" s="58"/>
      <c r="CK321" s="58"/>
      <c r="CL321" s="58"/>
      <c r="CM321" s="58"/>
      <c r="CN321" s="58"/>
      <c r="CO321" s="58"/>
      <c r="CP321" s="58"/>
      <c r="CQ321" s="58"/>
      <c r="CR321" s="58"/>
      <c r="CS321" s="58"/>
      <c r="CT321" s="58"/>
      <c r="CU321" s="58"/>
      <c r="CV321" s="58"/>
      <c r="CW321" s="58"/>
      <c r="CX321" s="58"/>
      <c r="CY321" s="58"/>
      <c r="CZ321" s="58"/>
      <c r="DA321" s="58"/>
      <c r="DB321" s="58"/>
      <c r="DC321" s="58"/>
      <c r="DD321" s="58"/>
      <c r="DE321" s="58"/>
      <c r="DF321" s="58"/>
      <c r="DG321" s="58"/>
      <c r="DH321" s="58"/>
      <c r="DI321" s="58"/>
      <c r="DJ321" s="58"/>
      <c r="DK321" s="58"/>
      <c r="DL321" s="58"/>
      <c r="DM321" s="58"/>
      <c r="DN321" s="58"/>
      <c r="DO321" s="58"/>
      <c r="DP321" s="58"/>
      <c r="DQ321" s="58"/>
      <c r="DR321" s="58"/>
      <c r="DS321" s="58"/>
      <c r="DT321" s="58"/>
      <c r="DU321" s="58"/>
      <c r="DV321" s="58"/>
      <c r="DW321" s="58"/>
      <c r="DX321" s="58"/>
      <c r="DY321" s="58"/>
      <c r="DZ321" s="58"/>
      <c r="EA321" s="58"/>
      <c r="EB321" s="58"/>
      <c r="EC321" s="58"/>
      <c r="ED321" s="58"/>
      <c r="EE321" s="58"/>
      <c r="EF321" s="58"/>
      <c r="EG321" s="58"/>
      <c r="EH321" s="58"/>
      <c r="EI321" s="58"/>
      <c r="EJ321" s="58"/>
      <c r="EK321" s="58"/>
      <c r="EL321" s="58"/>
      <c r="EM321" s="58"/>
      <c r="EN321" s="58"/>
      <c r="EO321" s="58"/>
      <c r="EP321" s="58"/>
      <c r="EQ321" s="58"/>
      <c r="ER321" s="58"/>
      <c r="ES321" s="58"/>
      <c r="ET321" s="58"/>
      <c r="EU321" s="58"/>
      <c r="EV321" s="58"/>
      <c r="EW321" s="58"/>
      <c r="EX321" s="58"/>
      <c r="EY321" s="58"/>
      <c r="EZ321" s="58"/>
      <c r="FA321" s="58"/>
      <c r="FB321" s="58"/>
    </row>
    <row r="322" spans="57:158" ht="15" x14ac:dyDescent="0.25">
      <c r="BE322" s="58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 s="58"/>
      <c r="BT322" s="58"/>
      <c r="BU322" s="58"/>
      <c r="BV322" s="58"/>
      <c r="BW322" s="58"/>
      <c r="BX322" s="58"/>
      <c r="BY322" s="58"/>
      <c r="BZ322" s="58"/>
      <c r="CA322" s="58"/>
      <c r="CB322" s="58"/>
      <c r="CC322" s="58"/>
      <c r="CD322" s="58"/>
      <c r="CE322" s="58"/>
      <c r="CF322" s="58"/>
      <c r="CG322" s="58"/>
      <c r="CH322" s="58"/>
      <c r="CI322" s="58"/>
      <c r="CJ322" s="58"/>
      <c r="CK322" s="58"/>
      <c r="CL322" s="58"/>
      <c r="CM322" s="58"/>
      <c r="CN322" s="58"/>
      <c r="CO322" s="58"/>
      <c r="CP322" s="58"/>
      <c r="CQ322" s="58"/>
      <c r="CR322" s="58"/>
      <c r="CS322" s="58"/>
      <c r="CT322" s="58"/>
      <c r="CU322" s="58"/>
      <c r="CV322" s="58"/>
      <c r="CW322" s="58"/>
      <c r="CX322" s="58"/>
      <c r="CY322" s="58"/>
      <c r="CZ322" s="58"/>
      <c r="DA322" s="58"/>
      <c r="DB322" s="58"/>
      <c r="DC322" s="58"/>
      <c r="DD322" s="58"/>
      <c r="DE322" s="58"/>
      <c r="DF322" s="58"/>
      <c r="DG322" s="58"/>
      <c r="DH322" s="58"/>
      <c r="DI322" s="58"/>
      <c r="DJ322" s="58"/>
      <c r="DK322" s="58"/>
      <c r="DL322" s="58"/>
      <c r="DM322" s="58"/>
      <c r="DN322" s="58"/>
      <c r="DO322" s="58"/>
      <c r="DP322" s="58"/>
      <c r="DQ322" s="58"/>
      <c r="DR322" s="58"/>
      <c r="DS322" s="58"/>
      <c r="DT322" s="58"/>
      <c r="DU322" s="58"/>
      <c r="DV322" s="58"/>
      <c r="DW322" s="58"/>
      <c r="DX322" s="58"/>
      <c r="DY322" s="58"/>
      <c r="DZ322" s="58"/>
      <c r="EA322" s="58"/>
      <c r="EB322" s="58"/>
      <c r="EC322" s="58"/>
      <c r="ED322" s="58"/>
      <c r="EE322" s="58"/>
      <c r="EF322" s="58"/>
      <c r="EG322" s="58"/>
      <c r="EH322" s="58"/>
      <c r="EI322" s="58"/>
      <c r="EJ322" s="58"/>
      <c r="EK322" s="58"/>
      <c r="EL322" s="58"/>
      <c r="EM322" s="58"/>
      <c r="EN322" s="58"/>
      <c r="EO322" s="58"/>
      <c r="EP322" s="58"/>
      <c r="EQ322" s="58"/>
      <c r="ER322" s="58"/>
      <c r="ES322" s="58"/>
      <c r="ET322" s="58"/>
      <c r="EU322" s="58"/>
      <c r="EV322" s="58"/>
      <c r="EW322" s="58"/>
      <c r="EX322" s="58"/>
      <c r="EY322" s="58"/>
      <c r="EZ322" s="58"/>
      <c r="FA322" s="58"/>
      <c r="FB322" s="58"/>
    </row>
    <row r="323" spans="57:158" ht="15" x14ac:dyDescent="0.25">
      <c r="BE323" s="58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 s="58"/>
      <c r="BT323" s="58"/>
      <c r="BU323" s="58"/>
      <c r="BV323" s="58"/>
      <c r="BW323" s="58"/>
      <c r="BX323" s="58"/>
      <c r="BY323" s="58"/>
      <c r="BZ323" s="58"/>
      <c r="CA323" s="58"/>
      <c r="CB323" s="58"/>
      <c r="CC323" s="58"/>
      <c r="CD323" s="58"/>
      <c r="CE323" s="58"/>
      <c r="CF323" s="58"/>
      <c r="CG323" s="58"/>
      <c r="CH323" s="58"/>
      <c r="CI323" s="58"/>
      <c r="CJ323" s="58"/>
      <c r="CK323" s="58"/>
      <c r="CL323" s="58"/>
      <c r="CM323" s="58"/>
      <c r="CN323" s="58"/>
      <c r="CO323" s="58"/>
      <c r="CP323" s="58"/>
      <c r="CQ323" s="58"/>
      <c r="CR323" s="58"/>
      <c r="CS323" s="58"/>
      <c r="CT323" s="58"/>
      <c r="CU323" s="58"/>
      <c r="CV323" s="58"/>
      <c r="CW323" s="58"/>
      <c r="CX323" s="58"/>
      <c r="CY323" s="58"/>
      <c r="CZ323" s="58"/>
      <c r="DA323" s="58"/>
      <c r="DB323" s="58"/>
      <c r="DC323" s="58"/>
      <c r="DD323" s="58"/>
      <c r="DE323" s="58"/>
      <c r="DF323" s="58"/>
      <c r="DG323" s="58"/>
      <c r="DH323" s="58"/>
      <c r="DI323" s="58"/>
      <c r="DJ323" s="58"/>
      <c r="DK323" s="58"/>
      <c r="DL323" s="58"/>
      <c r="DM323" s="58"/>
      <c r="DN323" s="58"/>
      <c r="DO323" s="58"/>
      <c r="DP323" s="58"/>
      <c r="DQ323" s="58"/>
      <c r="DR323" s="58"/>
      <c r="DS323" s="58"/>
      <c r="DT323" s="58"/>
      <c r="DU323" s="58"/>
      <c r="DV323" s="58"/>
      <c r="DW323" s="58"/>
      <c r="DX323" s="58"/>
      <c r="DY323" s="58"/>
      <c r="DZ323" s="58"/>
      <c r="EA323" s="58"/>
      <c r="EB323" s="58"/>
      <c r="EC323" s="58"/>
      <c r="ED323" s="58"/>
      <c r="EE323" s="58"/>
      <c r="EF323" s="58"/>
      <c r="EG323" s="58"/>
      <c r="EH323" s="58"/>
      <c r="EI323" s="58"/>
      <c r="EJ323" s="58"/>
      <c r="EK323" s="58"/>
      <c r="EL323" s="58"/>
      <c r="EM323" s="58"/>
      <c r="EN323" s="58"/>
      <c r="EO323" s="58"/>
      <c r="EP323" s="58"/>
      <c r="EQ323" s="58"/>
      <c r="ER323" s="58"/>
      <c r="ES323" s="58"/>
      <c r="ET323" s="58"/>
      <c r="EU323" s="58"/>
      <c r="EV323" s="58"/>
      <c r="EW323" s="58"/>
      <c r="EX323" s="58"/>
      <c r="EY323" s="58"/>
      <c r="EZ323" s="58"/>
      <c r="FA323" s="58"/>
      <c r="FB323" s="58"/>
    </row>
    <row r="324" spans="57:158" ht="15" x14ac:dyDescent="0.25">
      <c r="BE324" s="58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 s="58"/>
      <c r="BT324" s="58"/>
      <c r="BU324" s="58"/>
      <c r="BV324" s="58"/>
      <c r="BW324" s="58"/>
      <c r="BX324" s="58"/>
      <c r="BY324" s="58"/>
      <c r="BZ324" s="58"/>
      <c r="CA324" s="58"/>
      <c r="CB324" s="58"/>
      <c r="CC324" s="58"/>
      <c r="CD324" s="58"/>
      <c r="CE324" s="58"/>
      <c r="CF324" s="58"/>
      <c r="CG324" s="58"/>
      <c r="CH324" s="58"/>
      <c r="CI324" s="58"/>
      <c r="CJ324" s="58"/>
      <c r="CK324" s="58"/>
      <c r="CL324" s="58"/>
      <c r="CM324" s="58"/>
      <c r="CN324" s="58"/>
      <c r="CO324" s="58"/>
      <c r="CP324" s="58"/>
      <c r="CQ324" s="58"/>
      <c r="CR324" s="58"/>
      <c r="CS324" s="58"/>
      <c r="CT324" s="58"/>
      <c r="CU324" s="58"/>
      <c r="CV324" s="58"/>
      <c r="CW324" s="58"/>
      <c r="CX324" s="58"/>
      <c r="CY324" s="58"/>
      <c r="CZ324" s="58"/>
      <c r="DA324" s="58"/>
      <c r="DB324" s="58"/>
      <c r="DC324" s="58"/>
      <c r="DD324" s="58"/>
      <c r="DE324" s="58"/>
      <c r="DF324" s="58"/>
      <c r="DG324" s="58"/>
      <c r="DH324" s="58"/>
      <c r="DI324" s="58"/>
      <c r="DJ324" s="58"/>
      <c r="DK324" s="58"/>
      <c r="DL324" s="58"/>
      <c r="DM324" s="58"/>
      <c r="DN324" s="58"/>
      <c r="DO324" s="58"/>
      <c r="DP324" s="58"/>
      <c r="DQ324" s="58"/>
      <c r="DR324" s="58"/>
      <c r="DS324" s="58"/>
      <c r="DT324" s="58"/>
      <c r="DU324" s="58"/>
      <c r="DV324" s="58"/>
      <c r="DW324" s="58"/>
      <c r="DX324" s="58"/>
      <c r="DY324" s="58"/>
      <c r="DZ324" s="58"/>
      <c r="EA324" s="58"/>
      <c r="EB324" s="58"/>
      <c r="EC324" s="58"/>
      <c r="ED324" s="58"/>
      <c r="EE324" s="58"/>
      <c r="EF324" s="58"/>
      <c r="EG324" s="58"/>
      <c r="EH324" s="58"/>
      <c r="EI324" s="58"/>
      <c r="EJ324" s="58"/>
      <c r="EK324" s="58"/>
      <c r="EL324" s="58"/>
      <c r="EM324" s="58"/>
      <c r="EN324" s="58"/>
      <c r="EO324" s="58"/>
      <c r="EP324" s="58"/>
      <c r="EQ324" s="58"/>
      <c r="ER324" s="58"/>
      <c r="ES324" s="58"/>
      <c r="ET324" s="58"/>
      <c r="EU324" s="58"/>
      <c r="EV324" s="58"/>
      <c r="EW324" s="58"/>
      <c r="EX324" s="58"/>
      <c r="EY324" s="58"/>
      <c r="EZ324" s="58"/>
      <c r="FA324" s="58"/>
      <c r="FB324" s="58"/>
    </row>
    <row r="325" spans="57:158" ht="15" x14ac:dyDescent="0.25">
      <c r="BE325" s="58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 s="58"/>
      <c r="BT325" s="58"/>
      <c r="BU325" s="58"/>
      <c r="BV325" s="58"/>
      <c r="BW325" s="58"/>
      <c r="BX325" s="58"/>
      <c r="BY325" s="58"/>
      <c r="BZ325" s="58"/>
      <c r="CA325" s="58"/>
      <c r="CB325" s="58"/>
      <c r="CC325" s="58"/>
      <c r="CD325" s="58"/>
      <c r="CE325" s="58"/>
      <c r="CF325" s="58"/>
      <c r="CG325" s="58"/>
      <c r="CH325" s="58"/>
      <c r="CI325" s="58"/>
      <c r="CJ325" s="58"/>
      <c r="CK325" s="58"/>
      <c r="CL325" s="58"/>
      <c r="CM325" s="58"/>
      <c r="CN325" s="58"/>
      <c r="CO325" s="58"/>
      <c r="CP325" s="58"/>
      <c r="CQ325" s="58"/>
      <c r="CR325" s="58"/>
      <c r="CS325" s="58"/>
      <c r="CT325" s="58"/>
      <c r="CU325" s="58"/>
      <c r="CV325" s="58"/>
      <c r="CW325" s="58"/>
      <c r="CX325" s="58"/>
      <c r="CY325" s="58"/>
      <c r="CZ325" s="58"/>
      <c r="DA325" s="58"/>
      <c r="DB325" s="58"/>
      <c r="DC325" s="58"/>
      <c r="DD325" s="58"/>
      <c r="DE325" s="58"/>
      <c r="DF325" s="58"/>
      <c r="DG325" s="58"/>
      <c r="DH325" s="58"/>
      <c r="DI325" s="58"/>
      <c r="DJ325" s="58"/>
      <c r="DK325" s="58"/>
      <c r="DL325" s="58"/>
      <c r="DM325" s="58"/>
      <c r="DN325" s="58"/>
      <c r="DO325" s="58"/>
      <c r="DP325" s="58"/>
      <c r="DQ325" s="58"/>
      <c r="DR325" s="58"/>
      <c r="DS325" s="58"/>
      <c r="DT325" s="58"/>
      <c r="DU325" s="58"/>
      <c r="DV325" s="58"/>
      <c r="DW325" s="58"/>
      <c r="DX325" s="58"/>
      <c r="DY325" s="58"/>
      <c r="DZ325" s="58"/>
      <c r="EA325" s="58"/>
      <c r="EB325" s="58"/>
      <c r="EC325" s="58"/>
      <c r="ED325" s="58"/>
      <c r="EE325" s="58"/>
      <c r="EF325" s="58"/>
      <c r="EG325" s="58"/>
      <c r="EH325" s="58"/>
      <c r="EI325" s="58"/>
      <c r="EJ325" s="58"/>
      <c r="EK325" s="58"/>
      <c r="EL325" s="58"/>
      <c r="EM325" s="58"/>
      <c r="EN325" s="58"/>
      <c r="EO325" s="58"/>
      <c r="EP325" s="58"/>
      <c r="EQ325" s="58"/>
      <c r="ER325" s="58"/>
      <c r="ES325" s="58"/>
      <c r="ET325" s="58"/>
      <c r="EU325" s="58"/>
      <c r="EV325" s="58"/>
      <c r="EW325" s="58"/>
      <c r="EX325" s="58"/>
      <c r="EY325" s="58"/>
      <c r="EZ325" s="58"/>
      <c r="FA325" s="58"/>
      <c r="FB325" s="58"/>
    </row>
    <row r="326" spans="57:158" ht="15" x14ac:dyDescent="0.25">
      <c r="BE326" s="58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 s="58"/>
      <c r="BT326" s="58"/>
      <c r="BU326" s="58"/>
      <c r="BV326" s="58"/>
      <c r="BW326" s="58"/>
      <c r="BX326" s="58"/>
      <c r="BY326" s="58"/>
      <c r="BZ326" s="58"/>
      <c r="CA326" s="58"/>
      <c r="CB326" s="58"/>
      <c r="CC326" s="58"/>
      <c r="CD326" s="58"/>
      <c r="CE326" s="58"/>
      <c r="CF326" s="58"/>
      <c r="CG326" s="58"/>
      <c r="CH326" s="58"/>
      <c r="CI326" s="58"/>
      <c r="CJ326" s="58"/>
      <c r="CK326" s="58"/>
      <c r="CL326" s="58"/>
      <c r="CM326" s="58"/>
      <c r="CN326" s="58"/>
      <c r="CO326" s="58"/>
      <c r="CP326" s="58"/>
      <c r="CQ326" s="58"/>
      <c r="CR326" s="58"/>
      <c r="CS326" s="58"/>
      <c r="CT326" s="58"/>
      <c r="CU326" s="58"/>
      <c r="CV326" s="58"/>
      <c r="CW326" s="58"/>
      <c r="CX326" s="58"/>
      <c r="CY326" s="58"/>
      <c r="CZ326" s="58"/>
      <c r="DA326" s="58"/>
      <c r="DB326" s="58"/>
      <c r="DC326" s="58"/>
      <c r="DD326" s="58"/>
      <c r="DE326" s="58"/>
      <c r="DF326" s="58"/>
      <c r="DG326" s="58"/>
      <c r="DH326" s="58"/>
      <c r="DI326" s="58"/>
      <c r="DJ326" s="58"/>
      <c r="DK326" s="58"/>
      <c r="DL326" s="58"/>
      <c r="DM326" s="58"/>
      <c r="DN326" s="58"/>
      <c r="DO326" s="58"/>
      <c r="DP326" s="58"/>
      <c r="DQ326" s="58"/>
      <c r="DR326" s="58"/>
      <c r="DS326" s="58"/>
      <c r="DT326" s="58"/>
      <c r="DU326" s="58"/>
      <c r="DV326" s="58"/>
      <c r="DW326" s="58"/>
      <c r="DX326" s="58"/>
      <c r="DY326" s="58"/>
      <c r="DZ326" s="58"/>
      <c r="EA326" s="58"/>
      <c r="EB326" s="58"/>
      <c r="EC326" s="58"/>
      <c r="ED326" s="58"/>
      <c r="EE326" s="58"/>
      <c r="EF326" s="58"/>
      <c r="EG326" s="58"/>
      <c r="EH326" s="58"/>
      <c r="EI326" s="58"/>
      <c r="EJ326" s="58"/>
      <c r="EK326" s="58"/>
      <c r="EL326" s="58"/>
      <c r="EM326" s="58"/>
      <c r="EN326" s="58"/>
      <c r="EO326" s="58"/>
      <c r="EP326" s="58"/>
      <c r="EQ326" s="58"/>
      <c r="ER326" s="58"/>
      <c r="ES326" s="58"/>
      <c r="ET326" s="58"/>
      <c r="EU326" s="58"/>
      <c r="EV326" s="58"/>
      <c r="EW326" s="58"/>
      <c r="EX326" s="58"/>
      <c r="EY326" s="58"/>
      <c r="EZ326" s="58"/>
      <c r="FA326" s="58"/>
      <c r="FB326" s="58"/>
    </row>
    <row r="327" spans="57:158" ht="15" x14ac:dyDescent="0.25">
      <c r="BE327" s="58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 s="58"/>
      <c r="BT327" s="58"/>
      <c r="BU327" s="58"/>
      <c r="BV327" s="58"/>
      <c r="BW327" s="58"/>
      <c r="BX327" s="58"/>
      <c r="BY327" s="58"/>
      <c r="BZ327" s="58"/>
      <c r="CA327" s="58"/>
      <c r="CB327" s="58"/>
      <c r="CC327" s="58"/>
      <c r="CD327" s="58"/>
      <c r="CE327" s="58"/>
      <c r="CF327" s="58"/>
      <c r="CG327" s="58"/>
      <c r="CH327" s="58"/>
      <c r="CI327" s="58"/>
      <c r="CJ327" s="58"/>
      <c r="CK327" s="58"/>
      <c r="CL327" s="58"/>
      <c r="CM327" s="58"/>
      <c r="CN327" s="58"/>
      <c r="CO327" s="58"/>
      <c r="CP327" s="58"/>
      <c r="CQ327" s="58"/>
      <c r="CR327" s="58"/>
      <c r="CS327" s="58"/>
      <c r="CT327" s="58"/>
      <c r="CU327" s="58"/>
      <c r="CV327" s="58"/>
      <c r="CW327" s="58"/>
      <c r="CX327" s="58"/>
      <c r="CY327" s="58"/>
      <c r="CZ327" s="58"/>
      <c r="DA327" s="58"/>
      <c r="DB327" s="58"/>
      <c r="DC327" s="58"/>
      <c r="DD327" s="58"/>
      <c r="DE327" s="58"/>
      <c r="DF327" s="58"/>
      <c r="DG327" s="58"/>
      <c r="DH327" s="58"/>
      <c r="DI327" s="58"/>
      <c r="DJ327" s="58"/>
      <c r="DK327" s="58"/>
      <c r="DL327" s="58"/>
      <c r="DM327" s="58"/>
      <c r="DN327" s="58"/>
      <c r="DO327" s="58"/>
      <c r="DP327" s="58"/>
      <c r="DQ327" s="58"/>
      <c r="DR327" s="58"/>
      <c r="DS327" s="58"/>
      <c r="DT327" s="58"/>
      <c r="DU327" s="58"/>
      <c r="DV327" s="58"/>
      <c r="DW327" s="58"/>
      <c r="DX327" s="58"/>
      <c r="DY327" s="58"/>
      <c r="DZ327" s="58"/>
      <c r="EA327" s="58"/>
      <c r="EB327" s="58"/>
      <c r="EC327" s="58"/>
      <c r="ED327" s="58"/>
      <c r="EE327" s="58"/>
      <c r="EF327" s="58"/>
      <c r="EG327" s="58"/>
      <c r="EH327" s="58"/>
      <c r="EI327" s="58"/>
      <c r="EJ327" s="58"/>
      <c r="EK327" s="58"/>
      <c r="EL327" s="58"/>
      <c r="EM327" s="58"/>
      <c r="EN327" s="58"/>
      <c r="EO327" s="58"/>
      <c r="EP327" s="58"/>
      <c r="EQ327" s="58"/>
      <c r="ER327" s="58"/>
      <c r="ES327" s="58"/>
      <c r="ET327" s="58"/>
      <c r="EU327" s="58"/>
      <c r="EV327" s="58"/>
      <c r="EW327" s="58"/>
      <c r="EX327" s="58"/>
      <c r="EY327" s="58"/>
      <c r="EZ327" s="58"/>
      <c r="FA327" s="58"/>
      <c r="FB327" s="58"/>
    </row>
    <row r="328" spans="57:158" ht="15" x14ac:dyDescent="0.25">
      <c r="BE328" s="5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 s="58"/>
      <c r="BT328" s="58"/>
      <c r="BU328" s="58"/>
      <c r="BV328" s="58"/>
      <c r="BW328" s="58"/>
      <c r="BX328" s="58"/>
      <c r="BY328" s="58"/>
      <c r="BZ328" s="58"/>
      <c r="CA328" s="58"/>
      <c r="CB328" s="58"/>
      <c r="CC328" s="58"/>
      <c r="CD328" s="58"/>
      <c r="CE328" s="58"/>
      <c r="CF328" s="58"/>
      <c r="CG328" s="58"/>
      <c r="CH328" s="58"/>
      <c r="CI328" s="58"/>
      <c r="CJ328" s="58"/>
      <c r="CK328" s="58"/>
      <c r="CL328" s="58"/>
      <c r="CM328" s="58"/>
      <c r="CN328" s="58"/>
      <c r="CO328" s="58"/>
      <c r="CP328" s="58"/>
      <c r="CQ328" s="58"/>
      <c r="CR328" s="58"/>
      <c r="CS328" s="58"/>
      <c r="CT328" s="58"/>
      <c r="CU328" s="58"/>
      <c r="CV328" s="58"/>
      <c r="CW328" s="58"/>
      <c r="CX328" s="58"/>
      <c r="CY328" s="58"/>
      <c r="CZ328" s="58"/>
      <c r="DA328" s="58"/>
      <c r="DB328" s="58"/>
      <c r="DC328" s="58"/>
      <c r="DD328" s="58"/>
      <c r="DE328" s="58"/>
      <c r="DF328" s="58"/>
      <c r="DG328" s="58"/>
      <c r="DH328" s="58"/>
      <c r="DI328" s="58"/>
      <c r="DJ328" s="58"/>
      <c r="DK328" s="58"/>
      <c r="DL328" s="58"/>
      <c r="DM328" s="58"/>
      <c r="DN328" s="58"/>
      <c r="DO328" s="58"/>
      <c r="DP328" s="58"/>
      <c r="DQ328" s="58"/>
      <c r="DR328" s="58"/>
      <c r="DS328" s="58"/>
      <c r="DT328" s="58"/>
      <c r="DU328" s="58"/>
      <c r="DV328" s="58"/>
      <c r="DW328" s="58"/>
      <c r="DX328" s="58"/>
      <c r="DY328" s="58"/>
      <c r="DZ328" s="58"/>
      <c r="EA328" s="58"/>
      <c r="EB328" s="58"/>
      <c r="EC328" s="58"/>
      <c r="ED328" s="58"/>
      <c r="EE328" s="58"/>
      <c r="EF328" s="58"/>
      <c r="EG328" s="58"/>
      <c r="EH328" s="58"/>
      <c r="EI328" s="58"/>
      <c r="EJ328" s="58"/>
      <c r="EK328" s="58"/>
      <c r="EL328" s="58"/>
      <c r="EM328" s="58"/>
      <c r="EN328" s="58"/>
      <c r="EO328" s="58"/>
      <c r="EP328" s="58"/>
      <c r="EQ328" s="58"/>
      <c r="ER328" s="58"/>
      <c r="ES328" s="58"/>
      <c r="ET328" s="58"/>
      <c r="EU328" s="58"/>
      <c r="EV328" s="58"/>
      <c r="EW328" s="58"/>
      <c r="EX328" s="58"/>
      <c r="EY328" s="58"/>
      <c r="EZ328" s="58"/>
      <c r="FA328" s="58"/>
      <c r="FB328" s="58"/>
    </row>
    <row r="329" spans="57:158" ht="15" x14ac:dyDescent="0.25">
      <c r="BE329" s="58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 s="58"/>
      <c r="BT329" s="58"/>
      <c r="BU329" s="58"/>
      <c r="BV329" s="58"/>
      <c r="BW329" s="58"/>
      <c r="BX329" s="58"/>
      <c r="BY329" s="58"/>
      <c r="BZ329" s="58"/>
      <c r="CA329" s="58"/>
      <c r="CB329" s="58"/>
      <c r="CC329" s="58"/>
      <c r="CD329" s="58"/>
      <c r="CE329" s="58"/>
      <c r="CF329" s="58"/>
      <c r="CG329" s="58"/>
      <c r="CH329" s="58"/>
      <c r="CI329" s="58"/>
      <c r="CJ329" s="58"/>
      <c r="CK329" s="58"/>
      <c r="CL329" s="58"/>
      <c r="CM329" s="58"/>
      <c r="CN329" s="58"/>
      <c r="CO329" s="58"/>
      <c r="CP329" s="58"/>
      <c r="CQ329" s="58"/>
      <c r="CR329" s="58"/>
      <c r="CS329" s="58"/>
      <c r="CT329" s="58"/>
      <c r="CU329" s="58"/>
      <c r="CV329" s="58"/>
      <c r="CW329" s="58"/>
      <c r="CX329" s="58"/>
      <c r="CY329" s="58"/>
      <c r="CZ329" s="58"/>
      <c r="DA329" s="58"/>
      <c r="DB329" s="58"/>
      <c r="DC329" s="58"/>
      <c r="DD329" s="58"/>
      <c r="DE329" s="58"/>
      <c r="DF329" s="58"/>
      <c r="DG329" s="58"/>
      <c r="DH329" s="58"/>
      <c r="DI329" s="58"/>
      <c r="DJ329" s="58"/>
      <c r="DK329" s="58"/>
      <c r="DL329" s="58"/>
      <c r="DM329" s="58"/>
      <c r="DN329" s="58"/>
      <c r="DO329" s="58"/>
      <c r="DP329" s="58"/>
      <c r="DQ329" s="58"/>
      <c r="DR329" s="58"/>
      <c r="DS329" s="58"/>
      <c r="DT329" s="58"/>
      <c r="DU329" s="58"/>
      <c r="DV329" s="58"/>
      <c r="DW329" s="58"/>
      <c r="DX329" s="58"/>
      <c r="DY329" s="58"/>
      <c r="DZ329" s="58"/>
      <c r="EA329" s="58"/>
      <c r="EB329" s="58"/>
      <c r="EC329" s="58"/>
      <c r="ED329" s="58"/>
      <c r="EE329" s="58"/>
      <c r="EF329" s="58"/>
      <c r="EG329" s="58"/>
      <c r="EH329" s="58"/>
      <c r="EI329" s="58"/>
      <c r="EJ329" s="58"/>
      <c r="EK329" s="58"/>
      <c r="EL329" s="58"/>
      <c r="EM329" s="58"/>
      <c r="EN329" s="58"/>
      <c r="EO329" s="58"/>
      <c r="EP329" s="58"/>
      <c r="EQ329" s="58"/>
      <c r="ER329" s="58"/>
      <c r="ES329" s="58"/>
      <c r="ET329" s="58"/>
      <c r="EU329" s="58"/>
      <c r="EV329" s="58"/>
      <c r="EW329" s="58"/>
      <c r="EX329" s="58"/>
      <c r="EY329" s="58"/>
      <c r="EZ329" s="58"/>
      <c r="FA329" s="58"/>
      <c r="FB329" s="58"/>
    </row>
    <row r="330" spans="57:158" ht="15" x14ac:dyDescent="0.25">
      <c r="BE330" s="58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 s="58"/>
      <c r="BT330" s="58"/>
      <c r="BU330" s="58"/>
      <c r="BV330" s="58"/>
      <c r="BW330" s="58"/>
      <c r="BX330" s="58"/>
      <c r="BY330" s="58"/>
      <c r="BZ330" s="58"/>
      <c r="CA330" s="58"/>
      <c r="CB330" s="58"/>
      <c r="CC330" s="58"/>
      <c r="CD330" s="58"/>
      <c r="CE330" s="58"/>
      <c r="CF330" s="58"/>
      <c r="CG330" s="58"/>
      <c r="CH330" s="58"/>
      <c r="CI330" s="58"/>
      <c r="CJ330" s="58"/>
      <c r="CK330" s="58"/>
      <c r="CL330" s="58"/>
      <c r="CM330" s="58"/>
      <c r="CN330" s="58"/>
      <c r="CO330" s="58"/>
      <c r="CP330" s="58"/>
      <c r="CQ330" s="58"/>
      <c r="CR330" s="58"/>
      <c r="CS330" s="58"/>
      <c r="CT330" s="58"/>
      <c r="CU330" s="58"/>
      <c r="CV330" s="58"/>
      <c r="CW330" s="58"/>
      <c r="CX330" s="58"/>
      <c r="CY330" s="58"/>
      <c r="CZ330" s="58"/>
      <c r="DA330" s="58"/>
      <c r="DB330" s="58"/>
      <c r="DC330" s="58"/>
      <c r="DD330" s="58"/>
      <c r="DE330" s="58"/>
      <c r="DF330" s="58"/>
      <c r="DG330" s="58"/>
      <c r="DH330" s="58"/>
      <c r="DI330" s="58"/>
      <c r="DJ330" s="58"/>
      <c r="DK330" s="58"/>
      <c r="DL330" s="58"/>
      <c r="DM330" s="58"/>
      <c r="DN330" s="58"/>
      <c r="DO330" s="58"/>
      <c r="DP330" s="58"/>
      <c r="DQ330" s="58"/>
      <c r="DR330" s="58"/>
      <c r="DS330" s="58"/>
      <c r="DT330" s="58"/>
      <c r="DU330" s="58"/>
      <c r="DV330" s="58"/>
      <c r="DW330" s="58"/>
      <c r="DX330" s="58"/>
      <c r="DY330" s="58"/>
      <c r="DZ330" s="58"/>
      <c r="EA330" s="58"/>
      <c r="EB330" s="58"/>
      <c r="EC330" s="58"/>
      <c r="ED330" s="58"/>
      <c r="EE330" s="58"/>
      <c r="EF330" s="58"/>
      <c r="EG330" s="58"/>
      <c r="EH330" s="58"/>
      <c r="EI330" s="58"/>
      <c r="EJ330" s="58"/>
      <c r="EK330" s="58"/>
      <c r="EL330" s="58"/>
      <c r="EM330" s="58"/>
      <c r="EN330" s="58"/>
      <c r="EO330" s="58"/>
      <c r="EP330" s="58"/>
      <c r="EQ330" s="58"/>
      <c r="ER330" s="58"/>
      <c r="ES330" s="58"/>
      <c r="ET330" s="58"/>
      <c r="EU330" s="58"/>
      <c r="EV330" s="58"/>
      <c r="EW330" s="58"/>
      <c r="EX330" s="58"/>
      <c r="EY330" s="58"/>
      <c r="EZ330" s="58"/>
      <c r="FA330" s="58"/>
      <c r="FB330" s="58"/>
    </row>
    <row r="331" spans="57:158" ht="15" x14ac:dyDescent="0.25">
      <c r="BE331" s="58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 s="58"/>
      <c r="BT331" s="58"/>
      <c r="BU331" s="58"/>
      <c r="BV331" s="58"/>
      <c r="BW331" s="58"/>
      <c r="BX331" s="58"/>
      <c r="BY331" s="58"/>
      <c r="BZ331" s="58"/>
      <c r="CA331" s="58"/>
      <c r="CB331" s="58"/>
      <c r="CC331" s="58"/>
      <c r="CD331" s="58"/>
      <c r="CE331" s="58"/>
      <c r="CF331" s="58"/>
      <c r="CG331" s="58"/>
      <c r="CH331" s="58"/>
      <c r="CI331" s="58"/>
      <c r="CJ331" s="58"/>
      <c r="CK331" s="58"/>
      <c r="CL331" s="58"/>
      <c r="CM331" s="58"/>
      <c r="CN331" s="58"/>
      <c r="CO331" s="58"/>
      <c r="CP331" s="58"/>
      <c r="CQ331" s="58"/>
      <c r="CR331" s="58"/>
      <c r="CS331" s="58"/>
      <c r="CT331" s="58"/>
      <c r="CU331" s="58"/>
      <c r="CV331" s="58"/>
      <c r="CW331" s="58"/>
      <c r="CX331" s="58"/>
      <c r="CY331" s="58"/>
      <c r="CZ331" s="58"/>
      <c r="DA331" s="58"/>
      <c r="DB331" s="58"/>
      <c r="DC331" s="58"/>
      <c r="DD331" s="58"/>
      <c r="DE331" s="58"/>
      <c r="DF331" s="58"/>
      <c r="DG331" s="58"/>
      <c r="DH331" s="58"/>
      <c r="DI331" s="58"/>
      <c r="DJ331" s="58"/>
      <c r="DK331" s="58"/>
      <c r="DL331" s="58"/>
      <c r="DM331" s="58"/>
      <c r="DN331" s="58"/>
      <c r="DO331" s="58"/>
      <c r="DP331" s="58"/>
      <c r="DQ331" s="58"/>
      <c r="DR331" s="58"/>
      <c r="DS331" s="58"/>
      <c r="DT331" s="58"/>
      <c r="DU331" s="58"/>
      <c r="DV331" s="58"/>
      <c r="DW331" s="58"/>
      <c r="DX331" s="58"/>
      <c r="DY331" s="58"/>
      <c r="DZ331" s="58"/>
      <c r="EA331" s="58"/>
      <c r="EB331" s="58"/>
      <c r="EC331" s="58"/>
      <c r="ED331" s="58"/>
      <c r="EE331" s="58"/>
      <c r="EF331" s="58"/>
      <c r="EG331" s="58"/>
      <c r="EH331" s="58"/>
      <c r="EI331" s="58"/>
      <c r="EJ331" s="58"/>
      <c r="EK331" s="58"/>
      <c r="EL331" s="58"/>
      <c r="EM331" s="58"/>
      <c r="EN331" s="58"/>
      <c r="EO331" s="58"/>
      <c r="EP331" s="58"/>
      <c r="EQ331" s="58"/>
      <c r="ER331" s="58"/>
      <c r="ES331" s="58"/>
      <c r="ET331" s="58"/>
      <c r="EU331" s="58"/>
      <c r="EV331" s="58"/>
      <c r="EW331" s="58"/>
      <c r="EX331" s="58"/>
      <c r="EY331" s="58"/>
      <c r="EZ331" s="58"/>
      <c r="FA331" s="58"/>
      <c r="FB331" s="58"/>
    </row>
    <row r="332" spans="57:158" ht="15" x14ac:dyDescent="0.25">
      <c r="BE332" s="58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 s="58"/>
      <c r="BT332" s="58"/>
      <c r="BU332" s="58"/>
      <c r="BV332" s="58"/>
      <c r="BW332" s="58"/>
      <c r="BX332" s="58"/>
      <c r="BY332" s="58"/>
      <c r="BZ332" s="58"/>
      <c r="CA332" s="58"/>
      <c r="CB332" s="58"/>
      <c r="CC332" s="58"/>
      <c r="CD332" s="58"/>
      <c r="CE332" s="58"/>
      <c r="CF332" s="58"/>
      <c r="CG332" s="58"/>
      <c r="CH332" s="58"/>
      <c r="CI332" s="58"/>
      <c r="CJ332" s="58"/>
      <c r="CK332" s="58"/>
      <c r="CL332" s="58"/>
      <c r="CM332" s="58"/>
      <c r="CN332" s="58"/>
      <c r="CO332" s="58"/>
      <c r="CP332" s="58"/>
      <c r="CQ332" s="58"/>
      <c r="CR332" s="58"/>
      <c r="CS332" s="58"/>
      <c r="CT332" s="58"/>
      <c r="CU332" s="58"/>
      <c r="CV332" s="58"/>
      <c r="CW332" s="58"/>
      <c r="CX332" s="58"/>
      <c r="CY332" s="58"/>
      <c r="CZ332" s="58"/>
      <c r="DA332" s="58"/>
      <c r="DB332" s="58"/>
      <c r="DC332" s="58"/>
      <c r="DD332" s="58"/>
      <c r="DE332" s="58"/>
      <c r="DF332" s="58"/>
      <c r="DG332" s="58"/>
      <c r="DH332" s="58"/>
      <c r="DI332" s="58"/>
      <c r="DJ332" s="58"/>
      <c r="DK332" s="58"/>
      <c r="DL332" s="58"/>
      <c r="DM332" s="58"/>
      <c r="DN332" s="58"/>
      <c r="DO332" s="58"/>
      <c r="DP332" s="58"/>
      <c r="DQ332" s="58"/>
      <c r="DR332" s="58"/>
      <c r="DS332" s="58"/>
      <c r="DT332" s="58"/>
      <c r="DU332" s="58"/>
      <c r="DV332" s="58"/>
      <c r="DW332" s="58"/>
      <c r="DX332" s="58"/>
      <c r="DY332" s="58"/>
      <c r="DZ332" s="58"/>
      <c r="EA332" s="58"/>
      <c r="EB332" s="58"/>
      <c r="EC332" s="58"/>
      <c r="ED332" s="58"/>
      <c r="EE332" s="58"/>
      <c r="EF332" s="58"/>
      <c r="EG332" s="58"/>
      <c r="EH332" s="58"/>
      <c r="EI332" s="58"/>
      <c r="EJ332" s="58"/>
      <c r="EK332" s="58"/>
      <c r="EL332" s="58"/>
      <c r="EM332" s="58"/>
      <c r="EN332" s="58"/>
      <c r="EO332" s="58"/>
      <c r="EP332" s="58"/>
      <c r="EQ332" s="58"/>
      <c r="ER332" s="58"/>
      <c r="ES332" s="58"/>
      <c r="ET332" s="58"/>
      <c r="EU332" s="58"/>
      <c r="EV332" s="58"/>
      <c r="EW332" s="58"/>
      <c r="EX332" s="58"/>
      <c r="EY332" s="58"/>
      <c r="EZ332" s="58"/>
      <c r="FA332" s="58"/>
      <c r="FB332" s="58"/>
    </row>
    <row r="333" spans="57:158" ht="15" x14ac:dyDescent="0.25">
      <c r="BE333" s="58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 s="58"/>
      <c r="BT333" s="58"/>
      <c r="BU333" s="58"/>
      <c r="BV333" s="58"/>
      <c r="BW333" s="58"/>
      <c r="BX333" s="58"/>
      <c r="BY333" s="58"/>
      <c r="BZ333" s="58"/>
      <c r="CA333" s="58"/>
      <c r="CB333" s="58"/>
      <c r="CC333" s="58"/>
      <c r="CD333" s="58"/>
      <c r="CE333" s="58"/>
      <c r="CF333" s="58"/>
      <c r="CG333" s="58"/>
      <c r="CH333" s="58"/>
      <c r="CI333" s="58"/>
      <c r="CJ333" s="58"/>
      <c r="CK333" s="58"/>
      <c r="CL333" s="58"/>
      <c r="CM333" s="58"/>
      <c r="CN333" s="58"/>
      <c r="CO333" s="58"/>
      <c r="CP333" s="58"/>
      <c r="CQ333" s="58"/>
      <c r="CR333" s="58"/>
      <c r="CS333" s="58"/>
      <c r="CT333" s="58"/>
      <c r="CU333" s="58"/>
      <c r="CV333" s="58"/>
      <c r="CW333" s="58"/>
      <c r="CX333" s="58"/>
      <c r="CY333" s="58"/>
      <c r="CZ333" s="58"/>
      <c r="DA333" s="58"/>
      <c r="DB333" s="58"/>
      <c r="DC333" s="58"/>
      <c r="DD333" s="58"/>
      <c r="DE333" s="58"/>
      <c r="DF333" s="58"/>
      <c r="DG333" s="58"/>
      <c r="DH333" s="58"/>
      <c r="DI333" s="58"/>
      <c r="DJ333" s="58"/>
      <c r="DK333" s="58"/>
      <c r="DL333" s="58"/>
      <c r="DM333" s="58"/>
      <c r="DN333" s="58"/>
      <c r="DO333" s="58"/>
      <c r="DP333" s="58"/>
      <c r="DQ333" s="58"/>
      <c r="DR333" s="58"/>
      <c r="DS333" s="58"/>
      <c r="DT333" s="58"/>
      <c r="DU333" s="58"/>
      <c r="DV333" s="58"/>
      <c r="DW333" s="58"/>
      <c r="DX333" s="58"/>
      <c r="DY333" s="58"/>
      <c r="DZ333" s="58"/>
      <c r="EA333" s="58"/>
      <c r="EB333" s="58"/>
      <c r="EC333" s="58"/>
      <c r="ED333" s="58"/>
      <c r="EE333" s="58"/>
      <c r="EF333" s="58"/>
      <c r="EG333" s="58"/>
      <c r="EH333" s="58"/>
      <c r="EI333" s="58"/>
      <c r="EJ333" s="58"/>
      <c r="EK333" s="58"/>
      <c r="EL333" s="58"/>
      <c r="EM333" s="58"/>
      <c r="EN333" s="58"/>
      <c r="EO333" s="58"/>
      <c r="EP333" s="58"/>
      <c r="EQ333" s="58"/>
      <c r="ER333" s="58"/>
      <c r="ES333" s="58"/>
      <c r="ET333" s="58"/>
      <c r="EU333" s="58"/>
      <c r="EV333" s="58"/>
      <c r="EW333" s="58"/>
      <c r="EX333" s="58"/>
      <c r="EY333" s="58"/>
      <c r="EZ333" s="58"/>
      <c r="FA333" s="58"/>
      <c r="FB333" s="58"/>
    </row>
    <row r="334" spans="57:158" ht="15" x14ac:dyDescent="0.25">
      <c r="BE334" s="58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 s="58"/>
      <c r="BT334" s="58"/>
      <c r="BU334" s="58"/>
      <c r="BV334" s="58"/>
      <c r="BW334" s="58"/>
      <c r="BX334" s="58"/>
      <c r="BY334" s="58"/>
      <c r="BZ334" s="58"/>
      <c r="CA334" s="58"/>
      <c r="CB334" s="58"/>
      <c r="CC334" s="58"/>
      <c r="CD334" s="58"/>
      <c r="CE334" s="58"/>
      <c r="CF334" s="58"/>
      <c r="CG334" s="58"/>
      <c r="CH334" s="58"/>
      <c r="CI334" s="58"/>
      <c r="CJ334" s="58"/>
      <c r="CK334" s="58"/>
      <c r="CL334" s="58"/>
      <c r="CM334" s="58"/>
      <c r="CN334" s="58"/>
      <c r="CO334" s="58"/>
      <c r="CP334" s="58"/>
      <c r="CQ334" s="58"/>
      <c r="CR334" s="58"/>
      <c r="CS334" s="58"/>
      <c r="CT334" s="58"/>
      <c r="CU334" s="58"/>
      <c r="CV334" s="58"/>
      <c r="CW334" s="58"/>
      <c r="CX334" s="58"/>
      <c r="CY334" s="58"/>
      <c r="CZ334" s="58"/>
      <c r="DA334" s="58"/>
      <c r="DB334" s="58"/>
      <c r="DC334" s="58"/>
      <c r="DD334" s="58"/>
      <c r="DE334" s="58"/>
      <c r="DF334" s="58"/>
      <c r="DG334" s="58"/>
      <c r="DH334" s="58"/>
      <c r="DI334" s="58"/>
      <c r="DJ334" s="58"/>
      <c r="DK334" s="58"/>
      <c r="DL334" s="58"/>
      <c r="DM334" s="58"/>
      <c r="DN334" s="58"/>
      <c r="DO334" s="58"/>
      <c r="DP334" s="58"/>
      <c r="DQ334" s="58"/>
      <c r="DR334" s="58"/>
      <c r="DS334" s="58"/>
      <c r="DT334" s="58"/>
      <c r="DU334" s="58"/>
      <c r="DV334" s="58"/>
      <c r="DW334" s="58"/>
      <c r="DX334" s="58"/>
      <c r="DY334" s="58"/>
      <c r="DZ334" s="58"/>
      <c r="EA334" s="58"/>
      <c r="EB334" s="58"/>
      <c r="EC334" s="58"/>
      <c r="ED334" s="58"/>
      <c r="EE334" s="58"/>
      <c r="EF334" s="58"/>
      <c r="EG334" s="58"/>
      <c r="EH334" s="58"/>
      <c r="EI334" s="58"/>
      <c r="EJ334" s="58"/>
      <c r="EK334" s="58"/>
      <c r="EL334" s="58"/>
      <c r="EM334" s="58"/>
      <c r="EN334" s="58"/>
      <c r="EO334" s="58"/>
      <c r="EP334" s="58"/>
      <c r="EQ334" s="58"/>
      <c r="ER334" s="58"/>
      <c r="ES334" s="58"/>
      <c r="ET334" s="58"/>
      <c r="EU334" s="58"/>
      <c r="EV334" s="58"/>
      <c r="EW334" s="58"/>
      <c r="EX334" s="58"/>
      <c r="EY334" s="58"/>
      <c r="EZ334" s="58"/>
      <c r="FA334" s="58"/>
      <c r="FB334" s="58"/>
    </row>
    <row r="335" spans="57:158" ht="15" x14ac:dyDescent="0.25">
      <c r="BE335" s="58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 s="58"/>
      <c r="BT335" s="58"/>
      <c r="BU335" s="58"/>
      <c r="BV335" s="58"/>
      <c r="BW335" s="58"/>
      <c r="BX335" s="58"/>
      <c r="BY335" s="58"/>
      <c r="BZ335" s="58"/>
      <c r="CA335" s="58"/>
      <c r="CB335" s="58"/>
      <c r="CC335" s="58"/>
      <c r="CD335" s="58"/>
      <c r="CE335" s="58"/>
      <c r="CF335" s="58"/>
      <c r="CG335" s="58"/>
      <c r="CH335" s="58"/>
      <c r="CI335" s="58"/>
      <c r="CJ335" s="58"/>
      <c r="CK335" s="58"/>
      <c r="CL335" s="58"/>
      <c r="CM335" s="58"/>
      <c r="CN335" s="58"/>
      <c r="CO335" s="58"/>
      <c r="CP335" s="58"/>
      <c r="CQ335" s="58"/>
      <c r="CR335" s="58"/>
      <c r="CS335" s="58"/>
      <c r="CT335" s="58"/>
      <c r="CU335" s="58"/>
      <c r="CV335" s="58"/>
      <c r="CW335" s="58"/>
      <c r="CX335" s="58"/>
      <c r="CY335" s="58"/>
      <c r="CZ335" s="58"/>
      <c r="DA335" s="58"/>
      <c r="DB335" s="58"/>
      <c r="DC335" s="58"/>
      <c r="DD335" s="58"/>
      <c r="DE335" s="58"/>
      <c r="DF335" s="58"/>
      <c r="DG335" s="58"/>
      <c r="DH335" s="58"/>
      <c r="DI335" s="58"/>
      <c r="DJ335" s="58"/>
      <c r="DK335" s="58"/>
      <c r="DL335" s="58"/>
      <c r="DM335" s="58"/>
      <c r="DN335" s="58"/>
      <c r="DO335" s="58"/>
      <c r="DP335" s="58"/>
      <c r="DQ335" s="58"/>
      <c r="DR335" s="58"/>
      <c r="DS335" s="58"/>
      <c r="DT335" s="58"/>
      <c r="DU335" s="58"/>
      <c r="DV335" s="58"/>
      <c r="DW335" s="58"/>
      <c r="DX335" s="58"/>
      <c r="DY335" s="58"/>
      <c r="DZ335" s="58"/>
      <c r="EA335" s="58"/>
      <c r="EB335" s="58"/>
      <c r="EC335" s="58"/>
      <c r="ED335" s="58"/>
      <c r="EE335" s="58"/>
      <c r="EF335" s="58"/>
      <c r="EG335" s="58"/>
      <c r="EH335" s="58"/>
      <c r="EI335" s="58"/>
      <c r="EJ335" s="58"/>
      <c r="EK335" s="58"/>
      <c r="EL335" s="58"/>
      <c r="EM335" s="58"/>
      <c r="EN335" s="58"/>
      <c r="EO335" s="58"/>
      <c r="EP335" s="58"/>
      <c r="EQ335" s="58"/>
      <c r="ER335" s="58"/>
      <c r="ES335" s="58"/>
      <c r="ET335" s="58"/>
      <c r="EU335" s="58"/>
      <c r="EV335" s="58"/>
      <c r="EW335" s="58"/>
      <c r="EX335" s="58"/>
      <c r="EY335" s="58"/>
      <c r="EZ335" s="58"/>
      <c r="FA335" s="58"/>
      <c r="FB335" s="58"/>
    </row>
    <row r="336" spans="57:158" ht="15" x14ac:dyDescent="0.25">
      <c r="BE336" s="58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 s="58"/>
      <c r="BT336" s="58"/>
      <c r="BU336" s="58"/>
      <c r="BV336" s="58"/>
      <c r="BW336" s="58"/>
      <c r="BX336" s="58"/>
      <c r="BY336" s="58"/>
      <c r="BZ336" s="58"/>
      <c r="CA336" s="58"/>
      <c r="CB336" s="58"/>
      <c r="CC336" s="58"/>
      <c r="CD336" s="58"/>
      <c r="CE336" s="58"/>
      <c r="CF336" s="58"/>
      <c r="CG336" s="58"/>
      <c r="CH336" s="58"/>
      <c r="CI336" s="58"/>
      <c r="CJ336" s="58"/>
      <c r="CK336" s="58"/>
      <c r="CL336" s="58"/>
      <c r="CM336" s="58"/>
      <c r="CN336" s="58"/>
      <c r="CO336" s="58"/>
      <c r="CP336" s="58"/>
      <c r="CQ336" s="58"/>
      <c r="CR336" s="58"/>
      <c r="CS336" s="58"/>
      <c r="CT336" s="58"/>
      <c r="CU336" s="58"/>
      <c r="CV336" s="58"/>
      <c r="CW336" s="58"/>
      <c r="CX336" s="58"/>
      <c r="CY336" s="58"/>
      <c r="CZ336" s="58"/>
      <c r="DA336" s="58"/>
      <c r="DB336" s="58"/>
      <c r="DC336" s="58"/>
      <c r="DD336" s="58"/>
      <c r="DE336" s="58"/>
      <c r="DF336" s="58"/>
      <c r="DG336" s="58"/>
      <c r="DH336" s="58"/>
      <c r="DI336" s="58"/>
      <c r="DJ336" s="58"/>
      <c r="DK336" s="58"/>
      <c r="DL336" s="58"/>
      <c r="DM336" s="58"/>
      <c r="DN336" s="58"/>
      <c r="DO336" s="58"/>
      <c r="DP336" s="58"/>
      <c r="DQ336" s="58"/>
      <c r="DR336" s="58"/>
      <c r="DS336" s="58"/>
      <c r="DT336" s="58"/>
      <c r="DU336" s="58"/>
      <c r="DV336" s="58"/>
      <c r="DW336" s="58"/>
      <c r="DX336" s="58"/>
      <c r="DY336" s="58"/>
      <c r="DZ336" s="58"/>
      <c r="EA336" s="58"/>
      <c r="EB336" s="58"/>
      <c r="EC336" s="58"/>
      <c r="ED336" s="58"/>
      <c r="EE336" s="58"/>
      <c r="EF336" s="58"/>
      <c r="EG336" s="58"/>
      <c r="EH336" s="58"/>
      <c r="EI336" s="58"/>
      <c r="EJ336" s="58"/>
      <c r="EK336" s="58"/>
      <c r="EL336" s="58"/>
      <c r="EM336" s="58"/>
      <c r="EN336" s="58"/>
      <c r="EO336" s="58"/>
      <c r="EP336" s="58"/>
      <c r="EQ336" s="58"/>
      <c r="ER336" s="58"/>
      <c r="ES336" s="58"/>
      <c r="ET336" s="58"/>
      <c r="EU336" s="58"/>
      <c r="EV336" s="58"/>
      <c r="EW336" s="58"/>
      <c r="EX336" s="58"/>
      <c r="EY336" s="58"/>
      <c r="EZ336" s="58"/>
      <c r="FA336" s="58"/>
      <c r="FB336" s="58"/>
    </row>
    <row r="337" spans="57:158" ht="15" x14ac:dyDescent="0.25">
      <c r="BE337" s="58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 s="58"/>
      <c r="BT337" s="58"/>
      <c r="BU337" s="58"/>
      <c r="BV337" s="58"/>
      <c r="BW337" s="58"/>
      <c r="BX337" s="58"/>
      <c r="BY337" s="58"/>
      <c r="BZ337" s="58"/>
      <c r="CA337" s="58"/>
      <c r="CB337" s="58"/>
      <c r="CC337" s="58"/>
      <c r="CD337" s="58"/>
      <c r="CE337" s="58"/>
      <c r="CF337" s="58"/>
      <c r="CG337" s="58"/>
      <c r="CH337" s="58"/>
      <c r="CI337" s="58"/>
      <c r="CJ337" s="58"/>
      <c r="CK337" s="58"/>
      <c r="CL337" s="58"/>
      <c r="CM337" s="58"/>
      <c r="CN337" s="58"/>
      <c r="CO337" s="58"/>
      <c r="CP337" s="58"/>
      <c r="CQ337" s="58"/>
      <c r="CR337" s="58"/>
      <c r="CS337" s="58"/>
      <c r="CT337" s="58"/>
      <c r="CU337" s="58"/>
      <c r="CV337" s="58"/>
      <c r="CW337" s="58"/>
      <c r="CX337" s="58"/>
      <c r="CY337" s="58"/>
      <c r="CZ337" s="58"/>
      <c r="DA337" s="58"/>
      <c r="DB337" s="58"/>
      <c r="DC337" s="58"/>
      <c r="DD337" s="58"/>
      <c r="DE337" s="58"/>
      <c r="DF337" s="58"/>
      <c r="DG337" s="58"/>
      <c r="DH337" s="58"/>
      <c r="DI337" s="58"/>
      <c r="DJ337" s="58"/>
      <c r="DK337" s="58"/>
      <c r="DL337" s="58"/>
      <c r="DM337" s="58"/>
      <c r="DN337" s="58"/>
      <c r="DO337" s="58"/>
      <c r="DP337" s="58"/>
      <c r="DQ337" s="58"/>
      <c r="DR337" s="58"/>
      <c r="DS337" s="58"/>
      <c r="DT337" s="58"/>
      <c r="DU337" s="58"/>
      <c r="DV337" s="58"/>
      <c r="DW337" s="58"/>
      <c r="DX337" s="58"/>
      <c r="DY337" s="58"/>
      <c r="DZ337" s="58"/>
      <c r="EA337" s="58"/>
      <c r="EB337" s="58"/>
      <c r="EC337" s="58"/>
      <c r="ED337" s="58"/>
      <c r="EE337" s="58"/>
      <c r="EF337" s="58"/>
      <c r="EG337" s="58"/>
      <c r="EH337" s="58"/>
      <c r="EI337" s="58"/>
      <c r="EJ337" s="58"/>
      <c r="EK337" s="58"/>
      <c r="EL337" s="58"/>
      <c r="EM337" s="58"/>
      <c r="EN337" s="58"/>
      <c r="EO337" s="58"/>
      <c r="EP337" s="58"/>
      <c r="EQ337" s="58"/>
      <c r="ER337" s="58"/>
      <c r="ES337" s="58"/>
      <c r="ET337" s="58"/>
      <c r="EU337" s="58"/>
      <c r="EV337" s="58"/>
      <c r="EW337" s="58"/>
      <c r="EX337" s="58"/>
      <c r="EY337" s="58"/>
      <c r="EZ337" s="58"/>
      <c r="FA337" s="58"/>
      <c r="FB337" s="58"/>
    </row>
    <row r="338" spans="57:158" ht="15" x14ac:dyDescent="0.25">
      <c r="BE338" s="5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 s="58"/>
      <c r="BT338" s="58"/>
      <c r="BU338" s="58"/>
      <c r="BV338" s="58"/>
      <c r="BW338" s="58"/>
      <c r="BX338" s="58"/>
      <c r="BY338" s="58"/>
      <c r="BZ338" s="58"/>
      <c r="CA338" s="58"/>
      <c r="CB338" s="58"/>
      <c r="CC338" s="58"/>
      <c r="CD338" s="58"/>
      <c r="CE338" s="58"/>
      <c r="CF338" s="58"/>
      <c r="CG338" s="58"/>
      <c r="CH338" s="58"/>
      <c r="CI338" s="58"/>
      <c r="CJ338" s="58"/>
      <c r="CK338" s="58"/>
      <c r="CL338" s="58"/>
      <c r="CM338" s="58"/>
      <c r="CN338" s="58"/>
      <c r="CO338" s="58"/>
      <c r="CP338" s="58"/>
      <c r="CQ338" s="58"/>
      <c r="CR338" s="58"/>
      <c r="CS338" s="58"/>
      <c r="CT338" s="58"/>
      <c r="CU338" s="58"/>
      <c r="CV338" s="58"/>
      <c r="CW338" s="58"/>
      <c r="CX338" s="58"/>
      <c r="CY338" s="58"/>
      <c r="CZ338" s="58"/>
      <c r="DA338" s="58"/>
      <c r="DB338" s="58"/>
      <c r="DC338" s="58"/>
      <c r="DD338" s="58"/>
      <c r="DE338" s="58"/>
      <c r="DF338" s="58"/>
      <c r="DG338" s="58"/>
      <c r="DH338" s="58"/>
      <c r="DI338" s="58"/>
      <c r="DJ338" s="58"/>
      <c r="DK338" s="58"/>
      <c r="DL338" s="58"/>
      <c r="DM338" s="58"/>
      <c r="DN338" s="58"/>
      <c r="DO338" s="58"/>
      <c r="DP338" s="58"/>
      <c r="DQ338" s="58"/>
      <c r="DR338" s="58"/>
      <c r="DS338" s="58"/>
      <c r="DT338" s="58"/>
      <c r="DU338" s="58"/>
      <c r="DV338" s="58"/>
      <c r="DW338" s="58"/>
      <c r="DX338" s="58"/>
      <c r="DY338" s="58"/>
      <c r="DZ338" s="58"/>
      <c r="EA338" s="58"/>
      <c r="EB338" s="58"/>
      <c r="EC338" s="58"/>
      <c r="ED338" s="58"/>
      <c r="EE338" s="58"/>
      <c r="EF338" s="58"/>
      <c r="EG338" s="58"/>
      <c r="EH338" s="58"/>
      <c r="EI338" s="58"/>
      <c r="EJ338" s="58"/>
      <c r="EK338" s="58"/>
      <c r="EL338" s="58"/>
      <c r="EM338" s="58"/>
      <c r="EN338" s="58"/>
      <c r="EO338" s="58"/>
      <c r="EP338" s="58"/>
      <c r="EQ338" s="58"/>
      <c r="ER338" s="58"/>
      <c r="ES338" s="58"/>
      <c r="ET338" s="58"/>
      <c r="EU338" s="58"/>
      <c r="EV338" s="58"/>
      <c r="EW338" s="58"/>
      <c r="EX338" s="58"/>
      <c r="EY338" s="58"/>
      <c r="EZ338" s="58"/>
      <c r="FA338" s="58"/>
      <c r="FB338" s="58"/>
    </row>
    <row r="339" spans="57:158" ht="15" x14ac:dyDescent="0.25">
      <c r="BE339" s="58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 s="58"/>
      <c r="BT339" s="58"/>
      <c r="BU339" s="58"/>
      <c r="BV339" s="58"/>
      <c r="BW339" s="58"/>
      <c r="BX339" s="58"/>
      <c r="BY339" s="58"/>
      <c r="BZ339" s="58"/>
      <c r="CA339" s="58"/>
      <c r="CB339" s="58"/>
      <c r="CC339" s="58"/>
      <c r="CD339" s="58"/>
      <c r="CE339" s="58"/>
      <c r="CF339" s="58"/>
      <c r="CG339" s="58"/>
      <c r="CH339" s="58"/>
      <c r="CI339" s="58"/>
      <c r="CJ339" s="58"/>
      <c r="CK339" s="58"/>
      <c r="CL339" s="58"/>
      <c r="CM339" s="58"/>
      <c r="CN339" s="58"/>
      <c r="CO339" s="58"/>
      <c r="CP339" s="58"/>
      <c r="CQ339" s="58"/>
      <c r="CR339" s="58"/>
      <c r="CS339" s="58"/>
      <c r="CT339" s="58"/>
      <c r="CU339" s="58"/>
      <c r="CV339" s="58"/>
      <c r="CW339" s="58"/>
      <c r="CX339" s="58"/>
      <c r="CY339" s="58"/>
      <c r="CZ339" s="58"/>
      <c r="DA339" s="58"/>
      <c r="DB339" s="58"/>
      <c r="DC339" s="58"/>
      <c r="DD339" s="58"/>
      <c r="DE339" s="58"/>
      <c r="DF339" s="58"/>
      <c r="DG339" s="58"/>
      <c r="DH339" s="58"/>
      <c r="DI339" s="58"/>
      <c r="DJ339" s="58"/>
      <c r="DK339" s="58"/>
      <c r="DL339" s="58"/>
      <c r="DM339" s="58"/>
      <c r="DN339" s="58"/>
      <c r="DO339" s="58"/>
      <c r="DP339" s="58"/>
      <c r="DQ339" s="58"/>
      <c r="DR339" s="58"/>
      <c r="DS339" s="58"/>
      <c r="DT339" s="58"/>
      <c r="DU339" s="58"/>
      <c r="DV339" s="58"/>
      <c r="DW339" s="58"/>
      <c r="DX339" s="58"/>
      <c r="DY339" s="58"/>
      <c r="DZ339" s="58"/>
      <c r="EA339" s="58"/>
      <c r="EB339" s="58"/>
      <c r="EC339" s="58"/>
      <c r="ED339" s="58"/>
      <c r="EE339" s="58"/>
      <c r="EF339" s="58"/>
      <c r="EG339" s="58"/>
      <c r="EH339" s="58"/>
      <c r="EI339" s="58"/>
      <c r="EJ339" s="58"/>
      <c r="EK339" s="58"/>
      <c r="EL339" s="58"/>
      <c r="EM339" s="58"/>
      <c r="EN339" s="58"/>
      <c r="EO339" s="58"/>
      <c r="EP339" s="58"/>
      <c r="EQ339" s="58"/>
      <c r="ER339" s="58"/>
      <c r="ES339" s="58"/>
      <c r="ET339" s="58"/>
      <c r="EU339" s="58"/>
      <c r="EV339" s="58"/>
      <c r="EW339" s="58"/>
      <c r="EX339" s="58"/>
      <c r="EY339" s="58"/>
      <c r="EZ339" s="58"/>
      <c r="FA339" s="58"/>
      <c r="FB339" s="58"/>
    </row>
    <row r="340" spans="57:158" ht="15" x14ac:dyDescent="0.25">
      <c r="BE340" s="58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 s="58"/>
      <c r="BT340" s="58"/>
      <c r="BU340" s="58"/>
      <c r="BV340" s="58"/>
      <c r="BW340" s="58"/>
      <c r="BX340" s="58"/>
      <c r="BY340" s="58"/>
      <c r="BZ340" s="58"/>
      <c r="CA340" s="58"/>
      <c r="CB340" s="58"/>
      <c r="CC340" s="58"/>
      <c r="CD340" s="58"/>
      <c r="CE340" s="58"/>
      <c r="CF340" s="58"/>
      <c r="CG340" s="58"/>
      <c r="CH340" s="58"/>
      <c r="CI340" s="58"/>
      <c r="CJ340" s="58"/>
      <c r="CK340" s="58"/>
      <c r="CL340" s="58"/>
      <c r="CM340" s="58"/>
      <c r="CN340" s="58"/>
      <c r="CO340" s="58"/>
      <c r="CP340" s="58"/>
      <c r="CQ340" s="58"/>
      <c r="CR340" s="58"/>
      <c r="CS340" s="58"/>
      <c r="CT340" s="58"/>
      <c r="CU340" s="58"/>
      <c r="CV340" s="58"/>
      <c r="CW340" s="58"/>
      <c r="CX340" s="58"/>
      <c r="CY340" s="58"/>
      <c r="CZ340" s="58"/>
      <c r="DA340" s="58"/>
      <c r="DB340" s="58"/>
      <c r="DC340" s="58"/>
      <c r="DD340" s="58"/>
      <c r="DE340" s="58"/>
      <c r="DF340" s="58"/>
      <c r="DG340" s="58"/>
      <c r="DH340" s="58"/>
      <c r="DI340" s="58"/>
      <c r="DJ340" s="58"/>
      <c r="DK340" s="58"/>
      <c r="DL340" s="58"/>
      <c r="DM340" s="58"/>
      <c r="DN340" s="58"/>
      <c r="DO340" s="58"/>
      <c r="DP340" s="58"/>
      <c r="DQ340" s="58"/>
      <c r="DR340" s="58"/>
      <c r="DS340" s="58"/>
      <c r="DT340" s="58"/>
      <c r="DU340" s="58"/>
      <c r="DV340" s="58"/>
      <c r="DW340" s="58"/>
      <c r="DX340" s="58"/>
      <c r="DY340" s="58"/>
      <c r="DZ340" s="58"/>
      <c r="EA340" s="58"/>
      <c r="EB340" s="58"/>
      <c r="EC340" s="58"/>
      <c r="ED340" s="58"/>
      <c r="EE340" s="58"/>
      <c r="EF340" s="58"/>
      <c r="EG340" s="58"/>
      <c r="EH340" s="58"/>
      <c r="EI340" s="58"/>
      <c r="EJ340" s="58"/>
      <c r="EK340" s="58"/>
      <c r="EL340" s="58"/>
      <c r="EM340" s="58"/>
      <c r="EN340" s="58"/>
      <c r="EO340" s="58"/>
      <c r="EP340" s="58"/>
      <c r="EQ340" s="58"/>
      <c r="ER340" s="58"/>
      <c r="ES340" s="58"/>
      <c r="ET340" s="58"/>
      <c r="EU340" s="58"/>
      <c r="EV340" s="58"/>
      <c r="EW340" s="58"/>
      <c r="EX340" s="58"/>
      <c r="EY340" s="58"/>
      <c r="EZ340" s="58"/>
      <c r="FA340" s="58"/>
      <c r="FB340" s="58"/>
    </row>
    <row r="341" spans="57:158" ht="15" x14ac:dyDescent="0.25">
      <c r="BE341" s="58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 s="58"/>
      <c r="BT341" s="58"/>
      <c r="BU341" s="58"/>
      <c r="BV341" s="58"/>
      <c r="BW341" s="58"/>
      <c r="BX341" s="58"/>
      <c r="BY341" s="58"/>
      <c r="BZ341" s="58"/>
      <c r="CA341" s="58"/>
      <c r="CB341" s="58"/>
      <c r="CC341" s="58"/>
      <c r="CD341" s="58"/>
      <c r="CE341" s="58"/>
      <c r="CF341" s="58"/>
      <c r="CG341" s="58"/>
      <c r="CH341" s="58"/>
      <c r="CI341" s="58"/>
      <c r="CJ341" s="58"/>
      <c r="CK341" s="58"/>
      <c r="CL341" s="58"/>
      <c r="CM341" s="58"/>
      <c r="CN341" s="58"/>
      <c r="CO341" s="58"/>
      <c r="CP341" s="58"/>
      <c r="CQ341" s="58"/>
      <c r="CR341" s="58"/>
      <c r="CS341" s="58"/>
      <c r="CT341" s="58"/>
      <c r="CU341" s="58"/>
      <c r="CV341" s="58"/>
      <c r="CW341" s="58"/>
      <c r="CX341" s="58"/>
      <c r="CY341" s="58"/>
      <c r="CZ341" s="58"/>
      <c r="DA341" s="58"/>
      <c r="DB341" s="58"/>
      <c r="DC341" s="58"/>
      <c r="DD341" s="58"/>
      <c r="DE341" s="58"/>
      <c r="DF341" s="58"/>
      <c r="DG341" s="58"/>
      <c r="DH341" s="58"/>
      <c r="DI341" s="58"/>
      <c r="DJ341" s="58"/>
      <c r="DK341" s="58"/>
      <c r="DL341" s="58"/>
      <c r="DM341" s="58"/>
      <c r="DN341" s="58"/>
      <c r="DO341" s="58"/>
      <c r="DP341" s="58"/>
      <c r="DQ341" s="58"/>
      <c r="DR341" s="58"/>
      <c r="DS341" s="58"/>
      <c r="DT341" s="58"/>
      <c r="DU341" s="58"/>
      <c r="DV341" s="58"/>
      <c r="DW341" s="58"/>
      <c r="DX341" s="58"/>
      <c r="DY341" s="58"/>
      <c r="DZ341" s="58"/>
      <c r="EA341" s="58"/>
      <c r="EB341" s="58"/>
      <c r="EC341" s="58"/>
      <c r="ED341" s="58"/>
      <c r="EE341" s="58"/>
      <c r="EF341" s="58"/>
      <c r="EG341" s="58"/>
      <c r="EH341" s="58"/>
      <c r="EI341" s="58"/>
      <c r="EJ341" s="58"/>
      <c r="EK341" s="58"/>
      <c r="EL341" s="58"/>
      <c r="EM341" s="58"/>
      <c r="EN341" s="58"/>
      <c r="EO341" s="58"/>
      <c r="EP341" s="58"/>
      <c r="EQ341" s="58"/>
      <c r="ER341" s="58"/>
      <c r="ES341" s="58"/>
      <c r="ET341" s="58"/>
      <c r="EU341" s="58"/>
      <c r="EV341" s="58"/>
      <c r="EW341" s="58"/>
      <c r="EX341" s="58"/>
      <c r="EY341" s="58"/>
      <c r="EZ341" s="58"/>
      <c r="FA341" s="58"/>
      <c r="FB341" s="58"/>
    </row>
    <row r="342" spans="57:158" ht="15" x14ac:dyDescent="0.25">
      <c r="BE342" s="58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 s="58"/>
      <c r="BT342" s="58"/>
      <c r="BU342" s="58"/>
      <c r="BV342" s="58"/>
      <c r="BW342" s="58"/>
      <c r="BX342" s="58"/>
      <c r="BY342" s="58"/>
      <c r="BZ342" s="58"/>
      <c r="CA342" s="58"/>
      <c r="CB342" s="58"/>
      <c r="CC342" s="58"/>
      <c r="CD342" s="58"/>
      <c r="CE342" s="58"/>
      <c r="CF342" s="58"/>
      <c r="CG342" s="58"/>
      <c r="CH342" s="58"/>
      <c r="CI342" s="58"/>
      <c r="CJ342" s="58"/>
      <c r="CK342" s="58"/>
      <c r="CL342" s="58"/>
      <c r="CM342" s="58"/>
      <c r="CN342" s="58"/>
      <c r="CO342" s="58"/>
      <c r="CP342" s="58"/>
      <c r="CQ342" s="58"/>
      <c r="CR342" s="58"/>
      <c r="CS342" s="58"/>
      <c r="CT342" s="58"/>
      <c r="CU342" s="58"/>
      <c r="CV342" s="58"/>
      <c r="CW342" s="58"/>
      <c r="CX342" s="58"/>
      <c r="CY342" s="58"/>
      <c r="CZ342" s="58"/>
      <c r="DA342" s="58"/>
      <c r="DB342" s="58"/>
      <c r="DC342" s="58"/>
      <c r="DD342" s="58"/>
      <c r="DE342" s="58"/>
      <c r="DF342" s="58"/>
      <c r="DG342" s="58"/>
      <c r="DH342" s="58"/>
      <c r="DI342" s="58"/>
      <c r="DJ342" s="58"/>
      <c r="DK342" s="58"/>
      <c r="DL342" s="58"/>
      <c r="DM342" s="58"/>
      <c r="DN342" s="58"/>
      <c r="DO342" s="58"/>
      <c r="DP342" s="58"/>
      <c r="DQ342" s="58"/>
      <c r="DR342" s="58"/>
      <c r="DS342" s="58"/>
      <c r="DT342" s="58"/>
      <c r="DU342" s="58"/>
      <c r="DV342" s="58"/>
      <c r="DW342" s="58"/>
      <c r="DX342" s="58"/>
      <c r="DY342" s="58"/>
      <c r="DZ342" s="58"/>
      <c r="EA342" s="58"/>
      <c r="EB342" s="58"/>
      <c r="EC342" s="58"/>
      <c r="ED342" s="58"/>
      <c r="EE342" s="58"/>
      <c r="EF342" s="58"/>
      <c r="EG342" s="58"/>
      <c r="EH342" s="58"/>
      <c r="EI342" s="58"/>
      <c r="EJ342" s="58"/>
      <c r="EK342" s="58"/>
      <c r="EL342" s="58"/>
      <c r="EM342" s="58"/>
      <c r="EN342" s="58"/>
      <c r="EO342" s="58"/>
      <c r="EP342" s="58"/>
      <c r="EQ342" s="58"/>
      <c r="ER342" s="58"/>
      <c r="ES342" s="58"/>
      <c r="ET342" s="58"/>
      <c r="EU342" s="58"/>
      <c r="EV342" s="58"/>
      <c r="EW342" s="58"/>
      <c r="EX342" s="58"/>
      <c r="EY342" s="58"/>
      <c r="EZ342" s="58"/>
      <c r="FA342" s="58"/>
      <c r="FB342" s="58"/>
    </row>
    <row r="343" spans="57:158" ht="15" x14ac:dyDescent="0.25">
      <c r="BE343" s="58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 s="58"/>
      <c r="BT343" s="58"/>
      <c r="BU343" s="58"/>
      <c r="BV343" s="58"/>
      <c r="BW343" s="58"/>
      <c r="BX343" s="58"/>
      <c r="BY343" s="58"/>
      <c r="BZ343" s="58"/>
      <c r="CA343" s="58"/>
      <c r="CB343" s="58"/>
      <c r="CC343" s="58"/>
      <c r="CD343" s="58"/>
      <c r="CE343" s="58"/>
      <c r="CF343" s="58"/>
      <c r="CG343" s="58"/>
      <c r="CH343" s="58"/>
      <c r="CI343" s="58"/>
      <c r="CJ343" s="58"/>
      <c r="CK343" s="58"/>
      <c r="CL343" s="58"/>
      <c r="CM343" s="58"/>
      <c r="CN343" s="58"/>
      <c r="CO343" s="58"/>
      <c r="CP343" s="58"/>
      <c r="CQ343" s="58"/>
      <c r="CR343" s="58"/>
      <c r="CS343" s="58"/>
      <c r="CT343" s="58"/>
      <c r="CU343" s="58"/>
      <c r="CV343" s="58"/>
      <c r="CW343" s="58"/>
      <c r="CX343" s="58"/>
      <c r="CY343" s="58"/>
      <c r="CZ343" s="58"/>
      <c r="DA343" s="58"/>
      <c r="DB343" s="58"/>
      <c r="DC343" s="58"/>
      <c r="DD343" s="58"/>
      <c r="DE343" s="58"/>
      <c r="DF343" s="58"/>
      <c r="DG343" s="58"/>
      <c r="DH343" s="58"/>
      <c r="DI343" s="58"/>
      <c r="DJ343" s="58"/>
      <c r="DK343" s="58"/>
      <c r="DL343" s="58"/>
      <c r="DM343" s="58"/>
      <c r="DN343" s="58"/>
      <c r="DO343" s="58"/>
      <c r="DP343" s="58"/>
      <c r="DQ343" s="58"/>
      <c r="DR343" s="58"/>
      <c r="DS343" s="58"/>
      <c r="DT343" s="58"/>
      <c r="DU343" s="58"/>
      <c r="DV343" s="58"/>
      <c r="DW343" s="58"/>
      <c r="DX343" s="58"/>
      <c r="DY343" s="58"/>
      <c r="DZ343" s="58"/>
      <c r="EA343" s="58"/>
      <c r="EB343" s="58"/>
      <c r="EC343" s="58"/>
      <c r="ED343" s="58"/>
      <c r="EE343" s="58"/>
      <c r="EF343" s="58"/>
      <c r="EG343" s="58"/>
      <c r="EH343" s="58"/>
      <c r="EI343" s="58"/>
      <c r="EJ343" s="58"/>
      <c r="EK343" s="58"/>
      <c r="EL343" s="58"/>
      <c r="EM343" s="58"/>
      <c r="EN343" s="58"/>
      <c r="EO343" s="58"/>
      <c r="EP343" s="58"/>
      <c r="EQ343" s="58"/>
      <c r="ER343" s="58"/>
      <c r="ES343" s="58"/>
      <c r="ET343" s="58"/>
      <c r="EU343" s="58"/>
      <c r="EV343" s="58"/>
      <c r="EW343" s="58"/>
      <c r="EX343" s="58"/>
      <c r="EY343" s="58"/>
      <c r="EZ343" s="58"/>
      <c r="FA343" s="58"/>
      <c r="FB343" s="58"/>
    </row>
    <row r="344" spans="57:158" ht="15" x14ac:dyDescent="0.25">
      <c r="BE344" s="58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 s="58"/>
      <c r="BT344" s="58"/>
      <c r="BU344" s="58"/>
      <c r="BV344" s="58"/>
      <c r="BW344" s="58"/>
      <c r="BX344" s="58"/>
      <c r="BY344" s="58"/>
      <c r="BZ344" s="58"/>
      <c r="CA344" s="58"/>
      <c r="CB344" s="58"/>
      <c r="CC344" s="58"/>
      <c r="CD344" s="58"/>
      <c r="CE344" s="58"/>
      <c r="CF344" s="58"/>
      <c r="CG344" s="58"/>
      <c r="CH344" s="58"/>
      <c r="CI344" s="58"/>
      <c r="CJ344" s="58"/>
      <c r="CK344" s="58"/>
      <c r="CL344" s="58"/>
      <c r="CM344" s="58"/>
      <c r="CN344" s="58"/>
      <c r="CO344" s="58"/>
      <c r="CP344" s="58"/>
      <c r="CQ344" s="58"/>
      <c r="CR344" s="58"/>
      <c r="CS344" s="58"/>
      <c r="CT344" s="58"/>
      <c r="CU344" s="58"/>
      <c r="CV344" s="58"/>
      <c r="CW344" s="58"/>
      <c r="CX344" s="58"/>
      <c r="CY344" s="58"/>
      <c r="CZ344" s="58"/>
      <c r="DA344" s="58"/>
      <c r="DB344" s="58"/>
      <c r="DC344" s="58"/>
      <c r="DD344" s="58"/>
      <c r="DE344" s="58"/>
      <c r="DF344" s="58"/>
      <c r="DG344" s="58"/>
      <c r="DH344" s="58"/>
      <c r="DI344" s="58"/>
      <c r="DJ344" s="58"/>
      <c r="DK344" s="58"/>
      <c r="DL344" s="58"/>
      <c r="DM344" s="58"/>
      <c r="DN344" s="58"/>
      <c r="DO344" s="58"/>
      <c r="DP344" s="58"/>
      <c r="DQ344" s="58"/>
      <c r="DR344" s="58"/>
      <c r="DS344" s="58"/>
      <c r="DT344" s="58"/>
      <c r="DU344" s="58"/>
      <c r="DV344" s="58"/>
      <c r="DW344" s="58"/>
      <c r="DX344" s="58"/>
      <c r="DY344" s="58"/>
      <c r="DZ344" s="58"/>
      <c r="EA344" s="58"/>
      <c r="EB344" s="58"/>
      <c r="EC344" s="58"/>
      <c r="ED344" s="58"/>
      <c r="EE344" s="58"/>
      <c r="EF344" s="58"/>
      <c r="EG344" s="58"/>
      <c r="EH344" s="58"/>
      <c r="EI344" s="58"/>
      <c r="EJ344" s="58"/>
      <c r="EK344" s="58"/>
      <c r="EL344" s="58"/>
      <c r="EM344" s="58"/>
      <c r="EN344" s="58"/>
      <c r="EO344" s="58"/>
      <c r="EP344" s="58"/>
      <c r="EQ344" s="58"/>
      <c r="ER344" s="58"/>
      <c r="ES344" s="58"/>
      <c r="ET344" s="58"/>
      <c r="EU344" s="58"/>
      <c r="EV344" s="58"/>
      <c r="EW344" s="58"/>
      <c r="EX344" s="58"/>
      <c r="EY344" s="58"/>
      <c r="EZ344" s="58"/>
      <c r="FA344" s="58"/>
      <c r="FB344" s="58"/>
    </row>
    <row r="345" spans="57:158" ht="15" x14ac:dyDescent="0.25">
      <c r="BE345" s="58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 s="58"/>
      <c r="BT345" s="58"/>
      <c r="BU345" s="58"/>
      <c r="BV345" s="58"/>
      <c r="BW345" s="58"/>
      <c r="BX345" s="58"/>
      <c r="BY345" s="58"/>
      <c r="BZ345" s="58"/>
      <c r="CA345" s="58"/>
      <c r="CB345" s="58"/>
      <c r="CC345" s="58"/>
      <c r="CD345" s="58"/>
      <c r="CE345" s="58"/>
      <c r="CF345" s="58"/>
      <c r="CG345" s="58"/>
      <c r="CH345" s="58"/>
      <c r="CI345" s="58"/>
      <c r="CJ345" s="58"/>
      <c r="CK345" s="58"/>
      <c r="CL345" s="58"/>
      <c r="CM345" s="58"/>
      <c r="CN345" s="58"/>
      <c r="CO345" s="58"/>
      <c r="CP345" s="58"/>
      <c r="CQ345" s="58"/>
      <c r="CR345" s="58"/>
      <c r="CS345" s="58"/>
      <c r="CT345" s="58"/>
      <c r="CU345" s="58"/>
      <c r="CV345" s="58"/>
      <c r="CW345" s="58"/>
      <c r="CX345" s="58"/>
      <c r="CY345" s="58"/>
      <c r="CZ345" s="58"/>
      <c r="DA345" s="58"/>
      <c r="DB345" s="58"/>
      <c r="DC345" s="58"/>
      <c r="DD345" s="58"/>
      <c r="DE345" s="58"/>
      <c r="DF345" s="58"/>
      <c r="DG345" s="58"/>
      <c r="DH345" s="58"/>
      <c r="DI345" s="58"/>
      <c r="DJ345" s="58"/>
      <c r="DK345" s="58"/>
      <c r="DL345" s="58"/>
      <c r="DM345" s="58"/>
      <c r="DN345" s="58"/>
      <c r="DO345" s="58"/>
      <c r="DP345" s="58"/>
      <c r="DQ345" s="58"/>
      <c r="DR345" s="58"/>
      <c r="DS345" s="58"/>
      <c r="DT345" s="58"/>
      <c r="DU345" s="58"/>
      <c r="DV345" s="58"/>
      <c r="DW345" s="58"/>
      <c r="DX345" s="58"/>
      <c r="DY345" s="58"/>
      <c r="DZ345" s="58"/>
      <c r="EA345" s="58"/>
      <c r="EB345" s="58"/>
      <c r="EC345" s="58"/>
      <c r="ED345" s="58"/>
      <c r="EE345" s="58"/>
      <c r="EF345" s="58"/>
      <c r="EG345" s="58"/>
      <c r="EH345" s="58"/>
      <c r="EI345" s="58"/>
      <c r="EJ345" s="58"/>
      <c r="EK345" s="58"/>
      <c r="EL345" s="58"/>
      <c r="EM345" s="58"/>
      <c r="EN345" s="58"/>
      <c r="EO345" s="58"/>
      <c r="EP345" s="58"/>
      <c r="EQ345" s="58"/>
      <c r="ER345" s="58"/>
      <c r="ES345" s="58"/>
      <c r="ET345" s="58"/>
      <c r="EU345" s="58"/>
      <c r="EV345" s="58"/>
      <c r="EW345" s="58"/>
      <c r="EX345" s="58"/>
      <c r="EY345" s="58"/>
      <c r="EZ345" s="58"/>
      <c r="FA345" s="58"/>
      <c r="FB345" s="58"/>
    </row>
    <row r="346" spans="57:158" ht="15" x14ac:dyDescent="0.25">
      <c r="BE346" s="58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 s="58"/>
      <c r="BT346" s="58"/>
      <c r="BU346" s="58"/>
      <c r="BV346" s="58"/>
      <c r="BW346" s="58"/>
      <c r="BX346" s="58"/>
      <c r="BY346" s="58"/>
      <c r="BZ346" s="58"/>
      <c r="CA346" s="58"/>
      <c r="CB346" s="58"/>
      <c r="CC346" s="58"/>
      <c r="CD346" s="58"/>
      <c r="CE346" s="58"/>
      <c r="CF346" s="58"/>
      <c r="CG346" s="58"/>
      <c r="CH346" s="58"/>
      <c r="CI346" s="58"/>
      <c r="CJ346" s="58"/>
      <c r="CK346" s="58"/>
      <c r="CL346" s="58"/>
      <c r="CM346" s="58"/>
      <c r="CN346" s="58"/>
      <c r="CO346" s="58"/>
      <c r="CP346" s="58"/>
      <c r="CQ346" s="58"/>
      <c r="CR346" s="58"/>
      <c r="CS346" s="58"/>
      <c r="CT346" s="58"/>
      <c r="CU346" s="58"/>
      <c r="CV346" s="58"/>
      <c r="CW346" s="58"/>
      <c r="CX346" s="58"/>
      <c r="CY346" s="58"/>
      <c r="CZ346" s="58"/>
      <c r="DA346" s="58"/>
      <c r="DB346" s="58"/>
      <c r="DC346" s="58"/>
      <c r="DD346" s="58"/>
      <c r="DE346" s="58"/>
      <c r="DF346" s="58"/>
      <c r="DG346" s="58"/>
      <c r="DH346" s="58"/>
      <c r="DI346" s="58"/>
      <c r="DJ346" s="58"/>
      <c r="DK346" s="58"/>
      <c r="DL346" s="58"/>
      <c r="DM346" s="58"/>
      <c r="DN346" s="58"/>
      <c r="DO346" s="58"/>
      <c r="DP346" s="58"/>
      <c r="DQ346" s="58"/>
      <c r="DR346" s="58"/>
      <c r="DS346" s="58"/>
      <c r="DT346" s="58"/>
      <c r="DU346" s="58"/>
      <c r="DV346" s="58"/>
      <c r="DW346" s="58"/>
      <c r="DX346" s="58"/>
      <c r="DY346" s="58"/>
      <c r="DZ346" s="58"/>
      <c r="EA346" s="58"/>
      <c r="EB346" s="58"/>
      <c r="EC346" s="58"/>
      <c r="ED346" s="58"/>
      <c r="EE346" s="58"/>
      <c r="EF346" s="58"/>
      <c r="EG346" s="58"/>
      <c r="EH346" s="58"/>
      <c r="EI346" s="58"/>
      <c r="EJ346" s="58"/>
      <c r="EK346" s="58"/>
      <c r="EL346" s="58"/>
      <c r="EM346" s="58"/>
      <c r="EN346" s="58"/>
      <c r="EO346" s="58"/>
      <c r="EP346" s="58"/>
      <c r="EQ346" s="58"/>
      <c r="ER346" s="58"/>
      <c r="ES346" s="58"/>
      <c r="ET346" s="58"/>
      <c r="EU346" s="58"/>
      <c r="EV346" s="58"/>
      <c r="EW346" s="58"/>
      <c r="EX346" s="58"/>
      <c r="EY346" s="58"/>
      <c r="EZ346" s="58"/>
      <c r="FA346" s="58"/>
      <c r="FB346" s="58"/>
    </row>
    <row r="347" spans="57:158" ht="15" x14ac:dyDescent="0.25">
      <c r="BE347" s="58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 s="58"/>
      <c r="BT347" s="58"/>
      <c r="BU347" s="58"/>
      <c r="BV347" s="58"/>
      <c r="BW347" s="58"/>
      <c r="BX347" s="58"/>
      <c r="BY347" s="58"/>
      <c r="BZ347" s="58"/>
      <c r="CA347" s="58"/>
      <c r="CB347" s="58"/>
      <c r="CC347" s="58"/>
      <c r="CD347" s="58"/>
      <c r="CE347" s="58"/>
      <c r="CF347" s="58"/>
      <c r="CG347" s="58"/>
      <c r="CH347" s="58"/>
      <c r="CI347" s="58"/>
      <c r="CJ347" s="58"/>
      <c r="CK347" s="58"/>
      <c r="CL347" s="58"/>
      <c r="CM347" s="58"/>
      <c r="CN347" s="58"/>
      <c r="CO347" s="58"/>
      <c r="CP347" s="58"/>
      <c r="CQ347" s="58"/>
      <c r="CR347" s="58"/>
      <c r="CS347" s="58"/>
      <c r="CT347" s="58"/>
      <c r="CU347" s="58"/>
      <c r="CV347" s="58"/>
      <c r="CW347" s="58"/>
      <c r="CX347" s="58"/>
      <c r="CY347" s="58"/>
      <c r="CZ347" s="58"/>
      <c r="DA347" s="58"/>
      <c r="DB347" s="58"/>
      <c r="DC347" s="58"/>
      <c r="DD347" s="58"/>
      <c r="DE347" s="58"/>
      <c r="DF347" s="58"/>
      <c r="DG347" s="58"/>
      <c r="DH347" s="58"/>
      <c r="DI347" s="58"/>
      <c r="DJ347" s="58"/>
      <c r="DK347" s="58"/>
      <c r="DL347" s="58"/>
      <c r="DM347" s="58"/>
      <c r="DN347" s="58"/>
      <c r="DO347" s="58"/>
      <c r="DP347" s="58"/>
      <c r="DQ347" s="58"/>
      <c r="DR347" s="58"/>
      <c r="DS347" s="58"/>
      <c r="DT347" s="58"/>
      <c r="DU347" s="58"/>
      <c r="DV347" s="58"/>
      <c r="DW347" s="58"/>
      <c r="DX347" s="58"/>
      <c r="DY347" s="58"/>
      <c r="DZ347" s="58"/>
      <c r="EA347" s="58"/>
      <c r="EB347" s="58"/>
      <c r="EC347" s="58"/>
      <c r="ED347" s="58"/>
      <c r="EE347" s="58"/>
      <c r="EF347" s="58"/>
      <c r="EG347" s="58"/>
      <c r="EH347" s="58"/>
      <c r="EI347" s="58"/>
      <c r="EJ347" s="58"/>
      <c r="EK347" s="58"/>
      <c r="EL347" s="58"/>
      <c r="EM347" s="58"/>
      <c r="EN347" s="58"/>
      <c r="EO347" s="58"/>
      <c r="EP347" s="58"/>
      <c r="EQ347" s="58"/>
      <c r="ER347" s="58"/>
      <c r="ES347" s="58"/>
      <c r="ET347" s="58"/>
      <c r="EU347" s="58"/>
      <c r="EV347" s="58"/>
      <c r="EW347" s="58"/>
      <c r="EX347" s="58"/>
      <c r="EY347" s="58"/>
      <c r="EZ347" s="58"/>
      <c r="FA347" s="58"/>
      <c r="FB347" s="58"/>
    </row>
    <row r="348" spans="57:158" ht="15" x14ac:dyDescent="0.25">
      <c r="BE348" s="5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 s="58"/>
      <c r="BT348" s="58"/>
      <c r="BU348" s="58"/>
      <c r="BV348" s="58"/>
      <c r="BW348" s="58"/>
      <c r="BX348" s="58"/>
      <c r="BY348" s="58"/>
      <c r="BZ348" s="58"/>
      <c r="CA348" s="58"/>
      <c r="CB348" s="58"/>
      <c r="CC348" s="58"/>
      <c r="CD348" s="58"/>
      <c r="CE348" s="58"/>
      <c r="CF348" s="58"/>
      <c r="CG348" s="58"/>
      <c r="CH348" s="58"/>
      <c r="CI348" s="58"/>
      <c r="CJ348" s="58"/>
      <c r="CK348" s="58"/>
      <c r="CL348" s="58"/>
      <c r="CM348" s="58"/>
      <c r="CN348" s="58"/>
      <c r="CO348" s="58"/>
      <c r="CP348" s="58"/>
      <c r="CQ348" s="58"/>
      <c r="CR348" s="58"/>
      <c r="CS348" s="58"/>
      <c r="CT348" s="58"/>
      <c r="CU348" s="58"/>
      <c r="CV348" s="58"/>
      <c r="CW348" s="58"/>
      <c r="CX348" s="58"/>
      <c r="CY348" s="58"/>
      <c r="CZ348" s="58"/>
      <c r="DA348" s="58"/>
      <c r="DB348" s="58"/>
      <c r="DC348" s="58"/>
      <c r="DD348" s="58"/>
      <c r="DE348" s="58"/>
      <c r="DF348" s="58"/>
      <c r="DG348" s="58"/>
      <c r="DH348" s="58"/>
      <c r="DI348" s="58"/>
      <c r="DJ348" s="58"/>
      <c r="DK348" s="58"/>
      <c r="DL348" s="58"/>
      <c r="DM348" s="58"/>
      <c r="DN348" s="58"/>
      <c r="DO348" s="58"/>
      <c r="DP348" s="58"/>
      <c r="DQ348" s="58"/>
      <c r="DR348" s="58"/>
      <c r="DS348" s="58"/>
      <c r="DT348" s="58"/>
      <c r="DU348" s="58"/>
      <c r="DV348" s="58"/>
      <c r="DW348" s="58"/>
      <c r="DX348" s="58"/>
      <c r="DY348" s="58"/>
      <c r="DZ348" s="58"/>
      <c r="EA348" s="58"/>
      <c r="EB348" s="58"/>
      <c r="EC348" s="58"/>
      <c r="ED348" s="58"/>
      <c r="EE348" s="58"/>
      <c r="EF348" s="58"/>
      <c r="EG348" s="58"/>
      <c r="EH348" s="58"/>
      <c r="EI348" s="58"/>
      <c r="EJ348" s="58"/>
      <c r="EK348" s="58"/>
      <c r="EL348" s="58"/>
      <c r="EM348" s="58"/>
      <c r="EN348" s="58"/>
      <c r="EO348" s="58"/>
      <c r="EP348" s="58"/>
      <c r="EQ348" s="58"/>
      <c r="ER348" s="58"/>
      <c r="ES348" s="58"/>
      <c r="ET348" s="58"/>
      <c r="EU348" s="58"/>
      <c r="EV348" s="58"/>
      <c r="EW348" s="58"/>
      <c r="EX348" s="58"/>
      <c r="EY348" s="58"/>
      <c r="EZ348" s="58"/>
      <c r="FA348" s="58"/>
      <c r="FB348" s="58"/>
    </row>
    <row r="349" spans="57:158" ht="15" x14ac:dyDescent="0.25">
      <c r="BE349" s="58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  <c r="CM349" s="58"/>
      <c r="CN349" s="58"/>
      <c r="CO349" s="58"/>
      <c r="CP349" s="58"/>
      <c r="CQ349" s="58"/>
      <c r="CR349" s="58"/>
      <c r="CS349" s="58"/>
      <c r="CT349" s="58"/>
      <c r="CU349" s="58"/>
      <c r="CV349" s="58"/>
      <c r="CW349" s="58"/>
      <c r="CX349" s="58"/>
      <c r="CY349" s="58"/>
      <c r="CZ349" s="58"/>
      <c r="DA349" s="58"/>
      <c r="DB349" s="58"/>
      <c r="DC349" s="58"/>
      <c r="DD349" s="58"/>
      <c r="DE349" s="58"/>
      <c r="DF349" s="58"/>
      <c r="DG349" s="58"/>
      <c r="DH349" s="58"/>
      <c r="DI349" s="58"/>
      <c r="DJ349" s="58"/>
      <c r="DK349" s="58"/>
      <c r="DL349" s="58"/>
      <c r="DM349" s="58"/>
      <c r="DN349" s="58"/>
      <c r="DO349" s="58"/>
      <c r="DP349" s="58"/>
      <c r="DQ349" s="58"/>
      <c r="DR349" s="58"/>
      <c r="DS349" s="58"/>
      <c r="DT349" s="58"/>
      <c r="DU349" s="58"/>
      <c r="DV349" s="58"/>
      <c r="DW349" s="58"/>
      <c r="DX349" s="58"/>
      <c r="DY349" s="58"/>
      <c r="DZ349" s="58"/>
      <c r="EA349" s="58"/>
      <c r="EB349" s="58"/>
      <c r="EC349" s="58"/>
      <c r="ED349" s="58"/>
      <c r="EE349" s="58"/>
      <c r="EF349" s="58"/>
      <c r="EG349" s="58"/>
      <c r="EH349" s="58"/>
      <c r="EI349" s="58"/>
      <c r="EJ349" s="58"/>
      <c r="EK349" s="58"/>
      <c r="EL349" s="58"/>
      <c r="EM349" s="58"/>
      <c r="EN349" s="58"/>
      <c r="EO349" s="58"/>
      <c r="EP349" s="58"/>
      <c r="EQ349" s="58"/>
      <c r="ER349" s="58"/>
      <c r="ES349" s="58"/>
      <c r="ET349" s="58"/>
      <c r="EU349" s="58"/>
      <c r="EV349" s="58"/>
      <c r="EW349" s="58"/>
      <c r="EX349" s="58"/>
      <c r="EY349" s="58"/>
      <c r="EZ349" s="58"/>
      <c r="FA349" s="58"/>
      <c r="FB349" s="58"/>
    </row>
    <row r="350" spans="57:158" ht="15" x14ac:dyDescent="0.25">
      <c r="BE350" s="58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 s="58"/>
      <c r="BT350" s="58"/>
      <c r="BU350" s="58"/>
      <c r="BV350" s="58"/>
      <c r="BW350" s="58"/>
      <c r="BX350" s="58"/>
      <c r="BY350" s="58"/>
      <c r="BZ350" s="58"/>
      <c r="CA350" s="58"/>
      <c r="CB350" s="58"/>
      <c r="CC350" s="58"/>
      <c r="CD350" s="58"/>
      <c r="CE350" s="58"/>
      <c r="CF350" s="58"/>
      <c r="CG350" s="58"/>
      <c r="CH350" s="58"/>
      <c r="CI350" s="58"/>
      <c r="CJ350" s="58"/>
      <c r="CK350" s="58"/>
      <c r="CL350" s="58"/>
      <c r="CM350" s="58"/>
      <c r="CN350" s="58"/>
      <c r="CO350" s="58"/>
      <c r="CP350" s="58"/>
      <c r="CQ350" s="58"/>
      <c r="CR350" s="58"/>
      <c r="CS350" s="58"/>
      <c r="CT350" s="58"/>
      <c r="CU350" s="58"/>
      <c r="CV350" s="58"/>
      <c r="CW350" s="58"/>
      <c r="CX350" s="58"/>
      <c r="CY350" s="58"/>
      <c r="CZ350" s="58"/>
      <c r="DA350" s="58"/>
      <c r="DB350" s="58"/>
      <c r="DC350" s="58"/>
      <c r="DD350" s="58"/>
      <c r="DE350" s="58"/>
      <c r="DF350" s="58"/>
      <c r="DG350" s="58"/>
      <c r="DH350" s="58"/>
      <c r="DI350" s="58"/>
      <c r="DJ350" s="58"/>
      <c r="DK350" s="58"/>
      <c r="DL350" s="58"/>
      <c r="DM350" s="58"/>
      <c r="DN350" s="58"/>
      <c r="DO350" s="58"/>
      <c r="DP350" s="58"/>
      <c r="DQ350" s="58"/>
      <c r="DR350" s="58"/>
      <c r="DS350" s="58"/>
      <c r="DT350" s="58"/>
      <c r="DU350" s="58"/>
      <c r="DV350" s="58"/>
      <c r="DW350" s="58"/>
      <c r="DX350" s="58"/>
      <c r="DY350" s="58"/>
      <c r="DZ350" s="58"/>
      <c r="EA350" s="58"/>
      <c r="EB350" s="58"/>
      <c r="EC350" s="58"/>
      <c r="ED350" s="58"/>
      <c r="EE350" s="58"/>
      <c r="EF350" s="58"/>
      <c r="EG350" s="58"/>
      <c r="EH350" s="58"/>
      <c r="EI350" s="58"/>
      <c r="EJ350" s="58"/>
      <c r="EK350" s="58"/>
      <c r="EL350" s="58"/>
      <c r="EM350" s="58"/>
      <c r="EN350" s="58"/>
      <c r="EO350" s="58"/>
      <c r="EP350" s="58"/>
      <c r="EQ350" s="58"/>
      <c r="ER350" s="58"/>
      <c r="ES350" s="58"/>
      <c r="ET350" s="58"/>
      <c r="EU350" s="58"/>
      <c r="EV350" s="58"/>
      <c r="EW350" s="58"/>
      <c r="EX350" s="58"/>
      <c r="EY350" s="58"/>
      <c r="EZ350" s="58"/>
      <c r="FA350" s="58"/>
      <c r="FB350" s="58"/>
    </row>
    <row r="351" spans="57:158" ht="15" x14ac:dyDescent="0.25">
      <c r="BE351" s="58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 s="58"/>
      <c r="BT351" s="58"/>
      <c r="BU351" s="58"/>
      <c r="BV351" s="58"/>
      <c r="BW351" s="58"/>
      <c r="BX351" s="58"/>
      <c r="BY351" s="58"/>
      <c r="BZ351" s="58"/>
      <c r="CA351" s="58"/>
      <c r="CB351" s="58"/>
      <c r="CC351" s="58"/>
      <c r="CD351" s="58"/>
      <c r="CE351" s="58"/>
      <c r="CF351" s="58"/>
      <c r="CG351" s="58"/>
      <c r="CH351" s="58"/>
      <c r="CI351" s="58"/>
      <c r="CJ351" s="58"/>
      <c r="CK351" s="58"/>
      <c r="CL351" s="58"/>
      <c r="CM351" s="58"/>
      <c r="CN351" s="58"/>
      <c r="CO351" s="58"/>
      <c r="CP351" s="58"/>
      <c r="CQ351" s="58"/>
      <c r="CR351" s="58"/>
      <c r="CS351" s="58"/>
      <c r="CT351" s="58"/>
      <c r="CU351" s="58"/>
      <c r="CV351" s="58"/>
      <c r="CW351" s="58"/>
      <c r="CX351" s="58"/>
      <c r="CY351" s="58"/>
      <c r="CZ351" s="58"/>
      <c r="DA351" s="58"/>
      <c r="DB351" s="58"/>
      <c r="DC351" s="58"/>
      <c r="DD351" s="58"/>
      <c r="DE351" s="58"/>
      <c r="DF351" s="58"/>
      <c r="DG351" s="58"/>
      <c r="DH351" s="58"/>
      <c r="DI351" s="58"/>
      <c r="DJ351" s="58"/>
      <c r="DK351" s="58"/>
      <c r="DL351" s="58"/>
      <c r="DM351" s="58"/>
      <c r="DN351" s="58"/>
      <c r="DO351" s="58"/>
      <c r="DP351" s="58"/>
      <c r="DQ351" s="58"/>
      <c r="DR351" s="58"/>
      <c r="DS351" s="58"/>
      <c r="DT351" s="58"/>
      <c r="DU351" s="58"/>
      <c r="DV351" s="58"/>
      <c r="DW351" s="58"/>
      <c r="DX351" s="58"/>
      <c r="DY351" s="58"/>
      <c r="DZ351" s="58"/>
      <c r="EA351" s="58"/>
      <c r="EB351" s="58"/>
      <c r="EC351" s="58"/>
      <c r="ED351" s="58"/>
      <c r="EE351" s="58"/>
      <c r="EF351" s="58"/>
      <c r="EG351" s="58"/>
      <c r="EH351" s="58"/>
      <c r="EI351" s="58"/>
      <c r="EJ351" s="58"/>
      <c r="EK351" s="58"/>
      <c r="EL351" s="58"/>
      <c r="EM351" s="58"/>
      <c r="EN351" s="58"/>
      <c r="EO351" s="58"/>
      <c r="EP351" s="58"/>
      <c r="EQ351" s="58"/>
      <c r="ER351" s="58"/>
      <c r="ES351" s="58"/>
      <c r="ET351" s="58"/>
      <c r="EU351" s="58"/>
      <c r="EV351" s="58"/>
      <c r="EW351" s="58"/>
      <c r="EX351" s="58"/>
      <c r="EY351" s="58"/>
      <c r="EZ351" s="58"/>
      <c r="FA351" s="58"/>
      <c r="FB351" s="58"/>
    </row>
    <row r="352" spans="57:158" ht="15" x14ac:dyDescent="0.25">
      <c r="BE352" s="58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 s="58"/>
      <c r="BT352" s="58"/>
      <c r="BU352" s="58"/>
      <c r="BV352" s="58"/>
      <c r="BW352" s="58"/>
      <c r="BX352" s="58"/>
      <c r="BY352" s="58"/>
      <c r="BZ352" s="58"/>
      <c r="CA352" s="58"/>
      <c r="CB352" s="58"/>
      <c r="CC352" s="58"/>
      <c r="CD352" s="58"/>
      <c r="CE352" s="58"/>
      <c r="CF352" s="58"/>
      <c r="CG352" s="58"/>
      <c r="CH352" s="58"/>
      <c r="CI352" s="58"/>
      <c r="CJ352" s="58"/>
      <c r="CK352" s="58"/>
      <c r="CL352" s="58"/>
      <c r="CM352" s="58"/>
      <c r="CN352" s="58"/>
      <c r="CO352" s="58"/>
      <c r="CP352" s="58"/>
      <c r="CQ352" s="58"/>
      <c r="CR352" s="58"/>
      <c r="CS352" s="58"/>
      <c r="CT352" s="58"/>
      <c r="CU352" s="58"/>
      <c r="CV352" s="58"/>
      <c r="CW352" s="58"/>
      <c r="CX352" s="58"/>
      <c r="CY352" s="58"/>
      <c r="CZ352" s="58"/>
      <c r="DA352" s="58"/>
      <c r="DB352" s="58"/>
      <c r="DC352" s="58"/>
      <c r="DD352" s="58"/>
      <c r="DE352" s="58"/>
      <c r="DF352" s="58"/>
      <c r="DG352" s="58"/>
      <c r="DH352" s="58"/>
      <c r="DI352" s="58"/>
      <c r="DJ352" s="58"/>
      <c r="DK352" s="58"/>
      <c r="DL352" s="58"/>
      <c r="DM352" s="58"/>
      <c r="DN352" s="58"/>
      <c r="DO352" s="58"/>
      <c r="DP352" s="58"/>
      <c r="DQ352" s="58"/>
      <c r="DR352" s="58"/>
      <c r="DS352" s="58"/>
      <c r="DT352" s="58"/>
      <c r="DU352" s="58"/>
      <c r="DV352" s="58"/>
      <c r="DW352" s="58"/>
      <c r="DX352" s="58"/>
      <c r="DY352" s="58"/>
      <c r="DZ352" s="58"/>
      <c r="EA352" s="58"/>
      <c r="EB352" s="58"/>
      <c r="EC352" s="58"/>
      <c r="ED352" s="58"/>
      <c r="EE352" s="58"/>
      <c r="EF352" s="58"/>
      <c r="EG352" s="58"/>
      <c r="EH352" s="58"/>
      <c r="EI352" s="58"/>
      <c r="EJ352" s="58"/>
      <c r="EK352" s="58"/>
      <c r="EL352" s="58"/>
      <c r="EM352" s="58"/>
      <c r="EN352" s="58"/>
      <c r="EO352" s="58"/>
      <c r="EP352" s="58"/>
      <c r="EQ352" s="58"/>
      <c r="ER352" s="58"/>
      <c r="ES352" s="58"/>
      <c r="ET352" s="58"/>
      <c r="EU352" s="58"/>
      <c r="EV352" s="58"/>
      <c r="EW352" s="58"/>
      <c r="EX352" s="58"/>
      <c r="EY352" s="58"/>
      <c r="EZ352" s="58"/>
      <c r="FA352" s="58"/>
      <c r="FB352" s="58"/>
    </row>
    <row r="353" spans="57:158" ht="15" x14ac:dyDescent="0.25">
      <c r="BE353" s="58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 s="58"/>
      <c r="BT353" s="58"/>
      <c r="BU353" s="58"/>
      <c r="BV353" s="58"/>
      <c r="BW353" s="58"/>
      <c r="BX353" s="58"/>
      <c r="BY353" s="58"/>
      <c r="BZ353" s="58"/>
      <c r="CA353" s="58"/>
      <c r="CB353" s="58"/>
      <c r="CC353" s="58"/>
      <c r="CD353" s="58"/>
      <c r="CE353" s="58"/>
      <c r="CF353" s="58"/>
      <c r="CG353" s="58"/>
      <c r="CH353" s="58"/>
      <c r="CI353" s="58"/>
      <c r="CJ353" s="58"/>
      <c r="CK353" s="58"/>
      <c r="CL353" s="58"/>
      <c r="CM353" s="58"/>
      <c r="CN353" s="58"/>
      <c r="CO353" s="58"/>
      <c r="CP353" s="58"/>
      <c r="CQ353" s="58"/>
      <c r="CR353" s="58"/>
      <c r="CS353" s="58"/>
      <c r="CT353" s="58"/>
      <c r="CU353" s="58"/>
      <c r="CV353" s="58"/>
      <c r="CW353" s="58"/>
      <c r="CX353" s="58"/>
      <c r="CY353" s="58"/>
      <c r="CZ353" s="58"/>
      <c r="DA353" s="58"/>
      <c r="DB353" s="58"/>
      <c r="DC353" s="58"/>
      <c r="DD353" s="58"/>
      <c r="DE353" s="58"/>
      <c r="DF353" s="58"/>
      <c r="DG353" s="58"/>
      <c r="DH353" s="58"/>
      <c r="DI353" s="58"/>
      <c r="DJ353" s="58"/>
      <c r="DK353" s="58"/>
      <c r="DL353" s="58"/>
      <c r="DM353" s="58"/>
      <c r="DN353" s="58"/>
      <c r="DO353" s="58"/>
      <c r="DP353" s="58"/>
      <c r="DQ353" s="58"/>
      <c r="DR353" s="58"/>
      <c r="DS353" s="58"/>
      <c r="DT353" s="58"/>
      <c r="DU353" s="58"/>
      <c r="DV353" s="58"/>
      <c r="DW353" s="58"/>
      <c r="DX353" s="58"/>
      <c r="DY353" s="58"/>
      <c r="DZ353" s="58"/>
      <c r="EA353" s="58"/>
      <c r="EB353" s="58"/>
      <c r="EC353" s="58"/>
      <c r="ED353" s="58"/>
      <c r="EE353" s="58"/>
      <c r="EF353" s="58"/>
      <c r="EG353" s="58"/>
      <c r="EH353" s="58"/>
      <c r="EI353" s="58"/>
      <c r="EJ353" s="58"/>
      <c r="EK353" s="58"/>
      <c r="EL353" s="58"/>
      <c r="EM353" s="58"/>
      <c r="EN353" s="58"/>
      <c r="EO353" s="58"/>
      <c r="EP353" s="58"/>
      <c r="EQ353" s="58"/>
      <c r="ER353" s="58"/>
      <c r="ES353" s="58"/>
      <c r="ET353" s="58"/>
      <c r="EU353" s="58"/>
      <c r="EV353" s="58"/>
      <c r="EW353" s="58"/>
      <c r="EX353" s="58"/>
      <c r="EY353" s="58"/>
      <c r="EZ353" s="58"/>
      <c r="FA353" s="58"/>
      <c r="FB353" s="58"/>
    </row>
    <row r="354" spans="57:158" ht="15" x14ac:dyDescent="0.25">
      <c r="BE354" s="58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 s="58"/>
      <c r="BT354" s="58"/>
      <c r="BU354" s="58"/>
      <c r="BV354" s="58"/>
      <c r="BW354" s="58"/>
      <c r="BX354" s="58"/>
      <c r="BY354" s="58"/>
      <c r="BZ354" s="58"/>
      <c r="CA354" s="58"/>
      <c r="CB354" s="58"/>
      <c r="CC354" s="58"/>
      <c r="CD354" s="58"/>
      <c r="CE354" s="58"/>
      <c r="CF354" s="58"/>
      <c r="CG354" s="58"/>
      <c r="CH354" s="58"/>
      <c r="CI354" s="58"/>
      <c r="CJ354" s="58"/>
      <c r="CK354" s="58"/>
      <c r="CL354" s="58"/>
      <c r="CM354" s="58"/>
      <c r="CN354" s="58"/>
      <c r="CO354" s="58"/>
      <c r="CP354" s="58"/>
      <c r="CQ354" s="58"/>
      <c r="CR354" s="58"/>
      <c r="CS354" s="58"/>
      <c r="CT354" s="58"/>
      <c r="CU354" s="58"/>
      <c r="CV354" s="58"/>
      <c r="CW354" s="58"/>
      <c r="CX354" s="58"/>
      <c r="CY354" s="58"/>
      <c r="CZ354" s="58"/>
      <c r="DA354" s="58"/>
      <c r="DB354" s="58"/>
      <c r="DC354" s="58"/>
      <c r="DD354" s="58"/>
      <c r="DE354" s="58"/>
      <c r="DF354" s="58"/>
      <c r="DG354" s="58"/>
      <c r="DH354" s="58"/>
      <c r="DI354" s="58"/>
      <c r="DJ354" s="58"/>
      <c r="DK354" s="58"/>
      <c r="DL354" s="58"/>
      <c r="DM354" s="58"/>
      <c r="DN354" s="58"/>
      <c r="DO354" s="58"/>
      <c r="DP354" s="58"/>
      <c r="DQ354" s="58"/>
      <c r="DR354" s="58"/>
      <c r="DS354" s="58"/>
      <c r="DT354" s="58"/>
      <c r="DU354" s="58"/>
      <c r="DV354" s="58"/>
      <c r="DW354" s="58"/>
      <c r="DX354" s="58"/>
      <c r="DY354" s="58"/>
      <c r="DZ354" s="58"/>
      <c r="EA354" s="58"/>
      <c r="EB354" s="58"/>
      <c r="EC354" s="58"/>
      <c r="ED354" s="58"/>
      <c r="EE354" s="58"/>
      <c r="EF354" s="58"/>
      <c r="EG354" s="58"/>
      <c r="EH354" s="58"/>
      <c r="EI354" s="58"/>
      <c r="EJ354" s="58"/>
      <c r="EK354" s="58"/>
      <c r="EL354" s="58"/>
      <c r="EM354" s="58"/>
      <c r="EN354" s="58"/>
      <c r="EO354" s="58"/>
      <c r="EP354" s="58"/>
      <c r="EQ354" s="58"/>
      <c r="ER354" s="58"/>
      <c r="ES354" s="58"/>
      <c r="ET354" s="58"/>
      <c r="EU354" s="58"/>
      <c r="EV354" s="58"/>
      <c r="EW354" s="58"/>
      <c r="EX354" s="58"/>
      <c r="EY354" s="58"/>
      <c r="EZ354" s="58"/>
      <c r="FA354" s="58"/>
      <c r="FB354" s="58"/>
    </row>
    <row r="355" spans="57:158" ht="15" x14ac:dyDescent="0.25">
      <c r="BE355" s="58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 s="58"/>
      <c r="BT355" s="58"/>
      <c r="BU355" s="58"/>
      <c r="BV355" s="58"/>
      <c r="BW355" s="58"/>
      <c r="BX355" s="58"/>
      <c r="BY355" s="58"/>
      <c r="BZ355" s="58"/>
      <c r="CA355" s="58"/>
      <c r="CB355" s="58"/>
      <c r="CC355" s="58"/>
      <c r="CD355" s="58"/>
      <c r="CE355" s="58"/>
      <c r="CF355" s="58"/>
      <c r="CG355" s="58"/>
      <c r="CH355" s="58"/>
      <c r="CI355" s="58"/>
      <c r="CJ355" s="58"/>
      <c r="CK355" s="58"/>
      <c r="CL355" s="58"/>
      <c r="CM355" s="58"/>
      <c r="CN355" s="58"/>
      <c r="CO355" s="58"/>
      <c r="CP355" s="58"/>
      <c r="CQ355" s="58"/>
      <c r="CR355" s="58"/>
      <c r="CS355" s="58"/>
      <c r="CT355" s="58"/>
      <c r="CU355" s="58"/>
      <c r="CV355" s="58"/>
      <c r="CW355" s="58"/>
      <c r="CX355" s="58"/>
      <c r="CY355" s="58"/>
      <c r="CZ355" s="58"/>
      <c r="DA355" s="58"/>
      <c r="DB355" s="58"/>
      <c r="DC355" s="58"/>
      <c r="DD355" s="58"/>
      <c r="DE355" s="58"/>
      <c r="DF355" s="58"/>
      <c r="DG355" s="58"/>
      <c r="DH355" s="58"/>
      <c r="DI355" s="58"/>
      <c r="DJ355" s="58"/>
      <c r="DK355" s="58"/>
      <c r="DL355" s="58"/>
      <c r="DM355" s="58"/>
      <c r="DN355" s="58"/>
      <c r="DO355" s="58"/>
      <c r="DP355" s="58"/>
      <c r="DQ355" s="58"/>
      <c r="DR355" s="58"/>
      <c r="DS355" s="58"/>
      <c r="DT355" s="58"/>
      <c r="DU355" s="58"/>
      <c r="DV355" s="58"/>
      <c r="DW355" s="58"/>
      <c r="DX355" s="58"/>
      <c r="DY355" s="58"/>
      <c r="DZ355" s="58"/>
      <c r="EA355" s="58"/>
      <c r="EB355" s="58"/>
      <c r="EC355" s="58"/>
      <c r="ED355" s="58"/>
      <c r="EE355" s="58"/>
      <c r="EF355" s="58"/>
      <c r="EG355" s="58"/>
      <c r="EH355" s="58"/>
      <c r="EI355" s="58"/>
      <c r="EJ355" s="58"/>
      <c r="EK355" s="58"/>
      <c r="EL355" s="58"/>
      <c r="EM355" s="58"/>
      <c r="EN355" s="58"/>
      <c r="EO355" s="58"/>
      <c r="EP355" s="58"/>
      <c r="EQ355" s="58"/>
      <c r="ER355" s="58"/>
      <c r="ES355" s="58"/>
      <c r="ET355" s="58"/>
      <c r="EU355" s="58"/>
      <c r="EV355" s="58"/>
      <c r="EW355" s="58"/>
      <c r="EX355" s="58"/>
      <c r="EY355" s="58"/>
      <c r="EZ355" s="58"/>
      <c r="FA355" s="58"/>
      <c r="FB355" s="58"/>
    </row>
    <row r="356" spans="57:158" ht="15" x14ac:dyDescent="0.25">
      <c r="BE356" s="58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 s="58"/>
      <c r="BT356" s="58"/>
      <c r="BU356" s="58"/>
      <c r="BV356" s="58"/>
      <c r="BW356" s="58"/>
      <c r="BX356" s="58"/>
      <c r="BY356" s="58"/>
      <c r="BZ356" s="58"/>
      <c r="CA356" s="58"/>
      <c r="CB356" s="58"/>
      <c r="CC356" s="58"/>
      <c r="CD356" s="58"/>
      <c r="CE356" s="58"/>
      <c r="CF356" s="58"/>
      <c r="CG356" s="58"/>
      <c r="CH356" s="58"/>
      <c r="CI356" s="58"/>
      <c r="CJ356" s="58"/>
      <c r="CK356" s="58"/>
      <c r="CL356" s="58"/>
      <c r="CM356" s="58"/>
      <c r="CN356" s="58"/>
      <c r="CO356" s="58"/>
      <c r="CP356" s="58"/>
      <c r="CQ356" s="58"/>
      <c r="CR356" s="58"/>
      <c r="CS356" s="58"/>
      <c r="CT356" s="58"/>
      <c r="CU356" s="58"/>
      <c r="CV356" s="58"/>
      <c r="CW356" s="58"/>
      <c r="CX356" s="58"/>
      <c r="CY356" s="58"/>
      <c r="CZ356" s="58"/>
      <c r="DA356" s="58"/>
      <c r="DB356" s="58"/>
      <c r="DC356" s="58"/>
      <c r="DD356" s="58"/>
      <c r="DE356" s="58"/>
      <c r="DF356" s="58"/>
      <c r="DG356" s="58"/>
      <c r="DH356" s="58"/>
      <c r="DI356" s="58"/>
      <c r="DJ356" s="58"/>
      <c r="DK356" s="58"/>
      <c r="DL356" s="58"/>
      <c r="DM356" s="58"/>
      <c r="DN356" s="58"/>
      <c r="DO356" s="58"/>
      <c r="DP356" s="58"/>
      <c r="DQ356" s="58"/>
      <c r="DR356" s="58"/>
      <c r="DS356" s="58"/>
      <c r="DT356" s="58"/>
      <c r="DU356" s="58"/>
      <c r="DV356" s="58"/>
      <c r="DW356" s="58"/>
      <c r="DX356" s="58"/>
      <c r="DY356" s="58"/>
      <c r="DZ356" s="58"/>
      <c r="EA356" s="58"/>
      <c r="EB356" s="58"/>
      <c r="EC356" s="58"/>
      <c r="ED356" s="58"/>
      <c r="EE356" s="58"/>
      <c r="EF356" s="58"/>
      <c r="EG356" s="58"/>
      <c r="EH356" s="58"/>
      <c r="EI356" s="58"/>
      <c r="EJ356" s="58"/>
      <c r="EK356" s="58"/>
      <c r="EL356" s="58"/>
      <c r="EM356" s="58"/>
      <c r="EN356" s="58"/>
      <c r="EO356" s="58"/>
      <c r="EP356" s="58"/>
      <c r="EQ356" s="58"/>
      <c r="ER356" s="58"/>
      <c r="ES356" s="58"/>
      <c r="ET356" s="58"/>
      <c r="EU356" s="58"/>
      <c r="EV356" s="58"/>
      <c r="EW356" s="58"/>
      <c r="EX356" s="58"/>
      <c r="EY356" s="58"/>
      <c r="EZ356" s="58"/>
      <c r="FA356" s="58"/>
      <c r="FB356" s="58"/>
    </row>
    <row r="357" spans="57:158" ht="15" x14ac:dyDescent="0.25">
      <c r="BE357" s="58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 s="58"/>
      <c r="BT357" s="58"/>
      <c r="BU357" s="58"/>
      <c r="BV357" s="58"/>
      <c r="BW357" s="58"/>
      <c r="BX357" s="58"/>
      <c r="BY357" s="58"/>
      <c r="BZ357" s="58"/>
      <c r="CA357" s="58"/>
      <c r="CB357" s="58"/>
      <c r="CC357" s="58"/>
      <c r="CD357" s="58"/>
      <c r="CE357" s="58"/>
      <c r="CF357" s="58"/>
      <c r="CG357" s="58"/>
      <c r="CH357" s="58"/>
      <c r="CI357" s="58"/>
      <c r="CJ357" s="58"/>
      <c r="CK357" s="58"/>
      <c r="CL357" s="58"/>
      <c r="CM357" s="58"/>
      <c r="CN357" s="58"/>
      <c r="CO357" s="58"/>
      <c r="CP357" s="58"/>
      <c r="CQ357" s="58"/>
      <c r="CR357" s="58"/>
      <c r="CS357" s="58"/>
      <c r="CT357" s="58"/>
      <c r="CU357" s="58"/>
      <c r="CV357" s="58"/>
      <c r="CW357" s="58"/>
      <c r="CX357" s="58"/>
      <c r="CY357" s="58"/>
      <c r="CZ357" s="58"/>
      <c r="DA357" s="58"/>
      <c r="DB357" s="58"/>
      <c r="DC357" s="58"/>
      <c r="DD357" s="58"/>
      <c r="DE357" s="58"/>
      <c r="DF357" s="58"/>
      <c r="DG357" s="58"/>
      <c r="DH357" s="58"/>
      <c r="DI357" s="58"/>
      <c r="DJ357" s="58"/>
      <c r="DK357" s="58"/>
      <c r="DL357" s="58"/>
      <c r="DM357" s="58"/>
      <c r="DN357" s="58"/>
      <c r="DO357" s="58"/>
      <c r="DP357" s="58"/>
      <c r="DQ357" s="58"/>
      <c r="DR357" s="58"/>
      <c r="DS357" s="58"/>
      <c r="DT357" s="58"/>
      <c r="DU357" s="58"/>
      <c r="DV357" s="58"/>
      <c r="DW357" s="58"/>
      <c r="DX357" s="58"/>
      <c r="DY357" s="58"/>
      <c r="DZ357" s="58"/>
      <c r="EA357" s="58"/>
      <c r="EB357" s="58"/>
      <c r="EC357" s="58"/>
      <c r="ED357" s="58"/>
      <c r="EE357" s="58"/>
      <c r="EF357" s="58"/>
      <c r="EG357" s="58"/>
      <c r="EH357" s="58"/>
      <c r="EI357" s="58"/>
      <c r="EJ357" s="58"/>
      <c r="EK357" s="58"/>
      <c r="EL357" s="58"/>
      <c r="EM357" s="58"/>
      <c r="EN357" s="58"/>
      <c r="EO357" s="58"/>
      <c r="EP357" s="58"/>
      <c r="EQ357" s="58"/>
      <c r="ER357" s="58"/>
      <c r="ES357" s="58"/>
      <c r="ET357" s="58"/>
      <c r="EU357" s="58"/>
      <c r="EV357" s="58"/>
      <c r="EW357" s="58"/>
      <c r="EX357" s="58"/>
      <c r="EY357" s="58"/>
      <c r="EZ357" s="58"/>
      <c r="FA357" s="58"/>
      <c r="FB357" s="58"/>
    </row>
    <row r="358" spans="57:158" ht="15" x14ac:dyDescent="0.25">
      <c r="BE358" s="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 s="58"/>
      <c r="BT358" s="58"/>
      <c r="BU358" s="58"/>
      <c r="BV358" s="58"/>
      <c r="BW358" s="58"/>
      <c r="BX358" s="58"/>
      <c r="BY358" s="58"/>
      <c r="BZ358" s="58"/>
      <c r="CA358" s="58"/>
      <c r="CB358" s="58"/>
      <c r="CC358" s="58"/>
      <c r="CD358" s="58"/>
      <c r="CE358" s="58"/>
      <c r="CF358" s="58"/>
      <c r="CG358" s="58"/>
      <c r="CH358" s="58"/>
      <c r="CI358" s="58"/>
      <c r="CJ358" s="58"/>
      <c r="CK358" s="58"/>
      <c r="CL358" s="58"/>
      <c r="CM358" s="58"/>
      <c r="CN358" s="58"/>
      <c r="CO358" s="58"/>
      <c r="CP358" s="58"/>
      <c r="CQ358" s="58"/>
      <c r="CR358" s="58"/>
      <c r="CS358" s="58"/>
      <c r="CT358" s="58"/>
      <c r="CU358" s="58"/>
      <c r="CV358" s="58"/>
      <c r="CW358" s="58"/>
      <c r="CX358" s="58"/>
      <c r="CY358" s="58"/>
      <c r="CZ358" s="58"/>
      <c r="DA358" s="58"/>
      <c r="DB358" s="58"/>
      <c r="DC358" s="58"/>
      <c r="DD358" s="58"/>
      <c r="DE358" s="58"/>
      <c r="DF358" s="58"/>
      <c r="DG358" s="58"/>
      <c r="DH358" s="58"/>
      <c r="DI358" s="58"/>
      <c r="DJ358" s="58"/>
      <c r="DK358" s="58"/>
      <c r="DL358" s="58"/>
      <c r="DM358" s="58"/>
      <c r="DN358" s="58"/>
      <c r="DO358" s="58"/>
      <c r="DP358" s="58"/>
      <c r="DQ358" s="58"/>
      <c r="DR358" s="58"/>
      <c r="DS358" s="58"/>
      <c r="DT358" s="58"/>
      <c r="DU358" s="58"/>
      <c r="DV358" s="58"/>
      <c r="DW358" s="58"/>
      <c r="DX358" s="58"/>
      <c r="DY358" s="58"/>
      <c r="DZ358" s="58"/>
      <c r="EA358" s="58"/>
      <c r="EB358" s="58"/>
      <c r="EC358" s="58"/>
      <c r="ED358" s="58"/>
      <c r="EE358" s="58"/>
      <c r="EF358" s="58"/>
      <c r="EG358" s="58"/>
      <c r="EH358" s="58"/>
      <c r="EI358" s="58"/>
      <c r="EJ358" s="58"/>
      <c r="EK358" s="58"/>
      <c r="EL358" s="58"/>
      <c r="EM358" s="58"/>
      <c r="EN358" s="58"/>
      <c r="EO358" s="58"/>
      <c r="EP358" s="58"/>
      <c r="EQ358" s="58"/>
      <c r="ER358" s="58"/>
      <c r="ES358" s="58"/>
      <c r="ET358" s="58"/>
      <c r="EU358" s="58"/>
      <c r="EV358" s="58"/>
      <c r="EW358" s="58"/>
      <c r="EX358" s="58"/>
      <c r="EY358" s="58"/>
      <c r="EZ358" s="58"/>
      <c r="FA358" s="58"/>
      <c r="FB358" s="58"/>
    </row>
    <row r="359" spans="57:158" ht="15" x14ac:dyDescent="0.25">
      <c r="BE359" s="58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 s="58"/>
      <c r="BT359" s="58"/>
      <c r="BU359" s="58"/>
      <c r="BV359" s="58"/>
      <c r="BW359" s="58"/>
      <c r="BX359" s="58"/>
      <c r="BY359" s="58"/>
      <c r="BZ359" s="58"/>
      <c r="CA359" s="58"/>
      <c r="CB359" s="58"/>
      <c r="CC359" s="58"/>
      <c r="CD359" s="58"/>
      <c r="CE359" s="58"/>
      <c r="CF359" s="58"/>
      <c r="CG359" s="58"/>
      <c r="CH359" s="58"/>
      <c r="CI359" s="58"/>
      <c r="CJ359" s="58"/>
      <c r="CK359" s="58"/>
      <c r="CL359" s="58"/>
      <c r="CM359" s="58"/>
      <c r="CN359" s="58"/>
      <c r="CO359" s="58"/>
      <c r="CP359" s="58"/>
      <c r="CQ359" s="58"/>
      <c r="CR359" s="58"/>
      <c r="CS359" s="58"/>
      <c r="CT359" s="58"/>
      <c r="CU359" s="58"/>
      <c r="CV359" s="58"/>
      <c r="CW359" s="58"/>
      <c r="CX359" s="58"/>
      <c r="CY359" s="58"/>
      <c r="CZ359" s="58"/>
      <c r="DA359" s="58"/>
      <c r="DB359" s="58"/>
      <c r="DC359" s="58"/>
      <c r="DD359" s="58"/>
      <c r="DE359" s="58"/>
      <c r="DF359" s="58"/>
      <c r="DG359" s="58"/>
      <c r="DH359" s="58"/>
      <c r="DI359" s="58"/>
      <c r="DJ359" s="58"/>
      <c r="DK359" s="58"/>
      <c r="DL359" s="58"/>
      <c r="DM359" s="58"/>
      <c r="DN359" s="58"/>
      <c r="DO359" s="58"/>
      <c r="DP359" s="58"/>
      <c r="DQ359" s="58"/>
      <c r="DR359" s="58"/>
      <c r="DS359" s="58"/>
      <c r="DT359" s="58"/>
      <c r="DU359" s="58"/>
      <c r="DV359" s="58"/>
      <c r="DW359" s="58"/>
      <c r="DX359" s="58"/>
      <c r="DY359" s="58"/>
      <c r="DZ359" s="58"/>
      <c r="EA359" s="58"/>
      <c r="EB359" s="58"/>
      <c r="EC359" s="58"/>
      <c r="ED359" s="58"/>
      <c r="EE359" s="58"/>
      <c r="EF359" s="58"/>
      <c r="EG359" s="58"/>
      <c r="EH359" s="58"/>
      <c r="EI359" s="58"/>
      <c r="EJ359" s="58"/>
      <c r="EK359" s="58"/>
      <c r="EL359" s="58"/>
      <c r="EM359" s="58"/>
      <c r="EN359" s="58"/>
      <c r="EO359" s="58"/>
      <c r="EP359" s="58"/>
      <c r="EQ359" s="58"/>
      <c r="ER359" s="58"/>
      <c r="ES359" s="58"/>
      <c r="ET359" s="58"/>
      <c r="EU359" s="58"/>
      <c r="EV359" s="58"/>
      <c r="EW359" s="58"/>
      <c r="EX359" s="58"/>
      <c r="EY359" s="58"/>
      <c r="EZ359" s="58"/>
      <c r="FA359" s="58"/>
      <c r="FB359" s="58"/>
    </row>
    <row r="360" spans="57:158" ht="15" x14ac:dyDescent="0.25">
      <c r="BE360" s="58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 s="58"/>
      <c r="BT360" s="58"/>
      <c r="BU360" s="58"/>
      <c r="BV360" s="58"/>
      <c r="BW360" s="58"/>
      <c r="BX360" s="58"/>
      <c r="BY360" s="58"/>
      <c r="BZ360" s="58"/>
      <c r="CA360" s="58"/>
      <c r="CB360" s="58"/>
      <c r="CC360" s="58"/>
      <c r="CD360" s="58"/>
      <c r="CE360" s="58"/>
      <c r="CF360" s="58"/>
      <c r="CG360" s="58"/>
      <c r="CH360" s="58"/>
      <c r="CI360" s="58"/>
      <c r="CJ360" s="58"/>
      <c r="CK360" s="58"/>
      <c r="CL360" s="58"/>
      <c r="CM360" s="58"/>
      <c r="CN360" s="58"/>
      <c r="CO360" s="58"/>
      <c r="CP360" s="58"/>
      <c r="CQ360" s="58"/>
      <c r="CR360" s="58"/>
      <c r="CS360" s="58"/>
      <c r="CT360" s="58"/>
      <c r="CU360" s="58"/>
      <c r="CV360" s="58"/>
      <c r="CW360" s="58"/>
      <c r="CX360" s="58"/>
      <c r="CY360" s="58"/>
      <c r="CZ360" s="58"/>
      <c r="DA360" s="58"/>
      <c r="DB360" s="58"/>
      <c r="DC360" s="58"/>
      <c r="DD360" s="58"/>
      <c r="DE360" s="58"/>
      <c r="DF360" s="58"/>
      <c r="DG360" s="58"/>
      <c r="DH360" s="58"/>
      <c r="DI360" s="58"/>
      <c r="DJ360" s="58"/>
      <c r="DK360" s="58"/>
      <c r="DL360" s="58"/>
      <c r="DM360" s="58"/>
      <c r="DN360" s="58"/>
      <c r="DO360" s="58"/>
      <c r="DP360" s="58"/>
      <c r="DQ360" s="58"/>
      <c r="DR360" s="58"/>
      <c r="DS360" s="58"/>
      <c r="DT360" s="58"/>
      <c r="DU360" s="58"/>
      <c r="DV360" s="58"/>
      <c r="DW360" s="58"/>
      <c r="DX360" s="58"/>
      <c r="DY360" s="58"/>
      <c r="DZ360" s="58"/>
      <c r="EA360" s="58"/>
      <c r="EB360" s="58"/>
      <c r="EC360" s="58"/>
      <c r="ED360" s="58"/>
      <c r="EE360" s="58"/>
      <c r="EF360" s="58"/>
      <c r="EG360" s="58"/>
      <c r="EH360" s="58"/>
      <c r="EI360" s="58"/>
      <c r="EJ360" s="58"/>
      <c r="EK360" s="58"/>
      <c r="EL360" s="58"/>
      <c r="EM360" s="58"/>
      <c r="EN360" s="58"/>
      <c r="EO360" s="58"/>
      <c r="EP360" s="58"/>
      <c r="EQ360" s="58"/>
      <c r="ER360" s="58"/>
      <c r="ES360" s="58"/>
      <c r="ET360" s="58"/>
      <c r="EU360" s="58"/>
      <c r="EV360" s="58"/>
      <c r="EW360" s="58"/>
      <c r="EX360" s="58"/>
      <c r="EY360" s="58"/>
      <c r="EZ360" s="58"/>
      <c r="FA360" s="58"/>
      <c r="FB360" s="58"/>
    </row>
    <row r="361" spans="57:158" ht="15" x14ac:dyDescent="0.25">
      <c r="BE361" s="58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 s="58"/>
      <c r="BT361" s="58"/>
      <c r="BU361" s="58"/>
      <c r="BV361" s="58"/>
      <c r="BW361" s="58"/>
      <c r="BX361" s="58"/>
      <c r="BY361" s="58"/>
      <c r="BZ361" s="58"/>
      <c r="CA361" s="58"/>
      <c r="CB361" s="58"/>
      <c r="CC361" s="58"/>
      <c r="CD361" s="58"/>
      <c r="CE361" s="58"/>
      <c r="CF361" s="58"/>
      <c r="CG361" s="58"/>
      <c r="CH361" s="58"/>
      <c r="CI361" s="58"/>
      <c r="CJ361" s="58"/>
      <c r="CK361" s="58"/>
      <c r="CL361" s="58"/>
      <c r="CM361" s="58"/>
      <c r="CN361" s="58"/>
      <c r="CO361" s="58"/>
      <c r="CP361" s="58"/>
      <c r="CQ361" s="58"/>
      <c r="CR361" s="58"/>
      <c r="CS361" s="58"/>
      <c r="CT361" s="58"/>
      <c r="CU361" s="58"/>
      <c r="CV361" s="58"/>
      <c r="CW361" s="58"/>
      <c r="CX361" s="58"/>
      <c r="CY361" s="58"/>
      <c r="CZ361" s="58"/>
      <c r="DA361" s="58"/>
      <c r="DB361" s="58"/>
      <c r="DC361" s="58"/>
      <c r="DD361" s="58"/>
      <c r="DE361" s="58"/>
      <c r="DF361" s="58"/>
      <c r="DG361" s="58"/>
      <c r="DH361" s="58"/>
      <c r="DI361" s="58"/>
      <c r="DJ361" s="58"/>
      <c r="DK361" s="58"/>
      <c r="DL361" s="58"/>
      <c r="DM361" s="58"/>
      <c r="DN361" s="58"/>
      <c r="DO361" s="58"/>
      <c r="DP361" s="58"/>
      <c r="DQ361" s="58"/>
      <c r="DR361" s="58"/>
      <c r="DS361" s="58"/>
      <c r="DT361" s="58"/>
      <c r="DU361" s="58"/>
      <c r="DV361" s="58"/>
      <c r="DW361" s="58"/>
      <c r="DX361" s="58"/>
      <c r="DY361" s="58"/>
      <c r="DZ361" s="58"/>
      <c r="EA361" s="58"/>
      <c r="EB361" s="58"/>
      <c r="EC361" s="58"/>
      <c r="ED361" s="58"/>
      <c r="EE361" s="58"/>
      <c r="EF361" s="58"/>
      <c r="EG361" s="58"/>
      <c r="EH361" s="58"/>
      <c r="EI361" s="58"/>
      <c r="EJ361" s="58"/>
      <c r="EK361" s="58"/>
      <c r="EL361" s="58"/>
      <c r="EM361" s="58"/>
      <c r="EN361" s="58"/>
      <c r="EO361" s="58"/>
      <c r="EP361" s="58"/>
      <c r="EQ361" s="58"/>
      <c r="ER361" s="58"/>
      <c r="ES361" s="58"/>
      <c r="ET361" s="58"/>
      <c r="EU361" s="58"/>
      <c r="EV361" s="58"/>
      <c r="EW361" s="58"/>
      <c r="EX361" s="58"/>
      <c r="EY361" s="58"/>
      <c r="EZ361" s="58"/>
      <c r="FA361" s="58"/>
      <c r="FB361" s="58"/>
    </row>
    <row r="362" spans="57:158" ht="15" x14ac:dyDescent="0.25">
      <c r="BE362" s="58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 s="58"/>
      <c r="BT362" s="58"/>
      <c r="BU362" s="58"/>
      <c r="BV362" s="58"/>
      <c r="BW362" s="58"/>
      <c r="BX362" s="58"/>
      <c r="BY362" s="58"/>
      <c r="BZ362" s="58"/>
      <c r="CA362" s="58"/>
      <c r="CB362" s="58"/>
      <c r="CC362" s="58"/>
      <c r="CD362" s="58"/>
      <c r="CE362" s="58"/>
      <c r="CF362" s="58"/>
      <c r="CG362" s="58"/>
      <c r="CH362" s="58"/>
      <c r="CI362" s="58"/>
      <c r="CJ362" s="58"/>
      <c r="CK362" s="58"/>
      <c r="CL362" s="58"/>
      <c r="CM362" s="58"/>
      <c r="CN362" s="58"/>
      <c r="CO362" s="58"/>
      <c r="CP362" s="58"/>
      <c r="CQ362" s="58"/>
      <c r="CR362" s="58"/>
      <c r="CS362" s="58"/>
      <c r="CT362" s="58"/>
      <c r="CU362" s="58"/>
      <c r="CV362" s="58"/>
      <c r="CW362" s="58"/>
      <c r="CX362" s="58"/>
      <c r="CY362" s="58"/>
      <c r="CZ362" s="58"/>
      <c r="DA362" s="58"/>
      <c r="DB362" s="58"/>
      <c r="DC362" s="58"/>
      <c r="DD362" s="58"/>
      <c r="DE362" s="58"/>
      <c r="DF362" s="58"/>
      <c r="DG362" s="58"/>
      <c r="DH362" s="58"/>
      <c r="DI362" s="58"/>
      <c r="DJ362" s="58"/>
      <c r="DK362" s="58"/>
      <c r="DL362" s="58"/>
      <c r="DM362" s="58"/>
      <c r="DN362" s="58"/>
      <c r="DO362" s="58"/>
      <c r="DP362" s="58"/>
      <c r="DQ362" s="58"/>
      <c r="DR362" s="58"/>
      <c r="DS362" s="58"/>
      <c r="DT362" s="58"/>
      <c r="DU362" s="58"/>
      <c r="DV362" s="58"/>
      <c r="DW362" s="58"/>
      <c r="DX362" s="58"/>
      <c r="DY362" s="58"/>
      <c r="DZ362" s="58"/>
      <c r="EA362" s="58"/>
      <c r="EB362" s="58"/>
      <c r="EC362" s="58"/>
      <c r="ED362" s="58"/>
      <c r="EE362" s="58"/>
      <c r="EF362" s="58"/>
      <c r="EG362" s="58"/>
      <c r="EH362" s="58"/>
      <c r="EI362" s="58"/>
      <c r="EJ362" s="58"/>
      <c r="EK362" s="58"/>
      <c r="EL362" s="58"/>
      <c r="EM362" s="58"/>
      <c r="EN362" s="58"/>
      <c r="EO362" s="58"/>
      <c r="EP362" s="58"/>
      <c r="EQ362" s="58"/>
      <c r="ER362" s="58"/>
      <c r="ES362" s="58"/>
      <c r="ET362" s="58"/>
      <c r="EU362" s="58"/>
      <c r="EV362" s="58"/>
      <c r="EW362" s="58"/>
      <c r="EX362" s="58"/>
      <c r="EY362" s="58"/>
      <c r="EZ362" s="58"/>
      <c r="FA362" s="58"/>
      <c r="FB362" s="58"/>
    </row>
    <row r="363" spans="57:158" ht="15" x14ac:dyDescent="0.25">
      <c r="BE363" s="58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 s="58"/>
      <c r="BT363" s="58"/>
      <c r="BU363" s="58"/>
      <c r="BV363" s="58"/>
      <c r="BW363" s="58"/>
      <c r="BX363" s="58"/>
      <c r="BY363" s="58"/>
      <c r="BZ363" s="58"/>
      <c r="CA363" s="58"/>
      <c r="CB363" s="58"/>
      <c r="CC363" s="58"/>
      <c r="CD363" s="58"/>
      <c r="CE363" s="58"/>
      <c r="CF363" s="58"/>
      <c r="CG363" s="58"/>
      <c r="CH363" s="58"/>
      <c r="CI363" s="58"/>
      <c r="CJ363" s="58"/>
      <c r="CK363" s="58"/>
      <c r="CL363" s="58"/>
      <c r="CM363" s="58"/>
      <c r="CN363" s="58"/>
      <c r="CO363" s="58"/>
      <c r="CP363" s="58"/>
      <c r="CQ363" s="58"/>
      <c r="CR363" s="58"/>
      <c r="CS363" s="58"/>
      <c r="CT363" s="58"/>
      <c r="CU363" s="58"/>
      <c r="CV363" s="58"/>
      <c r="CW363" s="58"/>
      <c r="CX363" s="58"/>
      <c r="CY363" s="58"/>
      <c r="CZ363" s="58"/>
      <c r="DA363" s="58"/>
      <c r="DB363" s="58"/>
      <c r="DC363" s="58"/>
      <c r="DD363" s="58"/>
      <c r="DE363" s="58"/>
      <c r="DF363" s="58"/>
      <c r="DG363" s="58"/>
      <c r="DH363" s="58"/>
      <c r="DI363" s="58"/>
      <c r="DJ363" s="58"/>
      <c r="DK363" s="58"/>
      <c r="DL363" s="58"/>
      <c r="DM363" s="58"/>
      <c r="DN363" s="58"/>
      <c r="DO363" s="58"/>
      <c r="DP363" s="58"/>
      <c r="DQ363" s="58"/>
      <c r="DR363" s="58"/>
      <c r="DS363" s="58"/>
      <c r="DT363" s="58"/>
      <c r="DU363" s="58"/>
      <c r="DV363" s="58"/>
      <c r="DW363" s="58"/>
      <c r="DX363" s="58"/>
      <c r="DY363" s="58"/>
      <c r="DZ363" s="58"/>
      <c r="EA363" s="58"/>
      <c r="EB363" s="58"/>
      <c r="EC363" s="58"/>
      <c r="ED363" s="58"/>
      <c r="EE363" s="58"/>
      <c r="EF363" s="58"/>
      <c r="EG363" s="58"/>
      <c r="EH363" s="58"/>
      <c r="EI363" s="58"/>
      <c r="EJ363" s="58"/>
      <c r="EK363" s="58"/>
      <c r="EL363" s="58"/>
      <c r="EM363" s="58"/>
      <c r="EN363" s="58"/>
      <c r="EO363" s="58"/>
      <c r="EP363" s="58"/>
      <c r="EQ363" s="58"/>
      <c r="ER363" s="58"/>
      <c r="ES363" s="58"/>
      <c r="ET363" s="58"/>
      <c r="EU363" s="58"/>
      <c r="EV363" s="58"/>
      <c r="EW363" s="58"/>
      <c r="EX363" s="58"/>
      <c r="EY363" s="58"/>
      <c r="EZ363" s="58"/>
      <c r="FA363" s="58"/>
      <c r="FB363" s="58"/>
    </row>
    <row r="364" spans="57:158" ht="15" x14ac:dyDescent="0.25">
      <c r="BE364" s="58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 s="58"/>
      <c r="BT364" s="58"/>
      <c r="BU364" s="58"/>
      <c r="BV364" s="58"/>
      <c r="BW364" s="58"/>
      <c r="BX364" s="58"/>
      <c r="BY364" s="58"/>
      <c r="BZ364" s="58"/>
      <c r="CA364" s="58"/>
      <c r="CB364" s="58"/>
      <c r="CC364" s="58"/>
      <c r="CD364" s="58"/>
      <c r="CE364" s="58"/>
      <c r="CF364" s="58"/>
      <c r="CG364" s="58"/>
      <c r="CH364" s="58"/>
      <c r="CI364" s="58"/>
      <c r="CJ364" s="58"/>
      <c r="CK364" s="58"/>
      <c r="CL364" s="58"/>
      <c r="CM364" s="58"/>
      <c r="CN364" s="58"/>
      <c r="CO364" s="58"/>
      <c r="CP364" s="58"/>
      <c r="CQ364" s="58"/>
      <c r="CR364" s="58"/>
      <c r="CS364" s="58"/>
      <c r="CT364" s="58"/>
      <c r="CU364" s="58"/>
      <c r="CV364" s="58"/>
      <c r="CW364" s="58"/>
      <c r="CX364" s="58"/>
      <c r="CY364" s="58"/>
      <c r="CZ364" s="58"/>
      <c r="DA364" s="58"/>
      <c r="DB364" s="58"/>
      <c r="DC364" s="58"/>
      <c r="DD364" s="58"/>
      <c r="DE364" s="58"/>
      <c r="DF364" s="58"/>
      <c r="DG364" s="58"/>
      <c r="DH364" s="58"/>
      <c r="DI364" s="58"/>
      <c r="DJ364" s="58"/>
      <c r="DK364" s="58"/>
      <c r="DL364" s="58"/>
      <c r="DM364" s="58"/>
      <c r="DN364" s="58"/>
      <c r="DO364" s="58"/>
      <c r="DP364" s="58"/>
      <c r="DQ364" s="58"/>
      <c r="DR364" s="58"/>
      <c r="DS364" s="58"/>
      <c r="DT364" s="58"/>
      <c r="DU364" s="58"/>
      <c r="DV364" s="58"/>
      <c r="DW364" s="58"/>
      <c r="DX364" s="58"/>
      <c r="DY364" s="58"/>
      <c r="DZ364" s="58"/>
      <c r="EA364" s="58"/>
      <c r="EB364" s="58"/>
      <c r="EC364" s="58"/>
      <c r="ED364" s="58"/>
      <c r="EE364" s="58"/>
      <c r="EF364" s="58"/>
      <c r="EG364" s="58"/>
      <c r="EH364" s="58"/>
      <c r="EI364" s="58"/>
      <c r="EJ364" s="58"/>
      <c r="EK364" s="58"/>
      <c r="EL364" s="58"/>
      <c r="EM364" s="58"/>
      <c r="EN364" s="58"/>
      <c r="EO364" s="58"/>
      <c r="EP364" s="58"/>
      <c r="EQ364" s="58"/>
      <c r="ER364" s="58"/>
      <c r="ES364" s="58"/>
      <c r="ET364" s="58"/>
      <c r="EU364" s="58"/>
      <c r="EV364" s="58"/>
      <c r="EW364" s="58"/>
      <c r="EX364" s="58"/>
      <c r="EY364" s="58"/>
      <c r="EZ364" s="58"/>
      <c r="FA364" s="58"/>
      <c r="FB364" s="58"/>
    </row>
    <row r="365" spans="57:158" ht="15" x14ac:dyDescent="0.25">
      <c r="BE365" s="58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 s="58"/>
      <c r="BT365" s="58"/>
      <c r="BU365" s="58"/>
      <c r="BV365" s="58"/>
      <c r="BW365" s="58"/>
      <c r="BX365" s="58"/>
      <c r="BY365" s="58"/>
      <c r="BZ365" s="58"/>
      <c r="CA365" s="58"/>
      <c r="CB365" s="58"/>
      <c r="CC365" s="58"/>
      <c r="CD365" s="58"/>
      <c r="CE365" s="58"/>
      <c r="CF365" s="58"/>
      <c r="CG365" s="58"/>
      <c r="CH365" s="58"/>
      <c r="CI365" s="58"/>
      <c r="CJ365" s="58"/>
      <c r="CK365" s="58"/>
      <c r="CL365" s="58"/>
      <c r="CM365" s="58"/>
      <c r="CN365" s="58"/>
      <c r="CO365" s="58"/>
      <c r="CP365" s="58"/>
      <c r="CQ365" s="58"/>
      <c r="CR365" s="58"/>
      <c r="CS365" s="58"/>
      <c r="CT365" s="58"/>
      <c r="CU365" s="58"/>
      <c r="CV365" s="58"/>
      <c r="CW365" s="58"/>
      <c r="CX365" s="58"/>
      <c r="CY365" s="58"/>
      <c r="CZ365" s="58"/>
      <c r="DA365" s="58"/>
      <c r="DB365" s="58"/>
      <c r="DC365" s="58"/>
      <c r="DD365" s="58"/>
      <c r="DE365" s="58"/>
      <c r="DF365" s="58"/>
      <c r="DG365" s="58"/>
      <c r="DH365" s="58"/>
      <c r="DI365" s="58"/>
      <c r="DJ365" s="58"/>
      <c r="DK365" s="58"/>
      <c r="DL365" s="58"/>
      <c r="DM365" s="58"/>
      <c r="DN365" s="58"/>
      <c r="DO365" s="58"/>
      <c r="DP365" s="58"/>
      <c r="DQ365" s="58"/>
      <c r="DR365" s="58"/>
      <c r="DS365" s="58"/>
      <c r="DT365" s="58"/>
      <c r="DU365" s="58"/>
      <c r="DV365" s="58"/>
      <c r="DW365" s="58"/>
      <c r="DX365" s="58"/>
      <c r="DY365" s="58"/>
      <c r="DZ365" s="58"/>
      <c r="EA365" s="58"/>
      <c r="EB365" s="58"/>
      <c r="EC365" s="58"/>
      <c r="ED365" s="58"/>
      <c r="EE365" s="58"/>
      <c r="EF365" s="58"/>
      <c r="EG365" s="58"/>
      <c r="EH365" s="58"/>
      <c r="EI365" s="58"/>
      <c r="EJ365" s="58"/>
      <c r="EK365" s="58"/>
      <c r="EL365" s="58"/>
      <c r="EM365" s="58"/>
      <c r="EN365" s="58"/>
      <c r="EO365" s="58"/>
      <c r="EP365" s="58"/>
      <c r="EQ365" s="58"/>
      <c r="ER365" s="58"/>
      <c r="ES365" s="58"/>
      <c r="ET365" s="58"/>
      <c r="EU365" s="58"/>
      <c r="EV365" s="58"/>
      <c r="EW365" s="58"/>
      <c r="EX365" s="58"/>
      <c r="EY365" s="58"/>
      <c r="EZ365" s="58"/>
      <c r="FA365" s="58"/>
      <c r="FB365" s="58"/>
    </row>
    <row r="366" spans="57:158" ht="15" x14ac:dyDescent="0.25">
      <c r="BE366" s="58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 s="58"/>
      <c r="BT366" s="58"/>
      <c r="BU366" s="58"/>
      <c r="BV366" s="58"/>
      <c r="BW366" s="58"/>
      <c r="BX366" s="58"/>
      <c r="BY366" s="58"/>
      <c r="BZ366" s="58"/>
      <c r="CA366" s="58"/>
      <c r="CB366" s="58"/>
      <c r="CC366" s="58"/>
      <c r="CD366" s="58"/>
      <c r="CE366" s="58"/>
      <c r="CF366" s="58"/>
      <c r="CG366" s="58"/>
      <c r="CH366" s="58"/>
      <c r="CI366" s="58"/>
      <c r="CJ366" s="58"/>
      <c r="CK366" s="58"/>
      <c r="CL366" s="58"/>
      <c r="CM366" s="58"/>
      <c r="CN366" s="58"/>
      <c r="CO366" s="58"/>
      <c r="CP366" s="58"/>
      <c r="CQ366" s="58"/>
      <c r="CR366" s="58"/>
      <c r="CS366" s="58"/>
      <c r="CT366" s="58"/>
      <c r="CU366" s="58"/>
      <c r="CV366" s="58"/>
      <c r="CW366" s="58"/>
      <c r="CX366" s="58"/>
      <c r="CY366" s="58"/>
      <c r="CZ366" s="58"/>
      <c r="DA366" s="58"/>
      <c r="DB366" s="58"/>
      <c r="DC366" s="58"/>
      <c r="DD366" s="58"/>
      <c r="DE366" s="58"/>
      <c r="DF366" s="58"/>
      <c r="DG366" s="58"/>
      <c r="DH366" s="58"/>
      <c r="DI366" s="58"/>
      <c r="DJ366" s="58"/>
      <c r="DK366" s="58"/>
      <c r="DL366" s="58"/>
      <c r="DM366" s="58"/>
      <c r="DN366" s="58"/>
      <c r="DO366" s="58"/>
      <c r="DP366" s="58"/>
      <c r="DQ366" s="58"/>
      <c r="DR366" s="58"/>
      <c r="DS366" s="58"/>
      <c r="DT366" s="58"/>
      <c r="DU366" s="58"/>
      <c r="DV366" s="58"/>
      <c r="DW366" s="58"/>
      <c r="DX366" s="58"/>
      <c r="DY366" s="58"/>
      <c r="DZ366" s="58"/>
      <c r="EA366" s="58"/>
      <c r="EB366" s="58"/>
      <c r="EC366" s="58"/>
      <c r="ED366" s="58"/>
      <c r="EE366" s="58"/>
      <c r="EF366" s="58"/>
      <c r="EG366" s="58"/>
      <c r="EH366" s="58"/>
      <c r="EI366" s="58"/>
      <c r="EJ366" s="58"/>
      <c r="EK366" s="58"/>
      <c r="EL366" s="58"/>
      <c r="EM366" s="58"/>
      <c r="EN366" s="58"/>
      <c r="EO366" s="58"/>
      <c r="EP366" s="58"/>
      <c r="EQ366" s="58"/>
      <c r="ER366" s="58"/>
      <c r="ES366" s="58"/>
      <c r="ET366" s="58"/>
      <c r="EU366" s="58"/>
      <c r="EV366" s="58"/>
      <c r="EW366" s="58"/>
      <c r="EX366" s="58"/>
      <c r="EY366" s="58"/>
      <c r="EZ366" s="58"/>
      <c r="FA366" s="58"/>
      <c r="FB366" s="58"/>
    </row>
    <row r="367" spans="57:158" ht="15" x14ac:dyDescent="0.25">
      <c r="BE367" s="58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 s="58"/>
      <c r="BT367" s="58"/>
      <c r="BU367" s="58"/>
      <c r="BV367" s="58"/>
      <c r="BW367" s="58"/>
      <c r="BX367" s="58"/>
      <c r="BY367" s="58"/>
      <c r="BZ367" s="58"/>
      <c r="CA367" s="58"/>
      <c r="CB367" s="58"/>
      <c r="CC367" s="58"/>
      <c r="CD367" s="58"/>
      <c r="CE367" s="58"/>
      <c r="CF367" s="58"/>
      <c r="CG367" s="58"/>
      <c r="CH367" s="58"/>
      <c r="CI367" s="58"/>
      <c r="CJ367" s="58"/>
      <c r="CK367" s="58"/>
      <c r="CL367" s="58"/>
      <c r="CM367" s="58"/>
      <c r="CN367" s="58"/>
      <c r="CO367" s="58"/>
      <c r="CP367" s="58"/>
      <c r="CQ367" s="58"/>
      <c r="CR367" s="58"/>
      <c r="CS367" s="58"/>
      <c r="CT367" s="58"/>
      <c r="CU367" s="58"/>
      <c r="CV367" s="58"/>
      <c r="CW367" s="58"/>
      <c r="CX367" s="58"/>
      <c r="CY367" s="58"/>
      <c r="CZ367" s="58"/>
      <c r="DA367" s="58"/>
      <c r="DB367" s="58"/>
      <c r="DC367" s="58"/>
      <c r="DD367" s="58"/>
      <c r="DE367" s="58"/>
      <c r="DF367" s="58"/>
      <c r="DG367" s="58"/>
      <c r="DH367" s="58"/>
      <c r="DI367" s="58"/>
      <c r="DJ367" s="58"/>
      <c r="DK367" s="58"/>
      <c r="DL367" s="58"/>
      <c r="DM367" s="58"/>
      <c r="DN367" s="58"/>
      <c r="DO367" s="58"/>
      <c r="DP367" s="58"/>
      <c r="DQ367" s="58"/>
      <c r="DR367" s="58"/>
      <c r="DS367" s="58"/>
      <c r="DT367" s="58"/>
      <c r="DU367" s="58"/>
      <c r="DV367" s="58"/>
      <c r="DW367" s="58"/>
      <c r="DX367" s="58"/>
      <c r="DY367" s="58"/>
      <c r="DZ367" s="58"/>
      <c r="EA367" s="58"/>
      <c r="EB367" s="58"/>
      <c r="EC367" s="58"/>
      <c r="ED367" s="58"/>
      <c r="EE367" s="58"/>
      <c r="EF367" s="58"/>
      <c r="EG367" s="58"/>
      <c r="EH367" s="58"/>
      <c r="EI367" s="58"/>
      <c r="EJ367" s="58"/>
      <c r="EK367" s="58"/>
      <c r="EL367" s="58"/>
      <c r="EM367" s="58"/>
      <c r="EN367" s="58"/>
      <c r="EO367" s="58"/>
      <c r="EP367" s="58"/>
      <c r="EQ367" s="58"/>
      <c r="ER367" s="58"/>
      <c r="ES367" s="58"/>
      <c r="ET367" s="58"/>
      <c r="EU367" s="58"/>
      <c r="EV367" s="58"/>
      <c r="EW367" s="58"/>
      <c r="EX367" s="58"/>
      <c r="EY367" s="58"/>
      <c r="EZ367" s="58"/>
      <c r="FA367" s="58"/>
      <c r="FB367" s="58"/>
    </row>
    <row r="368" spans="57:158" ht="15" x14ac:dyDescent="0.25">
      <c r="BE368" s="5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 s="58"/>
      <c r="BT368" s="58"/>
      <c r="BU368" s="58"/>
      <c r="BV368" s="58"/>
      <c r="BW368" s="58"/>
      <c r="BX368" s="58"/>
      <c r="BY368" s="58"/>
      <c r="BZ368" s="58"/>
      <c r="CA368" s="58"/>
      <c r="CB368" s="58"/>
      <c r="CC368" s="58"/>
      <c r="CD368" s="58"/>
      <c r="CE368" s="58"/>
      <c r="CF368" s="58"/>
      <c r="CG368" s="58"/>
      <c r="CH368" s="58"/>
      <c r="CI368" s="58"/>
      <c r="CJ368" s="58"/>
      <c r="CK368" s="58"/>
      <c r="CL368" s="58"/>
      <c r="CM368" s="58"/>
      <c r="CN368" s="58"/>
      <c r="CO368" s="58"/>
      <c r="CP368" s="58"/>
      <c r="CQ368" s="58"/>
      <c r="CR368" s="58"/>
      <c r="CS368" s="58"/>
      <c r="CT368" s="58"/>
      <c r="CU368" s="58"/>
      <c r="CV368" s="58"/>
      <c r="CW368" s="58"/>
      <c r="CX368" s="58"/>
      <c r="CY368" s="58"/>
      <c r="CZ368" s="58"/>
      <c r="DA368" s="58"/>
      <c r="DB368" s="58"/>
      <c r="DC368" s="58"/>
      <c r="DD368" s="58"/>
      <c r="DE368" s="58"/>
      <c r="DF368" s="58"/>
      <c r="DG368" s="58"/>
      <c r="DH368" s="58"/>
      <c r="DI368" s="58"/>
      <c r="DJ368" s="58"/>
      <c r="DK368" s="58"/>
      <c r="DL368" s="58"/>
      <c r="DM368" s="58"/>
      <c r="DN368" s="58"/>
      <c r="DO368" s="58"/>
      <c r="DP368" s="58"/>
      <c r="DQ368" s="58"/>
      <c r="DR368" s="58"/>
      <c r="DS368" s="58"/>
      <c r="DT368" s="58"/>
      <c r="DU368" s="58"/>
      <c r="DV368" s="58"/>
      <c r="DW368" s="58"/>
      <c r="DX368" s="58"/>
      <c r="DY368" s="58"/>
      <c r="DZ368" s="58"/>
      <c r="EA368" s="58"/>
      <c r="EB368" s="58"/>
      <c r="EC368" s="58"/>
      <c r="ED368" s="58"/>
      <c r="EE368" s="58"/>
      <c r="EF368" s="58"/>
      <c r="EG368" s="58"/>
      <c r="EH368" s="58"/>
      <c r="EI368" s="58"/>
      <c r="EJ368" s="58"/>
      <c r="EK368" s="58"/>
      <c r="EL368" s="58"/>
      <c r="EM368" s="58"/>
      <c r="EN368" s="58"/>
      <c r="EO368" s="58"/>
      <c r="EP368" s="58"/>
      <c r="EQ368" s="58"/>
      <c r="ER368" s="58"/>
      <c r="ES368" s="58"/>
      <c r="ET368" s="58"/>
      <c r="EU368" s="58"/>
      <c r="EV368" s="58"/>
      <c r="EW368" s="58"/>
      <c r="EX368" s="58"/>
      <c r="EY368" s="58"/>
      <c r="EZ368" s="58"/>
      <c r="FA368" s="58"/>
      <c r="FB368" s="58"/>
    </row>
    <row r="369" spans="57:158" ht="15" x14ac:dyDescent="0.25">
      <c r="BE369" s="58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 s="58"/>
      <c r="BT369" s="58"/>
      <c r="BU369" s="58"/>
      <c r="BV369" s="58"/>
      <c r="BW369" s="58"/>
      <c r="BX369" s="58"/>
      <c r="BY369" s="58"/>
      <c r="BZ369" s="58"/>
      <c r="CA369" s="58"/>
      <c r="CB369" s="58"/>
      <c r="CC369" s="58"/>
      <c r="CD369" s="58"/>
      <c r="CE369" s="58"/>
      <c r="CF369" s="58"/>
      <c r="CG369" s="58"/>
      <c r="CH369" s="58"/>
      <c r="CI369" s="58"/>
      <c r="CJ369" s="58"/>
      <c r="CK369" s="58"/>
      <c r="CL369" s="58"/>
      <c r="CM369" s="58"/>
      <c r="CN369" s="58"/>
      <c r="CO369" s="58"/>
      <c r="CP369" s="58"/>
      <c r="CQ369" s="58"/>
      <c r="CR369" s="58"/>
      <c r="CS369" s="58"/>
      <c r="CT369" s="58"/>
      <c r="CU369" s="58"/>
      <c r="CV369" s="58"/>
      <c r="CW369" s="58"/>
      <c r="CX369" s="58"/>
      <c r="CY369" s="58"/>
      <c r="CZ369" s="58"/>
      <c r="DA369" s="58"/>
      <c r="DB369" s="58"/>
      <c r="DC369" s="58"/>
      <c r="DD369" s="58"/>
      <c r="DE369" s="58"/>
      <c r="DF369" s="58"/>
      <c r="DG369" s="58"/>
      <c r="DH369" s="58"/>
      <c r="DI369" s="58"/>
      <c r="DJ369" s="58"/>
      <c r="DK369" s="58"/>
      <c r="DL369" s="58"/>
      <c r="DM369" s="58"/>
      <c r="DN369" s="58"/>
      <c r="DO369" s="58"/>
      <c r="DP369" s="58"/>
      <c r="DQ369" s="58"/>
      <c r="DR369" s="58"/>
      <c r="DS369" s="58"/>
      <c r="DT369" s="58"/>
      <c r="DU369" s="58"/>
      <c r="DV369" s="58"/>
      <c r="DW369" s="58"/>
      <c r="DX369" s="58"/>
      <c r="DY369" s="58"/>
      <c r="DZ369" s="58"/>
      <c r="EA369" s="58"/>
      <c r="EB369" s="58"/>
      <c r="EC369" s="58"/>
      <c r="ED369" s="58"/>
      <c r="EE369" s="58"/>
      <c r="EF369" s="58"/>
      <c r="EG369" s="58"/>
      <c r="EH369" s="58"/>
      <c r="EI369" s="58"/>
      <c r="EJ369" s="58"/>
      <c r="EK369" s="58"/>
      <c r="EL369" s="58"/>
      <c r="EM369" s="58"/>
      <c r="EN369" s="58"/>
      <c r="EO369" s="58"/>
      <c r="EP369" s="58"/>
      <c r="EQ369" s="58"/>
      <c r="ER369" s="58"/>
      <c r="ES369" s="58"/>
      <c r="ET369" s="58"/>
      <c r="EU369" s="58"/>
      <c r="EV369" s="58"/>
      <c r="EW369" s="58"/>
      <c r="EX369" s="58"/>
      <c r="EY369" s="58"/>
      <c r="EZ369" s="58"/>
      <c r="FA369" s="58"/>
      <c r="FB369" s="58"/>
    </row>
    <row r="370" spans="57:158" ht="15" x14ac:dyDescent="0.25">
      <c r="BE370" s="58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 s="58"/>
      <c r="BT370" s="58"/>
      <c r="BU370" s="58"/>
      <c r="BV370" s="58"/>
      <c r="BW370" s="58"/>
      <c r="BX370" s="58"/>
      <c r="BY370" s="58"/>
      <c r="BZ370" s="58"/>
      <c r="CA370" s="58"/>
      <c r="CB370" s="58"/>
      <c r="CC370" s="58"/>
      <c r="CD370" s="58"/>
      <c r="CE370" s="58"/>
      <c r="CF370" s="58"/>
      <c r="CG370" s="58"/>
      <c r="CH370" s="58"/>
      <c r="CI370" s="58"/>
      <c r="CJ370" s="58"/>
      <c r="CK370" s="58"/>
      <c r="CL370" s="58"/>
      <c r="CM370" s="58"/>
      <c r="CN370" s="58"/>
      <c r="CO370" s="58"/>
      <c r="CP370" s="58"/>
      <c r="CQ370" s="58"/>
      <c r="CR370" s="58"/>
      <c r="CS370" s="58"/>
      <c r="CT370" s="58"/>
      <c r="CU370" s="58"/>
      <c r="CV370" s="58"/>
      <c r="CW370" s="58"/>
      <c r="CX370" s="58"/>
      <c r="CY370" s="58"/>
      <c r="CZ370" s="58"/>
      <c r="DA370" s="58"/>
      <c r="DB370" s="58"/>
      <c r="DC370" s="58"/>
      <c r="DD370" s="58"/>
      <c r="DE370" s="58"/>
      <c r="DF370" s="58"/>
      <c r="DG370" s="58"/>
      <c r="DH370" s="58"/>
      <c r="DI370" s="58"/>
      <c r="DJ370" s="58"/>
      <c r="DK370" s="58"/>
      <c r="DL370" s="58"/>
      <c r="DM370" s="58"/>
      <c r="DN370" s="58"/>
      <c r="DO370" s="58"/>
      <c r="DP370" s="58"/>
      <c r="DQ370" s="58"/>
      <c r="DR370" s="58"/>
      <c r="DS370" s="58"/>
      <c r="DT370" s="58"/>
      <c r="DU370" s="58"/>
      <c r="DV370" s="58"/>
      <c r="DW370" s="58"/>
      <c r="DX370" s="58"/>
      <c r="DY370" s="58"/>
      <c r="DZ370" s="58"/>
      <c r="EA370" s="58"/>
      <c r="EB370" s="58"/>
      <c r="EC370" s="58"/>
      <c r="ED370" s="58"/>
      <c r="EE370" s="58"/>
      <c r="EF370" s="58"/>
      <c r="EG370" s="58"/>
      <c r="EH370" s="58"/>
      <c r="EI370" s="58"/>
      <c r="EJ370" s="58"/>
      <c r="EK370" s="58"/>
      <c r="EL370" s="58"/>
      <c r="EM370" s="58"/>
      <c r="EN370" s="58"/>
      <c r="EO370" s="58"/>
      <c r="EP370" s="58"/>
      <c r="EQ370" s="58"/>
      <c r="ER370" s="58"/>
      <c r="ES370" s="58"/>
      <c r="ET370" s="58"/>
      <c r="EU370" s="58"/>
      <c r="EV370" s="58"/>
      <c r="EW370" s="58"/>
      <c r="EX370" s="58"/>
      <c r="EY370" s="58"/>
      <c r="EZ370" s="58"/>
      <c r="FA370" s="58"/>
      <c r="FB370" s="58"/>
    </row>
    <row r="371" spans="57:158" ht="15" x14ac:dyDescent="0.25">
      <c r="BE371" s="58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 s="58"/>
      <c r="BT371" s="58"/>
      <c r="BU371" s="58"/>
      <c r="BV371" s="58"/>
      <c r="BW371" s="58"/>
      <c r="BX371" s="58"/>
      <c r="BY371" s="58"/>
      <c r="BZ371" s="58"/>
      <c r="CA371" s="58"/>
      <c r="CB371" s="58"/>
      <c r="CC371" s="58"/>
      <c r="CD371" s="58"/>
      <c r="CE371" s="58"/>
      <c r="CF371" s="58"/>
      <c r="CG371" s="58"/>
      <c r="CH371" s="58"/>
      <c r="CI371" s="58"/>
      <c r="CJ371" s="58"/>
      <c r="CK371" s="58"/>
      <c r="CL371" s="58"/>
      <c r="CM371" s="58"/>
      <c r="CN371" s="58"/>
      <c r="CO371" s="58"/>
      <c r="CP371" s="58"/>
      <c r="CQ371" s="58"/>
      <c r="CR371" s="58"/>
      <c r="CS371" s="58"/>
      <c r="CT371" s="58"/>
      <c r="CU371" s="58"/>
      <c r="CV371" s="58"/>
      <c r="CW371" s="58"/>
      <c r="CX371" s="58"/>
      <c r="CY371" s="58"/>
      <c r="CZ371" s="58"/>
      <c r="DA371" s="58"/>
      <c r="DB371" s="58"/>
      <c r="DC371" s="58"/>
      <c r="DD371" s="58"/>
      <c r="DE371" s="58"/>
      <c r="DF371" s="58"/>
      <c r="DG371" s="58"/>
      <c r="DH371" s="58"/>
      <c r="DI371" s="58"/>
      <c r="DJ371" s="58"/>
      <c r="DK371" s="58"/>
      <c r="DL371" s="58"/>
      <c r="DM371" s="58"/>
      <c r="DN371" s="58"/>
      <c r="DO371" s="58"/>
      <c r="DP371" s="58"/>
      <c r="DQ371" s="58"/>
      <c r="DR371" s="58"/>
      <c r="DS371" s="58"/>
      <c r="DT371" s="58"/>
      <c r="DU371" s="58"/>
      <c r="DV371" s="58"/>
      <c r="DW371" s="58"/>
      <c r="DX371" s="58"/>
      <c r="DY371" s="58"/>
      <c r="DZ371" s="58"/>
      <c r="EA371" s="58"/>
      <c r="EB371" s="58"/>
      <c r="EC371" s="58"/>
      <c r="ED371" s="58"/>
      <c r="EE371" s="58"/>
      <c r="EF371" s="58"/>
      <c r="EG371" s="58"/>
      <c r="EH371" s="58"/>
      <c r="EI371" s="58"/>
      <c r="EJ371" s="58"/>
      <c r="EK371" s="58"/>
      <c r="EL371" s="58"/>
      <c r="EM371" s="58"/>
      <c r="EN371" s="58"/>
      <c r="EO371" s="58"/>
      <c r="EP371" s="58"/>
      <c r="EQ371" s="58"/>
      <c r="ER371" s="58"/>
      <c r="ES371" s="58"/>
      <c r="ET371" s="58"/>
      <c r="EU371" s="58"/>
      <c r="EV371" s="58"/>
      <c r="EW371" s="58"/>
      <c r="EX371" s="58"/>
      <c r="EY371" s="58"/>
      <c r="EZ371" s="58"/>
      <c r="FA371" s="58"/>
      <c r="FB371" s="58"/>
    </row>
    <row r="372" spans="57:158" ht="15" x14ac:dyDescent="0.25">
      <c r="BE372" s="58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8"/>
      <c r="CE372" s="58"/>
      <c r="CF372" s="58"/>
      <c r="CG372" s="58"/>
      <c r="CH372" s="58"/>
      <c r="CI372" s="58"/>
      <c r="CJ372" s="58"/>
      <c r="CK372" s="58"/>
      <c r="CL372" s="58"/>
      <c r="CM372" s="58"/>
      <c r="CN372" s="58"/>
      <c r="CO372" s="58"/>
      <c r="CP372" s="58"/>
      <c r="CQ372" s="58"/>
      <c r="CR372" s="58"/>
      <c r="CS372" s="58"/>
      <c r="CT372" s="58"/>
      <c r="CU372" s="58"/>
      <c r="CV372" s="58"/>
      <c r="CW372" s="58"/>
      <c r="CX372" s="58"/>
      <c r="CY372" s="58"/>
      <c r="CZ372" s="58"/>
      <c r="DA372" s="58"/>
      <c r="DB372" s="58"/>
      <c r="DC372" s="58"/>
      <c r="DD372" s="58"/>
      <c r="DE372" s="58"/>
      <c r="DF372" s="58"/>
      <c r="DG372" s="58"/>
      <c r="DH372" s="58"/>
      <c r="DI372" s="58"/>
      <c r="DJ372" s="58"/>
      <c r="DK372" s="58"/>
      <c r="DL372" s="58"/>
      <c r="DM372" s="58"/>
      <c r="DN372" s="58"/>
      <c r="DO372" s="58"/>
      <c r="DP372" s="58"/>
      <c r="DQ372" s="58"/>
      <c r="DR372" s="58"/>
      <c r="DS372" s="58"/>
      <c r="DT372" s="58"/>
      <c r="DU372" s="58"/>
      <c r="DV372" s="58"/>
      <c r="DW372" s="58"/>
      <c r="DX372" s="58"/>
      <c r="DY372" s="58"/>
      <c r="DZ372" s="58"/>
      <c r="EA372" s="58"/>
      <c r="EB372" s="58"/>
      <c r="EC372" s="58"/>
      <c r="ED372" s="58"/>
      <c r="EE372" s="58"/>
      <c r="EF372" s="58"/>
      <c r="EG372" s="58"/>
      <c r="EH372" s="58"/>
      <c r="EI372" s="58"/>
      <c r="EJ372" s="58"/>
      <c r="EK372" s="58"/>
      <c r="EL372" s="58"/>
      <c r="EM372" s="58"/>
      <c r="EN372" s="58"/>
      <c r="EO372" s="58"/>
      <c r="EP372" s="58"/>
      <c r="EQ372" s="58"/>
      <c r="ER372" s="58"/>
      <c r="ES372" s="58"/>
      <c r="ET372" s="58"/>
      <c r="EU372" s="58"/>
      <c r="EV372" s="58"/>
      <c r="EW372" s="58"/>
      <c r="EX372" s="58"/>
      <c r="EY372" s="58"/>
      <c r="EZ372" s="58"/>
      <c r="FA372" s="58"/>
      <c r="FB372" s="58"/>
    </row>
    <row r="373" spans="57:158" ht="15" x14ac:dyDescent="0.25">
      <c r="BE373" s="58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 s="58"/>
      <c r="BT373" s="58"/>
      <c r="BU373" s="58"/>
      <c r="BV373" s="58"/>
      <c r="BW373" s="58"/>
      <c r="BX373" s="58"/>
      <c r="BY373" s="58"/>
      <c r="BZ373" s="58"/>
      <c r="CA373" s="58"/>
      <c r="CB373" s="58"/>
      <c r="CC373" s="58"/>
      <c r="CD373" s="58"/>
      <c r="CE373" s="58"/>
      <c r="CF373" s="58"/>
      <c r="CG373" s="58"/>
      <c r="CH373" s="58"/>
      <c r="CI373" s="58"/>
      <c r="CJ373" s="58"/>
      <c r="CK373" s="58"/>
      <c r="CL373" s="58"/>
      <c r="CM373" s="58"/>
      <c r="CN373" s="58"/>
      <c r="CO373" s="58"/>
      <c r="CP373" s="58"/>
      <c r="CQ373" s="58"/>
      <c r="CR373" s="58"/>
      <c r="CS373" s="58"/>
      <c r="CT373" s="58"/>
      <c r="CU373" s="58"/>
      <c r="CV373" s="58"/>
      <c r="CW373" s="58"/>
      <c r="CX373" s="58"/>
      <c r="CY373" s="58"/>
      <c r="CZ373" s="58"/>
      <c r="DA373" s="58"/>
      <c r="DB373" s="58"/>
      <c r="DC373" s="58"/>
      <c r="DD373" s="58"/>
      <c r="DE373" s="58"/>
      <c r="DF373" s="58"/>
      <c r="DG373" s="58"/>
      <c r="DH373" s="58"/>
      <c r="DI373" s="58"/>
      <c r="DJ373" s="58"/>
      <c r="DK373" s="58"/>
      <c r="DL373" s="58"/>
      <c r="DM373" s="58"/>
      <c r="DN373" s="58"/>
      <c r="DO373" s="58"/>
      <c r="DP373" s="58"/>
      <c r="DQ373" s="58"/>
      <c r="DR373" s="58"/>
      <c r="DS373" s="58"/>
      <c r="DT373" s="58"/>
      <c r="DU373" s="58"/>
      <c r="DV373" s="58"/>
      <c r="DW373" s="58"/>
      <c r="DX373" s="58"/>
      <c r="DY373" s="58"/>
      <c r="DZ373" s="58"/>
      <c r="EA373" s="58"/>
      <c r="EB373" s="58"/>
      <c r="EC373" s="58"/>
      <c r="ED373" s="58"/>
      <c r="EE373" s="58"/>
      <c r="EF373" s="58"/>
      <c r="EG373" s="58"/>
      <c r="EH373" s="58"/>
      <c r="EI373" s="58"/>
      <c r="EJ373" s="58"/>
      <c r="EK373" s="58"/>
      <c r="EL373" s="58"/>
      <c r="EM373" s="58"/>
      <c r="EN373" s="58"/>
      <c r="EO373" s="58"/>
      <c r="EP373" s="58"/>
      <c r="EQ373" s="58"/>
      <c r="ER373" s="58"/>
      <c r="ES373" s="58"/>
      <c r="ET373" s="58"/>
      <c r="EU373" s="58"/>
      <c r="EV373" s="58"/>
      <c r="EW373" s="58"/>
      <c r="EX373" s="58"/>
      <c r="EY373" s="58"/>
      <c r="EZ373" s="58"/>
      <c r="FA373" s="58"/>
      <c r="FB373" s="58"/>
    </row>
    <row r="374" spans="57:158" ht="15" x14ac:dyDescent="0.25">
      <c r="BE374" s="58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 s="58"/>
      <c r="BT374" s="58"/>
      <c r="BU374" s="58"/>
      <c r="BV374" s="58"/>
      <c r="BW374" s="58"/>
      <c r="BX374" s="58"/>
      <c r="BY374" s="58"/>
      <c r="BZ374" s="58"/>
      <c r="CA374" s="58"/>
      <c r="CB374" s="58"/>
      <c r="CC374" s="58"/>
      <c r="CD374" s="58"/>
      <c r="CE374" s="58"/>
      <c r="CF374" s="58"/>
      <c r="CG374" s="58"/>
      <c r="CH374" s="58"/>
      <c r="CI374" s="58"/>
      <c r="CJ374" s="58"/>
      <c r="CK374" s="58"/>
      <c r="CL374" s="58"/>
      <c r="CM374" s="58"/>
      <c r="CN374" s="58"/>
      <c r="CO374" s="58"/>
      <c r="CP374" s="58"/>
      <c r="CQ374" s="58"/>
      <c r="CR374" s="58"/>
      <c r="CS374" s="58"/>
      <c r="CT374" s="58"/>
      <c r="CU374" s="58"/>
      <c r="CV374" s="58"/>
      <c r="CW374" s="58"/>
      <c r="CX374" s="58"/>
      <c r="CY374" s="58"/>
      <c r="CZ374" s="58"/>
      <c r="DA374" s="58"/>
      <c r="DB374" s="58"/>
      <c r="DC374" s="58"/>
      <c r="DD374" s="58"/>
      <c r="DE374" s="58"/>
      <c r="DF374" s="58"/>
      <c r="DG374" s="58"/>
      <c r="DH374" s="58"/>
      <c r="DI374" s="58"/>
      <c r="DJ374" s="58"/>
      <c r="DK374" s="58"/>
      <c r="DL374" s="58"/>
      <c r="DM374" s="58"/>
      <c r="DN374" s="58"/>
      <c r="DO374" s="58"/>
      <c r="DP374" s="58"/>
      <c r="DQ374" s="58"/>
      <c r="DR374" s="58"/>
      <c r="DS374" s="58"/>
      <c r="DT374" s="58"/>
      <c r="DU374" s="58"/>
      <c r="DV374" s="58"/>
      <c r="DW374" s="58"/>
      <c r="DX374" s="58"/>
      <c r="DY374" s="58"/>
      <c r="DZ374" s="58"/>
      <c r="EA374" s="58"/>
      <c r="EB374" s="58"/>
      <c r="EC374" s="58"/>
      <c r="ED374" s="58"/>
      <c r="EE374" s="58"/>
      <c r="EF374" s="58"/>
      <c r="EG374" s="58"/>
      <c r="EH374" s="58"/>
      <c r="EI374" s="58"/>
      <c r="EJ374" s="58"/>
      <c r="EK374" s="58"/>
      <c r="EL374" s="58"/>
      <c r="EM374" s="58"/>
      <c r="EN374" s="58"/>
      <c r="EO374" s="58"/>
      <c r="EP374" s="58"/>
      <c r="EQ374" s="58"/>
      <c r="ER374" s="58"/>
      <c r="ES374" s="58"/>
      <c r="ET374" s="58"/>
      <c r="EU374" s="58"/>
      <c r="EV374" s="58"/>
      <c r="EW374" s="58"/>
      <c r="EX374" s="58"/>
      <c r="EY374" s="58"/>
      <c r="EZ374" s="58"/>
      <c r="FA374" s="58"/>
      <c r="FB374" s="58"/>
    </row>
    <row r="375" spans="57:158" ht="15" x14ac:dyDescent="0.25">
      <c r="BE375" s="58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 s="58"/>
      <c r="BT375" s="58"/>
      <c r="BU375" s="58"/>
      <c r="BV375" s="58"/>
      <c r="BW375" s="58"/>
      <c r="BX375" s="58"/>
      <c r="BY375" s="58"/>
      <c r="BZ375" s="58"/>
      <c r="CA375" s="58"/>
      <c r="CB375" s="58"/>
      <c r="CC375" s="58"/>
      <c r="CD375" s="58"/>
      <c r="CE375" s="58"/>
      <c r="CF375" s="58"/>
      <c r="CG375" s="58"/>
      <c r="CH375" s="58"/>
      <c r="CI375" s="58"/>
      <c r="CJ375" s="58"/>
      <c r="CK375" s="58"/>
      <c r="CL375" s="58"/>
      <c r="CM375" s="58"/>
      <c r="CN375" s="58"/>
      <c r="CO375" s="58"/>
      <c r="CP375" s="58"/>
      <c r="CQ375" s="58"/>
      <c r="CR375" s="58"/>
      <c r="CS375" s="58"/>
      <c r="CT375" s="58"/>
      <c r="CU375" s="58"/>
      <c r="CV375" s="58"/>
      <c r="CW375" s="58"/>
      <c r="CX375" s="58"/>
      <c r="CY375" s="58"/>
      <c r="CZ375" s="58"/>
      <c r="DA375" s="58"/>
      <c r="DB375" s="58"/>
      <c r="DC375" s="58"/>
      <c r="DD375" s="58"/>
      <c r="DE375" s="58"/>
      <c r="DF375" s="58"/>
      <c r="DG375" s="58"/>
      <c r="DH375" s="58"/>
      <c r="DI375" s="58"/>
      <c r="DJ375" s="58"/>
      <c r="DK375" s="58"/>
      <c r="DL375" s="58"/>
      <c r="DM375" s="58"/>
      <c r="DN375" s="58"/>
      <c r="DO375" s="58"/>
      <c r="DP375" s="58"/>
      <c r="DQ375" s="58"/>
      <c r="DR375" s="58"/>
      <c r="DS375" s="58"/>
      <c r="DT375" s="58"/>
      <c r="DU375" s="58"/>
      <c r="DV375" s="58"/>
      <c r="DW375" s="58"/>
      <c r="DX375" s="58"/>
      <c r="DY375" s="58"/>
      <c r="DZ375" s="58"/>
      <c r="EA375" s="58"/>
      <c r="EB375" s="58"/>
      <c r="EC375" s="58"/>
      <c r="ED375" s="58"/>
      <c r="EE375" s="58"/>
      <c r="EF375" s="58"/>
      <c r="EG375" s="58"/>
      <c r="EH375" s="58"/>
      <c r="EI375" s="58"/>
      <c r="EJ375" s="58"/>
      <c r="EK375" s="58"/>
      <c r="EL375" s="58"/>
      <c r="EM375" s="58"/>
      <c r="EN375" s="58"/>
      <c r="EO375" s="58"/>
      <c r="EP375" s="58"/>
      <c r="EQ375" s="58"/>
      <c r="ER375" s="58"/>
      <c r="ES375" s="58"/>
      <c r="ET375" s="58"/>
      <c r="EU375" s="58"/>
      <c r="EV375" s="58"/>
      <c r="EW375" s="58"/>
      <c r="EX375" s="58"/>
      <c r="EY375" s="58"/>
      <c r="EZ375" s="58"/>
      <c r="FA375" s="58"/>
      <c r="FB375" s="58"/>
    </row>
    <row r="376" spans="57:158" ht="15" x14ac:dyDescent="0.25">
      <c r="BE376" s="58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 s="58"/>
      <c r="BT376" s="58"/>
      <c r="BU376" s="58"/>
      <c r="BV376" s="58"/>
      <c r="BW376" s="58"/>
      <c r="BX376" s="58"/>
      <c r="BY376" s="58"/>
      <c r="BZ376" s="58"/>
      <c r="CA376" s="58"/>
      <c r="CB376" s="58"/>
      <c r="CC376" s="58"/>
      <c r="CD376" s="58"/>
      <c r="CE376" s="58"/>
      <c r="CF376" s="58"/>
      <c r="CG376" s="58"/>
      <c r="CH376" s="58"/>
      <c r="CI376" s="58"/>
      <c r="CJ376" s="58"/>
      <c r="CK376" s="58"/>
      <c r="CL376" s="58"/>
      <c r="CM376" s="58"/>
      <c r="CN376" s="58"/>
      <c r="CO376" s="58"/>
      <c r="CP376" s="58"/>
      <c r="CQ376" s="58"/>
      <c r="CR376" s="58"/>
      <c r="CS376" s="58"/>
      <c r="CT376" s="58"/>
      <c r="CU376" s="58"/>
      <c r="CV376" s="58"/>
      <c r="CW376" s="58"/>
      <c r="CX376" s="58"/>
      <c r="CY376" s="58"/>
      <c r="CZ376" s="58"/>
      <c r="DA376" s="58"/>
      <c r="DB376" s="58"/>
      <c r="DC376" s="58"/>
      <c r="DD376" s="58"/>
      <c r="DE376" s="58"/>
      <c r="DF376" s="58"/>
      <c r="DG376" s="58"/>
      <c r="DH376" s="58"/>
      <c r="DI376" s="58"/>
      <c r="DJ376" s="58"/>
      <c r="DK376" s="58"/>
      <c r="DL376" s="58"/>
      <c r="DM376" s="58"/>
      <c r="DN376" s="58"/>
      <c r="DO376" s="58"/>
      <c r="DP376" s="58"/>
      <c r="DQ376" s="58"/>
      <c r="DR376" s="58"/>
      <c r="DS376" s="58"/>
      <c r="DT376" s="58"/>
      <c r="DU376" s="58"/>
      <c r="DV376" s="58"/>
      <c r="DW376" s="58"/>
      <c r="DX376" s="58"/>
      <c r="DY376" s="58"/>
      <c r="DZ376" s="58"/>
      <c r="EA376" s="58"/>
      <c r="EB376" s="58"/>
      <c r="EC376" s="58"/>
      <c r="ED376" s="58"/>
      <c r="EE376" s="58"/>
      <c r="EF376" s="58"/>
      <c r="EG376" s="58"/>
      <c r="EH376" s="58"/>
      <c r="EI376" s="58"/>
      <c r="EJ376" s="58"/>
      <c r="EK376" s="58"/>
      <c r="EL376" s="58"/>
      <c r="EM376" s="58"/>
      <c r="EN376" s="58"/>
      <c r="EO376" s="58"/>
      <c r="EP376" s="58"/>
      <c r="EQ376" s="58"/>
      <c r="ER376" s="58"/>
      <c r="ES376" s="58"/>
      <c r="ET376" s="58"/>
      <c r="EU376" s="58"/>
      <c r="EV376" s="58"/>
      <c r="EW376" s="58"/>
      <c r="EX376" s="58"/>
      <c r="EY376" s="58"/>
      <c r="EZ376" s="58"/>
      <c r="FA376" s="58"/>
      <c r="FB376" s="58"/>
    </row>
    <row r="377" spans="57:158" ht="15" x14ac:dyDescent="0.25">
      <c r="BE377" s="58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 s="58"/>
      <c r="BT377" s="58"/>
      <c r="BU377" s="58"/>
      <c r="BV377" s="58"/>
      <c r="BW377" s="58"/>
      <c r="BX377" s="58"/>
      <c r="BY377" s="58"/>
      <c r="BZ377" s="58"/>
      <c r="CA377" s="58"/>
      <c r="CB377" s="58"/>
      <c r="CC377" s="58"/>
      <c r="CD377" s="58"/>
      <c r="CE377" s="58"/>
      <c r="CF377" s="58"/>
      <c r="CG377" s="58"/>
      <c r="CH377" s="58"/>
      <c r="CI377" s="58"/>
      <c r="CJ377" s="58"/>
      <c r="CK377" s="58"/>
      <c r="CL377" s="58"/>
      <c r="CM377" s="58"/>
      <c r="CN377" s="58"/>
      <c r="CO377" s="58"/>
      <c r="CP377" s="58"/>
      <c r="CQ377" s="58"/>
      <c r="CR377" s="58"/>
      <c r="CS377" s="58"/>
      <c r="CT377" s="58"/>
      <c r="CU377" s="58"/>
      <c r="CV377" s="58"/>
      <c r="CW377" s="58"/>
      <c r="CX377" s="58"/>
      <c r="CY377" s="58"/>
      <c r="CZ377" s="58"/>
      <c r="DA377" s="58"/>
      <c r="DB377" s="58"/>
      <c r="DC377" s="58"/>
      <c r="DD377" s="58"/>
      <c r="DE377" s="58"/>
      <c r="DF377" s="58"/>
      <c r="DG377" s="58"/>
      <c r="DH377" s="58"/>
      <c r="DI377" s="58"/>
      <c r="DJ377" s="58"/>
      <c r="DK377" s="58"/>
      <c r="DL377" s="58"/>
      <c r="DM377" s="58"/>
      <c r="DN377" s="58"/>
      <c r="DO377" s="58"/>
      <c r="DP377" s="58"/>
      <c r="DQ377" s="58"/>
      <c r="DR377" s="58"/>
      <c r="DS377" s="58"/>
      <c r="DT377" s="58"/>
      <c r="DU377" s="58"/>
      <c r="DV377" s="58"/>
      <c r="DW377" s="58"/>
      <c r="DX377" s="58"/>
      <c r="DY377" s="58"/>
      <c r="DZ377" s="58"/>
      <c r="EA377" s="58"/>
      <c r="EB377" s="58"/>
      <c r="EC377" s="58"/>
      <c r="ED377" s="58"/>
      <c r="EE377" s="58"/>
      <c r="EF377" s="58"/>
      <c r="EG377" s="58"/>
      <c r="EH377" s="58"/>
      <c r="EI377" s="58"/>
      <c r="EJ377" s="58"/>
      <c r="EK377" s="58"/>
      <c r="EL377" s="58"/>
      <c r="EM377" s="58"/>
      <c r="EN377" s="58"/>
      <c r="EO377" s="58"/>
      <c r="EP377" s="58"/>
      <c r="EQ377" s="58"/>
      <c r="ER377" s="58"/>
      <c r="ES377" s="58"/>
      <c r="ET377" s="58"/>
      <c r="EU377" s="58"/>
      <c r="EV377" s="58"/>
      <c r="EW377" s="58"/>
      <c r="EX377" s="58"/>
      <c r="EY377" s="58"/>
      <c r="EZ377" s="58"/>
      <c r="FA377" s="58"/>
      <c r="FB377" s="58"/>
    </row>
    <row r="378" spans="57:158" ht="15" x14ac:dyDescent="0.25">
      <c r="BE378" s="5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 s="58"/>
      <c r="BT378" s="58"/>
      <c r="BU378" s="58"/>
      <c r="BV378" s="58"/>
      <c r="BW378" s="58"/>
      <c r="BX378" s="58"/>
      <c r="BY378" s="58"/>
      <c r="BZ378" s="58"/>
      <c r="CA378" s="58"/>
      <c r="CB378" s="58"/>
      <c r="CC378" s="58"/>
      <c r="CD378" s="58"/>
      <c r="CE378" s="58"/>
      <c r="CF378" s="58"/>
      <c r="CG378" s="58"/>
      <c r="CH378" s="58"/>
      <c r="CI378" s="58"/>
      <c r="CJ378" s="58"/>
      <c r="CK378" s="58"/>
      <c r="CL378" s="58"/>
      <c r="CM378" s="58"/>
      <c r="CN378" s="58"/>
      <c r="CO378" s="58"/>
      <c r="CP378" s="58"/>
      <c r="CQ378" s="58"/>
      <c r="CR378" s="58"/>
      <c r="CS378" s="58"/>
      <c r="CT378" s="58"/>
      <c r="CU378" s="58"/>
      <c r="CV378" s="58"/>
      <c r="CW378" s="58"/>
      <c r="CX378" s="58"/>
      <c r="CY378" s="58"/>
      <c r="CZ378" s="58"/>
      <c r="DA378" s="58"/>
      <c r="DB378" s="58"/>
      <c r="DC378" s="58"/>
      <c r="DD378" s="58"/>
      <c r="DE378" s="58"/>
      <c r="DF378" s="58"/>
      <c r="DG378" s="58"/>
      <c r="DH378" s="58"/>
      <c r="DI378" s="58"/>
      <c r="DJ378" s="58"/>
      <c r="DK378" s="58"/>
      <c r="DL378" s="58"/>
      <c r="DM378" s="58"/>
      <c r="DN378" s="58"/>
      <c r="DO378" s="58"/>
      <c r="DP378" s="58"/>
      <c r="DQ378" s="58"/>
      <c r="DR378" s="58"/>
      <c r="DS378" s="58"/>
      <c r="DT378" s="58"/>
      <c r="DU378" s="58"/>
      <c r="DV378" s="58"/>
      <c r="DW378" s="58"/>
      <c r="DX378" s="58"/>
      <c r="DY378" s="58"/>
      <c r="DZ378" s="58"/>
      <c r="EA378" s="58"/>
      <c r="EB378" s="58"/>
      <c r="EC378" s="58"/>
      <c r="ED378" s="58"/>
      <c r="EE378" s="58"/>
      <c r="EF378" s="58"/>
      <c r="EG378" s="58"/>
      <c r="EH378" s="58"/>
      <c r="EI378" s="58"/>
      <c r="EJ378" s="58"/>
      <c r="EK378" s="58"/>
      <c r="EL378" s="58"/>
      <c r="EM378" s="58"/>
      <c r="EN378" s="58"/>
      <c r="EO378" s="58"/>
      <c r="EP378" s="58"/>
      <c r="EQ378" s="58"/>
      <c r="ER378" s="58"/>
      <c r="ES378" s="58"/>
      <c r="ET378" s="58"/>
      <c r="EU378" s="58"/>
      <c r="EV378" s="58"/>
      <c r="EW378" s="58"/>
      <c r="EX378" s="58"/>
      <c r="EY378" s="58"/>
      <c r="EZ378" s="58"/>
      <c r="FA378" s="58"/>
      <c r="FB378" s="58"/>
    </row>
    <row r="379" spans="57:158" ht="15" x14ac:dyDescent="0.25">
      <c r="BE379" s="58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 s="58"/>
      <c r="BT379" s="58"/>
      <c r="BU379" s="58"/>
      <c r="BV379" s="58"/>
      <c r="BW379" s="58"/>
      <c r="BX379" s="58"/>
      <c r="BY379" s="58"/>
      <c r="BZ379" s="58"/>
      <c r="CA379" s="58"/>
      <c r="CB379" s="58"/>
      <c r="CC379" s="58"/>
      <c r="CD379" s="58"/>
      <c r="CE379" s="58"/>
      <c r="CF379" s="58"/>
      <c r="CG379" s="58"/>
      <c r="CH379" s="58"/>
      <c r="CI379" s="58"/>
      <c r="CJ379" s="58"/>
      <c r="CK379" s="58"/>
      <c r="CL379" s="58"/>
      <c r="CM379" s="58"/>
      <c r="CN379" s="58"/>
      <c r="CO379" s="58"/>
      <c r="CP379" s="58"/>
      <c r="CQ379" s="58"/>
      <c r="CR379" s="58"/>
      <c r="CS379" s="58"/>
      <c r="CT379" s="58"/>
      <c r="CU379" s="58"/>
      <c r="CV379" s="58"/>
      <c r="CW379" s="58"/>
      <c r="CX379" s="58"/>
      <c r="CY379" s="58"/>
      <c r="CZ379" s="58"/>
      <c r="DA379" s="58"/>
      <c r="DB379" s="58"/>
      <c r="DC379" s="58"/>
      <c r="DD379" s="58"/>
      <c r="DE379" s="58"/>
      <c r="DF379" s="58"/>
      <c r="DG379" s="58"/>
      <c r="DH379" s="58"/>
      <c r="DI379" s="58"/>
      <c r="DJ379" s="58"/>
      <c r="DK379" s="58"/>
      <c r="DL379" s="58"/>
      <c r="DM379" s="58"/>
      <c r="DN379" s="58"/>
      <c r="DO379" s="58"/>
      <c r="DP379" s="58"/>
      <c r="DQ379" s="58"/>
      <c r="DR379" s="58"/>
      <c r="DS379" s="58"/>
      <c r="DT379" s="58"/>
      <c r="DU379" s="58"/>
      <c r="DV379" s="58"/>
      <c r="DW379" s="58"/>
      <c r="DX379" s="58"/>
      <c r="DY379" s="58"/>
      <c r="DZ379" s="58"/>
      <c r="EA379" s="58"/>
      <c r="EB379" s="58"/>
      <c r="EC379" s="58"/>
      <c r="ED379" s="58"/>
      <c r="EE379" s="58"/>
      <c r="EF379" s="58"/>
      <c r="EG379" s="58"/>
      <c r="EH379" s="58"/>
      <c r="EI379" s="58"/>
      <c r="EJ379" s="58"/>
      <c r="EK379" s="58"/>
      <c r="EL379" s="58"/>
      <c r="EM379" s="58"/>
      <c r="EN379" s="58"/>
      <c r="EO379" s="58"/>
      <c r="EP379" s="58"/>
      <c r="EQ379" s="58"/>
      <c r="ER379" s="58"/>
      <c r="ES379" s="58"/>
      <c r="ET379" s="58"/>
      <c r="EU379" s="58"/>
      <c r="EV379" s="58"/>
      <c r="EW379" s="58"/>
      <c r="EX379" s="58"/>
      <c r="EY379" s="58"/>
      <c r="EZ379" s="58"/>
      <c r="FA379" s="58"/>
      <c r="FB379" s="58"/>
    </row>
    <row r="380" spans="57:158" ht="15" x14ac:dyDescent="0.25">
      <c r="BE380" s="58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 s="58"/>
      <c r="BT380" s="58"/>
      <c r="BU380" s="58"/>
      <c r="BV380" s="58"/>
      <c r="BW380" s="58"/>
      <c r="BX380" s="58"/>
      <c r="BY380" s="58"/>
      <c r="BZ380" s="58"/>
      <c r="CA380" s="58"/>
      <c r="CB380" s="58"/>
      <c r="CC380" s="58"/>
      <c r="CD380" s="58"/>
      <c r="CE380" s="58"/>
      <c r="CF380" s="58"/>
      <c r="CG380" s="58"/>
      <c r="CH380" s="58"/>
      <c r="CI380" s="58"/>
      <c r="CJ380" s="58"/>
      <c r="CK380" s="58"/>
      <c r="CL380" s="58"/>
      <c r="CM380" s="58"/>
      <c r="CN380" s="58"/>
      <c r="CO380" s="58"/>
      <c r="CP380" s="58"/>
      <c r="CQ380" s="58"/>
      <c r="CR380" s="58"/>
      <c r="CS380" s="58"/>
      <c r="CT380" s="58"/>
      <c r="CU380" s="58"/>
      <c r="CV380" s="58"/>
      <c r="CW380" s="58"/>
      <c r="CX380" s="58"/>
      <c r="CY380" s="58"/>
      <c r="CZ380" s="58"/>
      <c r="DA380" s="58"/>
      <c r="DB380" s="58"/>
      <c r="DC380" s="58"/>
      <c r="DD380" s="58"/>
      <c r="DE380" s="58"/>
      <c r="DF380" s="58"/>
      <c r="DG380" s="58"/>
      <c r="DH380" s="58"/>
      <c r="DI380" s="58"/>
      <c r="DJ380" s="58"/>
      <c r="DK380" s="58"/>
      <c r="DL380" s="58"/>
      <c r="DM380" s="58"/>
      <c r="DN380" s="58"/>
      <c r="DO380" s="58"/>
      <c r="DP380" s="58"/>
      <c r="DQ380" s="58"/>
      <c r="DR380" s="58"/>
      <c r="DS380" s="58"/>
      <c r="DT380" s="58"/>
      <c r="DU380" s="58"/>
      <c r="DV380" s="58"/>
      <c r="DW380" s="58"/>
      <c r="DX380" s="58"/>
      <c r="DY380" s="58"/>
      <c r="DZ380" s="58"/>
      <c r="EA380" s="58"/>
      <c r="EB380" s="58"/>
      <c r="EC380" s="58"/>
      <c r="ED380" s="58"/>
      <c r="EE380" s="58"/>
      <c r="EF380" s="58"/>
      <c r="EG380" s="58"/>
      <c r="EH380" s="58"/>
      <c r="EI380" s="58"/>
      <c r="EJ380" s="58"/>
      <c r="EK380" s="58"/>
      <c r="EL380" s="58"/>
      <c r="EM380" s="58"/>
      <c r="EN380" s="58"/>
      <c r="EO380" s="58"/>
      <c r="EP380" s="58"/>
      <c r="EQ380" s="58"/>
      <c r="ER380" s="58"/>
      <c r="ES380" s="58"/>
      <c r="ET380" s="58"/>
      <c r="EU380" s="58"/>
      <c r="EV380" s="58"/>
      <c r="EW380" s="58"/>
      <c r="EX380" s="58"/>
      <c r="EY380" s="58"/>
      <c r="EZ380" s="58"/>
      <c r="FA380" s="58"/>
      <c r="FB380" s="58"/>
    </row>
    <row r="381" spans="57:158" ht="15" x14ac:dyDescent="0.25">
      <c r="BE381" s="58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 s="58"/>
      <c r="BT381" s="58"/>
      <c r="BU381" s="58"/>
      <c r="BV381" s="58"/>
      <c r="BW381" s="58"/>
      <c r="BX381" s="58"/>
      <c r="BY381" s="58"/>
      <c r="BZ381" s="58"/>
      <c r="CA381" s="58"/>
      <c r="CB381" s="58"/>
      <c r="CC381" s="58"/>
      <c r="CD381" s="58"/>
      <c r="CE381" s="58"/>
      <c r="CF381" s="58"/>
      <c r="CG381" s="58"/>
      <c r="CH381" s="58"/>
      <c r="CI381" s="58"/>
      <c r="CJ381" s="58"/>
      <c r="CK381" s="58"/>
      <c r="CL381" s="58"/>
      <c r="CM381" s="58"/>
      <c r="CN381" s="58"/>
      <c r="CO381" s="58"/>
      <c r="CP381" s="58"/>
      <c r="CQ381" s="58"/>
      <c r="CR381" s="58"/>
      <c r="CS381" s="58"/>
      <c r="CT381" s="58"/>
      <c r="CU381" s="58"/>
      <c r="CV381" s="58"/>
      <c r="CW381" s="58"/>
      <c r="CX381" s="58"/>
      <c r="CY381" s="58"/>
      <c r="CZ381" s="58"/>
      <c r="DA381" s="58"/>
      <c r="DB381" s="58"/>
      <c r="DC381" s="58"/>
      <c r="DD381" s="58"/>
      <c r="DE381" s="58"/>
      <c r="DF381" s="58"/>
      <c r="DG381" s="58"/>
      <c r="DH381" s="58"/>
      <c r="DI381" s="58"/>
      <c r="DJ381" s="58"/>
      <c r="DK381" s="58"/>
      <c r="DL381" s="58"/>
      <c r="DM381" s="58"/>
      <c r="DN381" s="58"/>
      <c r="DO381" s="58"/>
      <c r="DP381" s="58"/>
      <c r="DQ381" s="58"/>
      <c r="DR381" s="58"/>
      <c r="DS381" s="58"/>
      <c r="DT381" s="58"/>
      <c r="DU381" s="58"/>
      <c r="DV381" s="58"/>
      <c r="DW381" s="58"/>
      <c r="DX381" s="58"/>
      <c r="DY381" s="58"/>
      <c r="DZ381" s="58"/>
      <c r="EA381" s="58"/>
      <c r="EB381" s="58"/>
      <c r="EC381" s="58"/>
      <c r="ED381" s="58"/>
      <c r="EE381" s="58"/>
      <c r="EF381" s="58"/>
      <c r="EG381" s="58"/>
      <c r="EH381" s="58"/>
      <c r="EI381" s="58"/>
      <c r="EJ381" s="58"/>
      <c r="EK381" s="58"/>
      <c r="EL381" s="58"/>
      <c r="EM381" s="58"/>
      <c r="EN381" s="58"/>
      <c r="EO381" s="58"/>
      <c r="EP381" s="58"/>
      <c r="EQ381" s="58"/>
      <c r="ER381" s="58"/>
      <c r="ES381" s="58"/>
      <c r="ET381" s="58"/>
      <c r="EU381" s="58"/>
      <c r="EV381" s="58"/>
      <c r="EW381" s="58"/>
      <c r="EX381" s="58"/>
      <c r="EY381" s="58"/>
      <c r="EZ381" s="58"/>
      <c r="FA381" s="58"/>
      <c r="FB381" s="58"/>
    </row>
    <row r="382" spans="57:158" ht="15" x14ac:dyDescent="0.25">
      <c r="BE382" s="58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 s="58"/>
      <c r="BT382" s="58"/>
      <c r="BU382" s="58"/>
      <c r="BV382" s="58"/>
      <c r="BW382" s="58"/>
      <c r="BX382" s="58"/>
      <c r="BY382" s="58"/>
      <c r="BZ382" s="58"/>
      <c r="CA382" s="58"/>
      <c r="CB382" s="58"/>
      <c r="CC382" s="58"/>
      <c r="CD382" s="58"/>
      <c r="CE382" s="58"/>
      <c r="CF382" s="58"/>
      <c r="CG382" s="58"/>
      <c r="CH382" s="58"/>
      <c r="CI382" s="58"/>
      <c r="CJ382" s="58"/>
      <c r="CK382" s="58"/>
      <c r="CL382" s="58"/>
      <c r="CM382" s="58"/>
      <c r="CN382" s="58"/>
      <c r="CO382" s="58"/>
      <c r="CP382" s="58"/>
      <c r="CQ382" s="58"/>
      <c r="CR382" s="58"/>
      <c r="CS382" s="58"/>
      <c r="CT382" s="58"/>
      <c r="CU382" s="58"/>
      <c r="CV382" s="58"/>
      <c r="CW382" s="58"/>
      <c r="CX382" s="58"/>
      <c r="CY382" s="58"/>
      <c r="CZ382" s="58"/>
      <c r="DA382" s="58"/>
      <c r="DB382" s="58"/>
      <c r="DC382" s="58"/>
      <c r="DD382" s="58"/>
      <c r="DE382" s="58"/>
      <c r="DF382" s="58"/>
      <c r="DG382" s="58"/>
      <c r="DH382" s="58"/>
      <c r="DI382" s="58"/>
      <c r="DJ382" s="58"/>
      <c r="DK382" s="58"/>
      <c r="DL382" s="58"/>
      <c r="DM382" s="58"/>
      <c r="DN382" s="58"/>
      <c r="DO382" s="58"/>
      <c r="DP382" s="58"/>
      <c r="DQ382" s="58"/>
      <c r="DR382" s="58"/>
      <c r="DS382" s="58"/>
      <c r="DT382" s="58"/>
      <c r="DU382" s="58"/>
      <c r="DV382" s="58"/>
      <c r="DW382" s="58"/>
      <c r="DX382" s="58"/>
      <c r="DY382" s="58"/>
      <c r="DZ382" s="58"/>
      <c r="EA382" s="58"/>
      <c r="EB382" s="58"/>
      <c r="EC382" s="58"/>
      <c r="ED382" s="58"/>
      <c r="EE382" s="58"/>
      <c r="EF382" s="58"/>
      <c r="EG382" s="58"/>
      <c r="EH382" s="58"/>
      <c r="EI382" s="58"/>
      <c r="EJ382" s="58"/>
      <c r="EK382" s="58"/>
      <c r="EL382" s="58"/>
      <c r="EM382" s="58"/>
      <c r="EN382" s="58"/>
      <c r="EO382" s="58"/>
      <c r="EP382" s="58"/>
      <c r="EQ382" s="58"/>
      <c r="ER382" s="58"/>
      <c r="ES382" s="58"/>
      <c r="ET382" s="58"/>
      <c r="EU382" s="58"/>
      <c r="EV382" s="58"/>
      <c r="EW382" s="58"/>
      <c r="EX382" s="58"/>
      <c r="EY382" s="58"/>
      <c r="EZ382" s="58"/>
      <c r="FA382" s="58"/>
      <c r="FB382" s="58"/>
    </row>
    <row r="383" spans="57:158" ht="15" x14ac:dyDescent="0.25">
      <c r="BE383" s="58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 s="58"/>
      <c r="BT383" s="58"/>
      <c r="BU383" s="58"/>
      <c r="BV383" s="58"/>
      <c r="BW383" s="58"/>
      <c r="BX383" s="58"/>
      <c r="BY383" s="58"/>
      <c r="BZ383" s="58"/>
      <c r="CA383" s="58"/>
      <c r="CB383" s="58"/>
      <c r="CC383" s="58"/>
      <c r="CD383" s="58"/>
      <c r="CE383" s="58"/>
      <c r="CF383" s="58"/>
      <c r="CG383" s="58"/>
      <c r="CH383" s="58"/>
      <c r="CI383" s="58"/>
      <c r="CJ383" s="58"/>
      <c r="CK383" s="58"/>
      <c r="CL383" s="58"/>
      <c r="CM383" s="58"/>
      <c r="CN383" s="58"/>
      <c r="CO383" s="58"/>
      <c r="CP383" s="58"/>
      <c r="CQ383" s="58"/>
      <c r="CR383" s="58"/>
      <c r="CS383" s="58"/>
      <c r="CT383" s="58"/>
      <c r="CU383" s="58"/>
      <c r="CV383" s="58"/>
      <c r="CW383" s="58"/>
      <c r="CX383" s="58"/>
      <c r="CY383" s="58"/>
      <c r="CZ383" s="58"/>
      <c r="DA383" s="58"/>
      <c r="DB383" s="58"/>
      <c r="DC383" s="58"/>
      <c r="DD383" s="58"/>
      <c r="DE383" s="58"/>
      <c r="DF383" s="58"/>
      <c r="DG383" s="58"/>
      <c r="DH383" s="58"/>
      <c r="DI383" s="58"/>
      <c r="DJ383" s="58"/>
      <c r="DK383" s="58"/>
      <c r="DL383" s="58"/>
      <c r="DM383" s="58"/>
      <c r="DN383" s="58"/>
      <c r="DO383" s="58"/>
      <c r="DP383" s="58"/>
      <c r="DQ383" s="58"/>
      <c r="DR383" s="58"/>
      <c r="DS383" s="58"/>
      <c r="DT383" s="58"/>
      <c r="DU383" s="58"/>
      <c r="DV383" s="58"/>
      <c r="DW383" s="58"/>
      <c r="DX383" s="58"/>
      <c r="DY383" s="58"/>
      <c r="DZ383" s="58"/>
      <c r="EA383" s="58"/>
      <c r="EB383" s="58"/>
      <c r="EC383" s="58"/>
      <c r="ED383" s="58"/>
      <c r="EE383" s="58"/>
      <c r="EF383" s="58"/>
      <c r="EG383" s="58"/>
      <c r="EH383" s="58"/>
      <c r="EI383" s="58"/>
      <c r="EJ383" s="58"/>
      <c r="EK383" s="58"/>
      <c r="EL383" s="58"/>
      <c r="EM383" s="58"/>
      <c r="EN383" s="58"/>
      <c r="EO383" s="58"/>
      <c r="EP383" s="58"/>
      <c r="EQ383" s="58"/>
      <c r="ER383" s="58"/>
      <c r="ES383" s="58"/>
      <c r="ET383" s="58"/>
      <c r="EU383" s="58"/>
      <c r="EV383" s="58"/>
      <c r="EW383" s="58"/>
      <c r="EX383" s="58"/>
      <c r="EY383" s="58"/>
      <c r="EZ383" s="58"/>
      <c r="FA383" s="58"/>
      <c r="FB383" s="58"/>
    </row>
    <row r="384" spans="57:158" ht="15" x14ac:dyDescent="0.25">
      <c r="BE384" s="58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 s="58"/>
      <c r="BT384" s="58"/>
      <c r="BU384" s="58"/>
      <c r="BV384" s="58"/>
      <c r="BW384" s="58"/>
      <c r="BX384" s="58"/>
      <c r="BY384" s="58"/>
      <c r="BZ384" s="58"/>
      <c r="CA384" s="58"/>
      <c r="CB384" s="58"/>
      <c r="CC384" s="58"/>
      <c r="CD384" s="58"/>
      <c r="CE384" s="58"/>
      <c r="CF384" s="58"/>
      <c r="CG384" s="58"/>
      <c r="CH384" s="58"/>
      <c r="CI384" s="58"/>
      <c r="CJ384" s="58"/>
      <c r="CK384" s="58"/>
      <c r="CL384" s="58"/>
      <c r="CM384" s="58"/>
      <c r="CN384" s="58"/>
      <c r="CO384" s="58"/>
      <c r="CP384" s="58"/>
      <c r="CQ384" s="58"/>
      <c r="CR384" s="58"/>
      <c r="CS384" s="58"/>
      <c r="CT384" s="58"/>
      <c r="CU384" s="58"/>
      <c r="CV384" s="58"/>
      <c r="CW384" s="58"/>
      <c r="CX384" s="58"/>
      <c r="CY384" s="58"/>
      <c r="CZ384" s="58"/>
      <c r="DA384" s="58"/>
      <c r="DB384" s="58"/>
      <c r="DC384" s="58"/>
      <c r="DD384" s="58"/>
      <c r="DE384" s="58"/>
      <c r="DF384" s="58"/>
      <c r="DG384" s="58"/>
      <c r="DH384" s="58"/>
      <c r="DI384" s="58"/>
      <c r="DJ384" s="58"/>
      <c r="DK384" s="58"/>
      <c r="DL384" s="58"/>
      <c r="DM384" s="58"/>
      <c r="DN384" s="58"/>
      <c r="DO384" s="58"/>
      <c r="DP384" s="58"/>
      <c r="DQ384" s="58"/>
      <c r="DR384" s="58"/>
      <c r="DS384" s="58"/>
      <c r="DT384" s="58"/>
      <c r="DU384" s="58"/>
      <c r="DV384" s="58"/>
      <c r="DW384" s="58"/>
      <c r="DX384" s="58"/>
      <c r="DY384" s="58"/>
      <c r="DZ384" s="58"/>
      <c r="EA384" s="58"/>
      <c r="EB384" s="58"/>
      <c r="EC384" s="58"/>
      <c r="ED384" s="58"/>
      <c r="EE384" s="58"/>
      <c r="EF384" s="58"/>
      <c r="EG384" s="58"/>
      <c r="EH384" s="58"/>
      <c r="EI384" s="58"/>
      <c r="EJ384" s="58"/>
      <c r="EK384" s="58"/>
      <c r="EL384" s="58"/>
      <c r="EM384" s="58"/>
      <c r="EN384" s="58"/>
      <c r="EO384" s="58"/>
      <c r="EP384" s="58"/>
      <c r="EQ384" s="58"/>
      <c r="ER384" s="58"/>
      <c r="ES384" s="58"/>
      <c r="ET384" s="58"/>
      <c r="EU384" s="58"/>
      <c r="EV384" s="58"/>
      <c r="EW384" s="58"/>
      <c r="EX384" s="58"/>
      <c r="EY384" s="58"/>
      <c r="EZ384" s="58"/>
      <c r="FA384" s="58"/>
      <c r="FB384" s="58"/>
    </row>
    <row r="385" spans="57:158" ht="15" x14ac:dyDescent="0.25">
      <c r="BE385" s="58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 s="58"/>
      <c r="BT385" s="58"/>
      <c r="BU385" s="58"/>
      <c r="BV385" s="58"/>
      <c r="BW385" s="58"/>
      <c r="BX385" s="58"/>
      <c r="BY385" s="58"/>
      <c r="BZ385" s="58"/>
      <c r="CA385" s="58"/>
      <c r="CB385" s="58"/>
      <c r="CC385" s="58"/>
      <c r="CD385" s="58"/>
      <c r="CE385" s="58"/>
      <c r="CF385" s="58"/>
      <c r="CG385" s="58"/>
      <c r="CH385" s="58"/>
      <c r="CI385" s="58"/>
      <c r="CJ385" s="58"/>
      <c r="CK385" s="58"/>
      <c r="CL385" s="58"/>
      <c r="CM385" s="58"/>
      <c r="CN385" s="58"/>
      <c r="CO385" s="58"/>
      <c r="CP385" s="58"/>
      <c r="CQ385" s="58"/>
      <c r="CR385" s="58"/>
      <c r="CS385" s="58"/>
      <c r="CT385" s="58"/>
      <c r="CU385" s="58"/>
      <c r="CV385" s="58"/>
      <c r="CW385" s="58"/>
      <c r="CX385" s="58"/>
      <c r="CY385" s="58"/>
      <c r="CZ385" s="58"/>
      <c r="DA385" s="58"/>
      <c r="DB385" s="58"/>
      <c r="DC385" s="58"/>
      <c r="DD385" s="58"/>
      <c r="DE385" s="58"/>
      <c r="DF385" s="58"/>
      <c r="DG385" s="58"/>
      <c r="DH385" s="58"/>
      <c r="DI385" s="58"/>
      <c r="DJ385" s="58"/>
      <c r="DK385" s="58"/>
      <c r="DL385" s="58"/>
      <c r="DM385" s="58"/>
      <c r="DN385" s="58"/>
      <c r="DO385" s="58"/>
      <c r="DP385" s="58"/>
      <c r="DQ385" s="58"/>
      <c r="DR385" s="58"/>
      <c r="DS385" s="58"/>
      <c r="DT385" s="58"/>
      <c r="DU385" s="58"/>
      <c r="DV385" s="58"/>
      <c r="DW385" s="58"/>
      <c r="DX385" s="58"/>
      <c r="DY385" s="58"/>
      <c r="DZ385" s="58"/>
      <c r="EA385" s="58"/>
      <c r="EB385" s="58"/>
      <c r="EC385" s="58"/>
      <c r="ED385" s="58"/>
      <c r="EE385" s="58"/>
      <c r="EF385" s="58"/>
      <c r="EG385" s="58"/>
      <c r="EH385" s="58"/>
      <c r="EI385" s="58"/>
      <c r="EJ385" s="58"/>
      <c r="EK385" s="58"/>
      <c r="EL385" s="58"/>
      <c r="EM385" s="58"/>
      <c r="EN385" s="58"/>
      <c r="EO385" s="58"/>
      <c r="EP385" s="58"/>
      <c r="EQ385" s="58"/>
      <c r="ER385" s="58"/>
      <c r="ES385" s="58"/>
      <c r="ET385" s="58"/>
      <c r="EU385" s="58"/>
      <c r="EV385" s="58"/>
      <c r="EW385" s="58"/>
      <c r="EX385" s="58"/>
      <c r="EY385" s="58"/>
      <c r="EZ385" s="58"/>
      <c r="FA385" s="58"/>
      <c r="FB385" s="58"/>
    </row>
    <row r="386" spans="57:158" ht="15" x14ac:dyDescent="0.25">
      <c r="BE386" s="58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 s="58"/>
      <c r="BT386" s="58"/>
      <c r="BU386" s="58"/>
      <c r="BV386" s="58"/>
      <c r="BW386" s="58"/>
      <c r="BX386" s="58"/>
      <c r="BY386" s="58"/>
      <c r="BZ386" s="58"/>
      <c r="CA386" s="58"/>
      <c r="CB386" s="58"/>
      <c r="CC386" s="58"/>
      <c r="CD386" s="58"/>
      <c r="CE386" s="58"/>
      <c r="CF386" s="58"/>
      <c r="CG386" s="58"/>
      <c r="CH386" s="58"/>
      <c r="CI386" s="58"/>
      <c r="CJ386" s="58"/>
      <c r="CK386" s="58"/>
      <c r="CL386" s="58"/>
      <c r="CM386" s="58"/>
      <c r="CN386" s="58"/>
      <c r="CO386" s="58"/>
      <c r="CP386" s="58"/>
      <c r="CQ386" s="58"/>
      <c r="CR386" s="58"/>
      <c r="CS386" s="58"/>
      <c r="CT386" s="58"/>
      <c r="CU386" s="58"/>
      <c r="CV386" s="58"/>
      <c r="CW386" s="58"/>
      <c r="CX386" s="58"/>
      <c r="CY386" s="58"/>
      <c r="CZ386" s="58"/>
      <c r="DA386" s="58"/>
      <c r="DB386" s="58"/>
      <c r="DC386" s="58"/>
      <c r="DD386" s="58"/>
      <c r="DE386" s="58"/>
      <c r="DF386" s="58"/>
      <c r="DG386" s="58"/>
      <c r="DH386" s="58"/>
      <c r="DI386" s="58"/>
      <c r="DJ386" s="58"/>
      <c r="DK386" s="58"/>
      <c r="DL386" s="58"/>
      <c r="DM386" s="58"/>
      <c r="DN386" s="58"/>
      <c r="DO386" s="58"/>
      <c r="DP386" s="58"/>
      <c r="DQ386" s="58"/>
      <c r="DR386" s="58"/>
      <c r="DS386" s="58"/>
      <c r="DT386" s="58"/>
      <c r="DU386" s="58"/>
      <c r="DV386" s="58"/>
      <c r="DW386" s="58"/>
      <c r="DX386" s="58"/>
      <c r="DY386" s="58"/>
      <c r="DZ386" s="58"/>
      <c r="EA386" s="58"/>
      <c r="EB386" s="58"/>
      <c r="EC386" s="58"/>
      <c r="ED386" s="58"/>
      <c r="EE386" s="58"/>
      <c r="EF386" s="58"/>
      <c r="EG386" s="58"/>
      <c r="EH386" s="58"/>
      <c r="EI386" s="58"/>
      <c r="EJ386" s="58"/>
      <c r="EK386" s="58"/>
      <c r="EL386" s="58"/>
      <c r="EM386" s="58"/>
      <c r="EN386" s="58"/>
      <c r="EO386" s="58"/>
      <c r="EP386" s="58"/>
      <c r="EQ386" s="58"/>
      <c r="ER386" s="58"/>
      <c r="ES386" s="58"/>
      <c r="ET386" s="58"/>
      <c r="EU386" s="58"/>
      <c r="EV386" s="58"/>
      <c r="EW386" s="58"/>
      <c r="EX386" s="58"/>
      <c r="EY386" s="58"/>
      <c r="EZ386" s="58"/>
      <c r="FA386" s="58"/>
      <c r="FB386" s="58"/>
    </row>
    <row r="387" spans="57:158" ht="15" x14ac:dyDescent="0.25">
      <c r="BE387" s="58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 s="58"/>
      <c r="BT387" s="58"/>
      <c r="BU387" s="58"/>
      <c r="BV387" s="58"/>
      <c r="BW387" s="58"/>
      <c r="BX387" s="58"/>
      <c r="BY387" s="58"/>
      <c r="BZ387" s="58"/>
      <c r="CA387" s="58"/>
      <c r="CB387" s="58"/>
      <c r="CC387" s="58"/>
      <c r="CD387" s="58"/>
      <c r="CE387" s="58"/>
      <c r="CF387" s="58"/>
      <c r="CG387" s="58"/>
      <c r="CH387" s="58"/>
      <c r="CI387" s="58"/>
      <c r="CJ387" s="58"/>
      <c r="CK387" s="58"/>
      <c r="CL387" s="58"/>
      <c r="CM387" s="58"/>
      <c r="CN387" s="58"/>
      <c r="CO387" s="58"/>
      <c r="CP387" s="58"/>
      <c r="CQ387" s="58"/>
      <c r="CR387" s="58"/>
      <c r="CS387" s="58"/>
      <c r="CT387" s="58"/>
      <c r="CU387" s="58"/>
      <c r="CV387" s="58"/>
      <c r="CW387" s="58"/>
      <c r="CX387" s="58"/>
      <c r="CY387" s="58"/>
      <c r="CZ387" s="58"/>
      <c r="DA387" s="58"/>
      <c r="DB387" s="58"/>
      <c r="DC387" s="58"/>
      <c r="DD387" s="58"/>
      <c r="DE387" s="58"/>
      <c r="DF387" s="58"/>
      <c r="DG387" s="58"/>
      <c r="DH387" s="58"/>
      <c r="DI387" s="58"/>
      <c r="DJ387" s="58"/>
      <c r="DK387" s="58"/>
      <c r="DL387" s="58"/>
      <c r="DM387" s="58"/>
      <c r="DN387" s="58"/>
      <c r="DO387" s="58"/>
      <c r="DP387" s="58"/>
      <c r="DQ387" s="58"/>
      <c r="DR387" s="58"/>
      <c r="DS387" s="58"/>
      <c r="DT387" s="58"/>
      <c r="DU387" s="58"/>
      <c r="DV387" s="58"/>
      <c r="DW387" s="58"/>
      <c r="DX387" s="58"/>
      <c r="DY387" s="58"/>
      <c r="DZ387" s="58"/>
      <c r="EA387" s="58"/>
      <c r="EB387" s="58"/>
      <c r="EC387" s="58"/>
      <c r="ED387" s="58"/>
      <c r="EE387" s="58"/>
      <c r="EF387" s="58"/>
      <c r="EG387" s="58"/>
      <c r="EH387" s="58"/>
      <c r="EI387" s="58"/>
      <c r="EJ387" s="58"/>
      <c r="EK387" s="58"/>
      <c r="EL387" s="58"/>
      <c r="EM387" s="58"/>
      <c r="EN387" s="58"/>
      <c r="EO387" s="58"/>
      <c r="EP387" s="58"/>
      <c r="EQ387" s="58"/>
      <c r="ER387" s="58"/>
      <c r="ES387" s="58"/>
      <c r="ET387" s="58"/>
      <c r="EU387" s="58"/>
      <c r="EV387" s="58"/>
      <c r="EW387" s="58"/>
      <c r="EX387" s="58"/>
      <c r="EY387" s="58"/>
      <c r="EZ387" s="58"/>
      <c r="FA387" s="58"/>
      <c r="FB387" s="58"/>
    </row>
    <row r="388" spans="57:158" ht="15" x14ac:dyDescent="0.25">
      <c r="BE388" s="5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 s="58"/>
      <c r="BT388" s="58"/>
      <c r="BU388" s="58"/>
      <c r="BV388" s="58"/>
      <c r="BW388" s="58"/>
      <c r="BX388" s="58"/>
      <c r="BY388" s="58"/>
      <c r="BZ388" s="58"/>
      <c r="CA388" s="58"/>
      <c r="CB388" s="58"/>
      <c r="CC388" s="58"/>
      <c r="CD388" s="58"/>
      <c r="CE388" s="58"/>
      <c r="CF388" s="58"/>
      <c r="CG388" s="58"/>
      <c r="CH388" s="58"/>
      <c r="CI388" s="58"/>
      <c r="CJ388" s="58"/>
      <c r="CK388" s="58"/>
      <c r="CL388" s="58"/>
      <c r="CM388" s="58"/>
      <c r="CN388" s="58"/>
      <c r="CO388" s="58"/>
      <c r="CP388" s="58"/>
      <c r="CQ388" s="58"/>
      <c r="CR388" s="58"/>
      <c r="CS388" s="58"/>
      <c r="CT388" s="58"/>
      <c r="CU388" s="58"/>
      <c r="CV388" s="58"/>
      <c r="CW388" s="58"/>
      <c r="CX388" s="58"/>
      <c r="CY388" s="58"/>
      <c r="CZ388" s="58"/>
      <c r="DA388" s="58"/>
      <c r="DB388" s="58"/>
      <c r="DC388" s="58"/>
      <c r="DD388" s="58"/>
      <c r="DE388" s="58"/>
      <c r="DF388" s="58"/>
      <c r="DG388" s="58"/>
      <c r="DH388" s="58"/>
      <c r="DI388" s="58"/>
      <c r="DJ388" s="58"/>
      <c r="DK388" s="58"/>
      <c r="DL388" s="58"/>
      <c r="DM388" s="58"/>
      <c r="DN388" s="58"/>
      <c r="DO388" s="58"/>
      <c r="DP388" s="58"/>
      <c r="DQ388" s="58"/>
      <c r="DR388" s="58"/>
      <c r="DS388" s="58"/>
      <c r="DT388" s="58"/>
      <c r="DU388" s="58"/>
      <c r="DV388" s="58"/>
      <c r="DW388" s="58"/>
      <c r="DX388" s="58"/>
      <c r="DY388" s="58"/>
      <c r="DZ388" s="58"/>
      <c r="EA388" s="58"/>
      <c r="EB388" s="58"/>
      <c r="EC388" s="58"/>
      <c r="ED388" s="58"/>
      <c r="EE388" s="58"/>
      <c r="EF388" s="58"/>
      <c r="EG388" s="58"/>
      <c r="EH388" s="58"/>
      <c r="EI388" s="58"/>
      <c r="EJ388" s="58"/>
      <c r="EK388" s="58"/>
      <c r="EL388" s="58"/>
      <c r="EM388" s="58"/>
      <c r="EN388" s="58"/>
      <c r="EO388" s="58"/>
      <c r="EP388" s="58"/>
      <c r="EQ388" s="58"/>
      <c r="ER388" s="58"/>
      <c r="ES388" s="58"/>
      <c r="ET388" s="58"/>
      <c r="EU388" s="58"/>
      <c r="EV388" s="58"/>
      <c r="EW388" s="58"/>
      <c r="EX388" s="58"/>
      <c r="EY388" s="58"/>
      <c r="EZ388" s="58"/>
      <c r="FA388" s="58"/>
      <c r="FB388" s="58"/>
    </row>
    <row r="389" spans="57:158" ht="15" x14ac:dyDescent="0.25">
      <c r="BE389" s="58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 s="58"/>
      <c r="BT389" s="58"/>
      <c r="BU389" s="58"/>
      <c r="BV389" s="58"/>
      <c r="BW389" s="58"/>
      <c r="BX389" s="58"/>
      <c r="BY389" s="58"/>
      <c r="BZ389" s="58"/>
      <c r="CA389" s="58"/>
      <c r="CB389" s="58"/>
      <c r="CC389" s="58"/>
      <c r="CD389" s="58"/>
      <c r="CE389" s="58"/>
      <c r="CF389" s="58"/>
      <c r="CG389" s="58"/>
      <c r="CH389" s="58"/>
      <c r="CI389" s="58"/>
      <c r="CJ389" s="58"/>
      <c r="CK389" s="58"/>
      <c r="CL389" s="58"/>
      <c r="CM389" s="58"/>
      <c r="CN389" s="58"/>
      <c r="CO389" s="58"/>
      <c r="CP389" s="58"/>
      <c r="CQ389" s="58"/>
      <c r="CR389" s="58"/>
      <c r="CS389" s="58"/>
      <c r="CT389" s="58"/>
      <c r="CU389" s="58"/>
      <c r="CV389" s="58"/>
      <c r="CW389" s="58"/>
      <c r="CX389" s="58"/>
      <c r="CY389" s="58"/>
      <c r="CZ389" s="58"/>
      <c r="DA389" s="58"/>
      <c r="DB389" s="58"/>
      <c r="DC389" s="58"/>
      <c r="DD389" s="58"/>
      <c r="DE389" s="58"/>
      <c r="DF389" s="58"/>
      <c r="DG389" s="58"/>
      <c r="DH389" s="58"/>
      <c r="DI389" s="58"/>
      <c r="DJ389" s="58"/>
      <c r="DK389" s="58"/>
      <c r="DL389" s="58"/>
      <c r="DM389" s="58"/>
      <c r="DN389" s="58"/>
      <c r="DO389" s="58"/>
      <c r="DP389" s="58"/>
      <c r="DQ389" s="58"/>
      <c r="DR389" s="58"/>
      <c r="DS389" s="58"/>
      <c r="DT389" s="58"/>
      <c r="DU389" s="58"/>
      <c r="DV389" s="58"/>
      <c r="DW389" s="58"/>
      <c r="DX389" s="58"/>
      <c r="DY389" s="58"/>
      <c r="DZ389" s="58"/>
      <c r="EA389" s="58"/>
      <c r="EB389" s="58"/>
      <c r="EC389" s="58"/>
      <c r="ED389" s="58"/>
      <c r="EE389" s="58"/>
      <c r="EF389" s="58"/>
      <c r="EG389" s="58"/>
      <c r="EH389" s="58"/>
      <c r="EI389" s="58"/>
      <c r="EJ389" s="58"/>
      <c r="EK389" s="58"/>
      <c r="EL389" s="58"/>
      <c r="EM389" s="58"/>
      <c r="EN389" s="58"/>
      <c r="EO389" s="58"/>
      <c r="EP389" s="58"/>
      <c r="EQ389" s="58"/>
      <c r="ER389" s="58"/>
      <c r="ES389" s="58"/>
      <c r="ET389" s="58"/>
      <c r="EU389" s="58"/>
      <c r="EV389" s="58"/>
      <c r="EW389" s="58"/>
      <c r="EX389" s="58"/>
      <c r="EY389" s="58"/>
      <c r="EZ389" s="58"/>
      <c r="FA389" s="58"/>
      <c r="FB389" s="58"/>
    </row>
    <row r="390" spans="57:158" ht="15" x14ac:dyDescent="0.25">
      <c r="BE390" s="58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 s="58"/>
      <c r="BT390" s="58"/>
      <c r="BU390" s="58"/>
      <c r="BV390" s="58"/>
      <c r="BW390" s="58"/>
      <c r="BX390" s="58"/>
      <c r="BY390" s="58"/>
      <c r="BZ390" s="58"/>
      <c r="CA390" s="58"/>
      <c r="CB390" s="58"/>
      <c r="CC390" s="58"/>
      <c r="CD390" s="58"/>
      <c r="CE390" s="58"/>
      <c r="CF390" s="58"/>
      <c r="CG390" s="58"/>
      <c r="CH390" s="58"/>
      <c r="CI390" s="58"/>
      <c r="CJ390" s="58"/>
      <c r="CK390" s="58"/>
      <c r="CL390" s="58"/>
      <c r="CM390" s="58"/>
      <c r="CN390" s="58"/>
      <c r="CO390" s="58"/>
      <c r="CP390" s="58"/>
      <c r="CQ390" s="58"/>
      <c r="CR390" s="58"/>
      <c r="CS390" s="58"/>
      <c r="CT390" s="58"/>
      <c r="CU390" s="58"/>
      <c r="CV390" s="58"/>
      <c r="CW390" s="58"/>
      <c r="CX390" s="58"/>
      <c r="CY390" s="58"/>
      <c r="CZ390" s="58"/>
      <c r="DA390" s="58"/>
      <c r="DB390" s="58"/>
      <c r="DC390" s="58"/>
      <c r="DD390" s="58"/>
      <c r="DE390" s="58"/>
      <c r="DF390" s="58"/>
      <c r="DG390" s="58"/>
      <c r="DH390" s="58"/>
      <c r="DI390" s="58"/>
      <c r="DJ390" s="58"/>
      <c r="DK390" s="58"/>
      <c r="DL390" s="58"/>
      <c r="DM390" s="58"/>
      <c r="DN390" s="58"/>
      <c r="DO390" s="58"/>
      <c r="DP390" s="58"/>
      <c r="DQ390" s="58"/>
      <c r="DR390" s="58"/>
      <c r="DS390" s="58"/>
      <c r="DT390" s="58"/>
      <c r="DU390" s="58"/>
      <c r="DV390" s="58"/>
      <c r="DW390" s="58"/>
      <c r="DX390" s="58"/>
      <c r="DY390" s="58"/>
      <c r="DZ390" s="58"/>
      <c r="EA390" s="58"/>
      <c r="EB390" s="58"/>
      <c r="EC390" s="58"/>
      <c r="ED390" s="58"/>
      <c r="EE390" s="58"/>
      <c r="EF390" s="58"/>
      <c r="EG390" s="58"/>
      <c r="EH390" s="58"/>
      <c r="EI390" s="58"/>
      <c r="EJ390" s="58"/>
      <c r="EK390" s="58"/>
      <c r="EL390" s="58"/>
      <c r="EM390" s="58"/>
      <c r="EN390" s="58"/>
      <c r="EO390" s="58"/>
      <c r="EP390" s="58"/>
      <c r="EQ390" s="58"/>
      <c r="ER390" s="58"/>
      <c r="ES390" s="58"/>
      <c r="ET390" s="58"/>
      <c r="EU390" s="58"/>
      <c r="EV390" s="58"/>
      <c r="EW390" s="58"/>
      <c r="EX390" s="58"/>
      <c r="EY390" s="58"/>
      <c r="EZ390" s="58"/>
      <c r="FA390" s="58"/>
      <c r="FB390" s="58"/>
    </row>
    <row r="391" spans="57:158" ht="15" x14ac:dyDescent="0.25">
      <c r="BE391" s="58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 s="58"/>
      <c r="BT391" s="58"/>
      <c r="BU391" s="58"/>
      <c r="BV391" s="58"/>
      <c r="BW391" s="58"/>
      <c r="BX391" s="58"/>
      <c r="BY391" s="58"/>
      <c r="BZ391" s="58"/>
      <c r="CA391" s="58"/>
      <c r="CB391" s="58"/>
      <c r="CC391" s="58"/>
      <c r="CD391" s="58"/>
      <c r="CE391" s="58"/>
      <c r="CF391" s="58"/>
      <c r="CG391" s="58"/>
      <c r="CH391" s="58"/>
      <c r="CI391" s="58"/>
      <c r="CJ391" s="58"/>
      <c r="CK391" s="58"/>
      <c r="CL391" s="58"/>
      <c r="CM391" s="58"/>
      <c r="CN391" s="58"/>
      <c r="CO391" s="58"/>
      <c r="CP391" s="58"/>
      <c r="CQ391" s="58"/>
      <c r="CR391" s="58"/>
      <c r="CS391" s="58"/>
      <c r="CT391" s="58"/>
      <c r="CU391" s="58"/>
      <c r="CV391" s="58"/>
      <c r="CW391" s="58"/>
      <c r="CX391" s="58"/>
      <c r="CY391" s="58"/>
      <c r="CZ391" s="58"/>
      <c r="DA391" s="58"/>
      <c r="DB391" s="58"/>
      <c r="DC391" s="58"/>
      <c r="DD391" s="58"/>
      <c r="DE391" s="58"/>
      <c r="DF391" s="58"/>
      <c r="DG391" s="58"/>
      <c r="DH391" s="58"/>
      <c r="DI391" s="58"/>
      <c r="DJ391" s="58"/>
      <c r="DK391" s="58"/>
      <c r="DL391" s="58"/>
      <c r="DM391" s="58"/>
      <c r="DN391" s="58"/>
      <c r="DO391" s="58"/>
      <c r="DP391" s="58"/>
      <c r="DQ391" s="58"/>
      <c r="DR391" s="58"/>
      <c r="DS391" s="58"/>
      <c r="DT391" s="58"/>
      <c r="DU391" s="58"/>
      <c r="DV391" s="58"/>
      <c r="DW391" s="58"/>
      <c r="DX391" s="58"/>
      <c r="DY391" s="58"/>
      <c r="DZ391" s="58"/>
      <c r="EA391" s="58"/>
      <c r="EB391" s="58"/>
      <c r="EC391" s="58"/>
      <c r="ED391" s="58"/>
      <c r="EE391" s="58"/>
      <c r="EF391" s="58"/>
      <c r="EG391" s="58"/>
      <c r="EH391" s="58"/>
      <c r="EI391" s="58"/>
      <c r="EJ391" s="58"/>
      <c r="EK391" s="58"/>
      <c r="EL391" s="58"/>
      <c r="EM391" s="58"/>
      <c r="EN391" s="58"/>
      <c r="EO391" s="58"/>
      <c r="EP391" s="58"/>
      <c r="EQ391" s="58"/>
      <c r="ER391" s="58"/>
      <c r="ES391" s="58"/>
      <c r="ET391" s="58"/>
      <c r="EU391" s="58"/>
      <c r="EV391" s="58"/>
      <c r="EW391" s="58"/>
      <c r="EX391" s="58"/>
      <c r="EY391" s="58"/>
      <c r="EZ391" s="58"/>
      <c r="FA391" s="58"/>
      <c r="FB391" s="58"/>
    </row>
    <row r="392" spans="57:158" ht="15" x14ac:dyDescent="0.25">
      <c r="BE392" s="58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 s="58"/>
      <c r="BT392" s="58"/>
      <c r="BU392" s="58"/>
      <c r="BV392" s="58"/>
      <c r="BW392" s="58"/>
      <c r="BX392" s="58"/>
      <c r="BY392" s="58"/>
      <c r="BZ392" s="58"/>
      <c r="CA392" s="58"/>
      <c r="CB392" s="58"/>
      <c r="CC392" s="58"/>
      <c r="CD392" s="58"/>
      <c r="CE392" s="58"/>
      <c r="CF392" s="58"/>
      <c r="CG392" s="58"/>
      <c r="CH392" s="58"/>
      <c r="CI392" s="58"/>
      <c r="CJ392" s="58"/>
      <c r="CK392" s="58"/>
      <c r="CL392" s="58"/>
      <c r="CM392" s="58"/>
      <c r="CN392" s="58"/>
      <c r="CO392" s="58"/>
      <c r="CP392" s="58"/>
      <c r="CQ392" s="58"/>
      <c r="CR392" s="58"/>
      <c r="CS392" s="58"/>
      <c r="CT392" s="58"/>
      <c r="CU392" s="58"/>
      <c r="CV392" s="58"/>
      <c r="CW392" s="58"/>
      <c r="CX392" s="58"/>
      <c r="CY392" s="58"/>
      <c r="CZ392" s="58"/>
      <c r="DA392" s="58"/>
      <c r="DB392" s="58"/>
      <c r="DC392" s="58"/>
      <c r="DD392" s="58"/>
      <c r="DE392" s="58"/>
      <c r="DF392" s="58"/>
      <c r="DG392" s="58"/>
      <c r="DH392" s="58"/>
      <c r="DI392" s="58"/>
      <c r="DJ392" s="58"/>
      <c r="DK392" s="58"/>
      <c r="DL392" s="58"/>
      <c r="DM392" s="58"/>
      <c r="DN392" s="58"/>
      <c r="DO392" s="58"/>
      <c r="DP392" s="58"/>
      <c r="DQ392" s="58"/>
      <c r="DR392" s="58"/>
      <c r="DS392" s="58"/>
      <c r="DT392" s="58"/>
      <c r="DU392" s="58"/>
      <c r="DV392" s="58"/>
      <c r="DW392" s="58"/>
      <c r="DX392" s="58"/>
      <c r="DY392" s="58"/>
      <c r="DZ392" s="58"/>
      <c r="EA392" s="58"/>
      <c r="EB392" s="58"/>
      <c r="EC392" s="58"/>
      <c r="ED392" s="58"/>
      <c r="EE392" s="58"/>
      <c r="EF392" s="58"/>
      <c r="EG392" s="58"/>
      <c r="EH392" s="58"/>
      <c r="EI392" s="58"/>
      <c r="EJ392" s="58"/>
      <c r="EK392" s="58"/>
      <c r="EL392" s="58"/>
      <c r="EM392" s="58"/>
      <c r="EN392" s="58"/>
      <c r="EO392" s="58"/>
      <c r="EP392" s="58"/>
      <c r="EQ392" s="58"/>
      <c r="ER392" s="58"/>
      <c r="ES392" s="58"/>
      <c r="ET392" s="58"/>
      <c r="EU392" s="58"/>
      <c r="EV392" s="58"/>
      <c r="EW392" s="58"/>
      <c r="EX392" s="58"/>
      <c r="EY392" s="58"/>
      <c r="EZ392" s="58"/>
      <c r="FA392" s="58"/>
      <c r="FB392" s="58"/>
    </row>
    <row r="393" spans="57:158" ht="15" x14ac:dyDescent="0.25">
      <c r="BE393" s="58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 s="58"/>
      <c r="BT393" s="58"/>
      <c r="BU393" s="58"/>
      <c r="BV393" s="58"/>
      <c r="BW393" s="58"/>
      <c r="BX393" s="58"/>
      <c r="BY393" s="58"/>
      <c r="BZ393" s="58"/>
      <c r="CA393" s="58"/>
      <c r="CB393" s="58"/>
      <c r="CC393" s="58"/>
      <c r="CD393" s="58"/>
      <c r="CE393" s="58"/>
      <c r="CF393" s="58"/>
      <c r="CG393" s="58"/>
      <c r="CH393" s="58"/>
      <c r="CI393" s="58"/>
      <c r="CJ393" s="58"/>
      <c r="CK393" s="58"/>
      <c r="CL393" s="58"/>
      <c r="CM393" s="58"/>
      <c r="CN393" s="58"/>
      <c r="CO393" s="58"/>
      <c r="CP393" s="58"/>
      <c r="CQ393" s="58"/>
      <c r="CR393" s="58"/>
      <c r="CS393" s="58"/>
      <c r="CT393" s="58"/>
      <c r="CU393" s="58"/>
      <c r="CV393" s="58"/>
      <c r="CW393" s="58"/>
      <c r="CX393" s="58"/>
      <c r="CY393" s="58"/>
      <c r="CZ393" s="58"/>
      <c r="DA393" s="58"/>
      <c r="DB393" s="58"/>
      <c r="DC393" s="58"/>
      <c r="DD393" s="58"/>
      <c r="DE393" s="58"/>
      <c r="DF393" s="58"/>
      <c r="DG393" s="58"/>
      <c r="DH393" s="58"/>
      <c r="DI393" s="58"/>
      <c r="DJ393" s="58"/>
      <c r="DK393" s="58"/>
      <c r="DL393" s="58"/>
      <c r="DM393" s="58"/>
      <c r="DN393" s="58"/>
      <c r="DO393" s="58"/>
      <c r="DP393" s="58"/>
      <c r="DQ393" s="58"/>
      <c r="DR393" s="58"/>
      <c r="DS393" s="58"/>
      <c r="DT393" s="58"/>
      <c r="DU393" s="58"/>
      <c r="DV393" s="58"/>
      <c r="DW393" s="58"/>
      <c r="DX393" s="58"/>
      <c r="DY393" s="58"/>
      <c r="DZ393" s="58"/>
      <c r="EA393" s="58"/>
      <c r="EB393" s="58"/>
      <c r="EC393" s="58"/>
      <c r="ED393" s="58"/>
      <c r="EE393" s="58"/>
      <c r="EF393" s="58"/>
      <c r="EG393" s="58"/>
      <c r="EH393" s="58"/>
      <c r="EI393" s="58"/>
      <c r="EJ393" s="58"/>
      <c r="EK393" s="58"/>
      <c r="EL393" s="58"/>
      <c r="EM393" s="58"/>
      <c r="EN393" s="58"/>
      <c r="EO393" s="58"/>
      <c r="EP393" s="58"/>
      <c r="EQ393" s="58"/>
      <c r="ER393" s="58"/>
      <c r="ES393" s="58"/>
      <c r="ET393" s="58"/>
      <c r="EU393" s="58"/>
      <c r="EV393" s="58"/>
      <c r="EW393" s="58"/>
      <c r="EX393" s="58"/>
      <c r="EY393" s="58"/>
      <c r="EZ393" s="58"/>
      <c r="FA393" s="58"/>
      <c r="FB393" s="58"/>
    </row>
    <row r="394" spans="57:158" ht="15" x14ac:dyDescent="0.25">
      <c r="BE394" s="58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 s="58"/>
      <c r="BT394" s="58"/>
      <c r="BU394" s="58"/>
      <c r="BV394" s="58"/>
      <c r="BW394" s="58"/>
      <c r="BX394" s="58"/>
      <c r="BY394" s="58"/>
      <c r="BZ394" s="58"/>
      <c r="CA394" s="58"/>
      <c r="CB394" s="58"/>
      <c r="CC394" s="58"/>
      <c r="CD394" s="58"/>
      <c r="CE394" s="58"/>
      <c r="CF394" s="58"/>
      <c r="CG394" s="58"/>
      <c r="CH394" s="58"/>
      <c r="CI394" s="58"/>
      <c r="CJ394" s="58"/>
      <c r="CK394" s="58"/>
      <c r="CL394" s="58"/>
      <c r="CM394" s="58"/>
      <c r="CN394" s="58"/>
      <c r="CO394" s="58"/>
      <c r="CP394" s="58"/>
      <c r="CQ394" s="58"/>
      <c r="CR394" s="58"/>
      <c r="CS394" s="58"/>
      <c r="CT394" s="58"/>
      <c r="CU394" s="58"/>
      <c r="CV394" s="58"/>
      <c r="CW394" s="58"/>
      <c r="CX394" s="58"/>
      <c r="CY394" s="58"/>
      <c r="CZ394" s="58"/>
      <c r="DA394" s="58"/>
      <c r="DB394" s="58"/>
      <c r="DC394" s="58"/>
      <c r="DD394" s="58"/>
      <c r="DE394" s="58"/>
      <c r="DF394" s="58"/>
      <c r="DG394" s="58"/>
      <c r="DH394" s="58"/>
      <c r="DI394" s="58"/>
      <c r="DJ394" s="58"/>
      <c r="DK394" s="58"/>
      <c r="DL394" s="58"/>
      <c r="DM394" s="58"/>
      <c r="DN394" s="58"/>
      <c r="DO394" s="58"/>
      <c r="DP394" s="58"/>
      <c r="DQ394" s="58"/>
      <c r="DR394" s="58"/>
      <c r="DS394" s="58"/>
      <c r="DT394" s="58"/>
      <c r="DU394" s="58"/>
      <c r="DV394" s="58"/>
      <c r="DW394" s="58"/>
      <c r="DX394" s="58"/>
      <c r="DY394" s="58"/>
      <c r="DZ394" s="58"/>
      <c r="EA394" s="58"/>
      <c r="EB394" s="58"/>
      <c r="EC394" s="58"/>
      <c r="ED394" s="58"/>
      <c r="EE394" s="58"/>
      <c r="EF394" s="58"/>
      <c r="EG394" s="58"/>
      <c r="EH394" s="58"/>
      <c r="EI394" s="58"/>
      <c r="EJ394" s="58"/>
      <c r="EK394" s="58"/>
      <c r="EL394" s="58"/>
      <c r="EM394" s="58"/>
      <c r="EN394" s="58"/>
      <c r="EO394" s="58"/>
      <c r="EP394" s="58"/>
      <c r="EQ394" s="58"/>
      <c r="ER394" s="58"/>
      <c r="ES394" s="58"/>
      <c r="ET394" s="58"/>
      <c r="EU394" s="58"/>
      <c r="EV394" s="58"/>
      <c r="EW394" s="58"/>
      <c r="EX394" s="58"/>
      <c r="EY394" s="58"/>
      <c r="EZ394" s="58"/>
      <c r="FA394" s="58"/>
      <c r="FB394" s="58"/>
    </row>
    <row r="395" spans="57:158" ht="15" x14ac:dyDescent="0.25">
      <c r="BE395" s="58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 s="58"/>
      <c r="BT395" s="58"/>
      <c r="BU395" s="58"/>
      <c r="BV395" s="58"/>
      <c r="BW395" s="58"/>
      <c r="BX395" s="58"/>
      <c r="BY395" s="58"/>
      <c r="BZ395" s="58"/>
      <c r="CA395" s="58"/>
      <c r="CB395" s="58"/>
      <c r="CC395" s="58"/>
      <c r="CD395" s="58"/>
      <c r="CE395" s="58"/>
      <c r="CF395" s="58"/>
      <c r="CG395" s="58"/>
      <c r="CH395" s="58"/>
      <c r="CI395" s="58"/>
      <c r="CJ395" s="58"/>
      <c r="CK395" s="58"/>
      <c r="CL395" s="58"/>
      <c r="CM395" s="58"/>
      <c r="CN395" s="58"/>
      <c r="CO395" s="58"/>
      <c r="CP395" s="58"/>
      <c r="CQ395" s="58"/>
      <c r="CR395" s="58"/>
      <c r="CS395" s="58"/>
      <c r="CT395" s="58"/>
      <c r="CU395" s="58"/>
      <c r="CV395" s="58"/>
      <c r="CW395" s="58"/>
      <c r="CX395" s="58"/>
      <c r="CY395" s="58"/>
      <c r="CZ395" s="58"/>
      <c r="DA395" s="58"/>
      <c r="DB395" s="58"/>
      <c r="DC395" s="58"/>
      <c r="DD395" s="58"/>
      <c r="DE395" s="58"/>
      <c r="DF395" s="58"/>
      <c r="DG395" s="58"/>
      <c r="DH395" s="58"/>
      <c r="DI395" s="58"/>
      <c r="DJ395" s="58"/>
      <c r="DK395" s="58"/>
      <c r="DL395" s="58"/>
      <c r="DM395" s="58"/>
      <c r="DN395" s="58"/>
      <c r="DO395" s="58"/>
      <c r="DP395" s="58"/>
      <c r="DQ395" s="58"/>
      <c r="DR395" s="58"/>
      <c r="DS395" s="58"/>
      <c r="DT395" s="58"/>
      <c r="DU395" s="58"/>
      <c r="DV395" s="58"/>
      <c r="DW395" s="58"/>
      <c r="DX395" s="58"/>
      <c r="DY395" s="58"/>
      <c r="DZ395" s="58"/>
      <c r="EA395" s="58"/>
      <c r="EB395" s="58"/>
      <c r="EC395" s="58"/>
      <c r="ED395" s="58"/>
      <c r="EE395" s="58"/>
      <c r="EF395" s="58"/>
      <c r="EG395" s="58"/>
      <c r="EH395" s="58"/>
      <c r="EI395" s="58"/>
      <c r="EJ395" s="58"/>
      <c r="EK395" s="58"/>
      <c r="EL395" s="58"/>
      <c r="EM395" s="58"/>
      <c r="EN395" s="58"/>
      <c r="EO395" s="58"/>
      <c r="EP395" s="58"/>
      <c r="EQ395" s="58"/>
      <c r="ER395" s="58"/>
      <c r="ES395" s="58"/>
      <c r="ET395" s="58"/>
      <c r="EU395" s="58"/>
      <c r="EV395" s="58"/>
      <c r="EW395" s="58"/>
      <c r="EX395" s="58"/>
      <c r="EY395" s="58"/>
      <c r="EZ395" s="58"/>
      <c r="FA395" s="58"/>
      <c r="FB395" s="58"/>
    </row>
    <row r="396" spans="57:158" ht="15" x14ac:dyDescent="0.25">
      <c r="BE396" s="58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 s="58"/>
      <c r="BT396" s="58"/>
      <c r="BU396" s="58"/>
      <c r="BV396" s="58"/>
      <c r="BW396" s="58"/>
      <c r="BX396" s="58"/>
      <c r="BY396" s="58"/>
      <c r="BZ396" s="58"/>
      <c r="CA396" s="58"/>
      <c r="CB396" s="58"/>
      <c r="CC396" s="58"/>
      <c r="CD396" s="58"/>
      <c r="CE396" s="58"/>
      <c r="CF396" s="58"/>
      <c r="CG396" s="58"/>
      <c r="CH396" s="58"/>
      <c r="CI396" s="58"/>
      <c r="CJ396" s="58"/>
      <c r="CK396" s="58"/>
      <c r="CL396" s="58"/>
      <c r="CM396" s="58"/>
      <c r="CN396" s="58"/>
      <c r="CO396" s="58"/>
      <c r="CP396" s="58"/>
      <c r="CQ396" s="58"/>
      <c r="CR396" s="58"/>
      <c r="CS396" s="58"/>
      <c r="CT396" s="58"/>
      <c r="CU396" s="58"/>
      <c r="CV396" s="58"/>
      <c r="CW396" s="58"/>
      <c r="CX396" s="58"/>
      <c r="CY396" s="58"/>
      <c r="CZ396" s="58"/>
      <c r="DA396" s="58"/>
      <c r="DB396" s="58"/>
      <c r="DC396" s="58"/>
      <c r="DD396" s="58"/>
      <c r="DE396" s="58"/>
      <c r="DF396" s="58"/>
      <c r="DG396" s="58"/>
      <c r="DH396" s="58"/>
      <c r="DI396" s="58"/>
      <c r="DJ396" s="58"/>
      <c r="DK396" s="58"/>
      <c r="DL396" s="58"/>
      <c r="DM396" s="58"/>
      <c r="DN396" s="58"/>
      <c r="DO396" s="58"/>
      <c r="DP396" s="58"/>
      <c r="DQ396" s="58"/>
      <c r="DR396" s="58"/>
      <c r="DS396" s="58"/>
      <c r="DT396" s="58"/>
      <c r="DU396" s="58"/>
      <c r="DV396" s="58"/>
      <c r="DW396" s="58"/>
      <c r="DX396" s="58"/>
      <c r="DY396" s="58"/>
      <c r="DZ396" s="58"/>
      <c r="EA396" s="58"/>
      <c r="EB396" s="58"/>
      <c r="EC396" s="58"/>
      <c r="ED396" s="58"/>
      <c r="EE396" s="58"/>
      <c r="EF396" s="58"/>
      <c r="EG396" s="58"/>
      <c r="EH396" s="58"/>
      <c r="EI396" s="58"/>
      <c r="EJ396" s="58"/>
      <c r="EK396" s="58"/>
      <c r="EL396" s="58"/>
      <c r="EM396" s="58"/>
      <c r="EN396" s="58"/>
      <c r="EO396" s="58"/>
      <c r="EP396" s="58"/>
      <c r="EQ396" s="58"/>
      <c r="ER396" s="58"/>
      <c r="ES396" s="58"/>
      <c r="ET396" s="58"/>
      <c r="EU396" s="58"/>
      <c r="EV396" s="58"/>
      <c r="EW396" s="58"/>
      <c r="EX396" s="58"/>
      <c r="EY396" s="58"/>
      <c r="EZ396" s="58"/>
      <c r="FA396" s="58"/>
      <c r="FB396" s="58"/>
    </row>
    <row r="397" spans="57:158" ht="15" x14ac:dyDescent="0.25">
      <c r="BE397" s="58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 s="58"/>
      <c r="BT397" s="58"/>
      <c r="BU397" s="58"/>
      <c r="BV397" s="58"/>
      <c r="BW397" s="58"/>
      <c r="BX397" s="58"/>
      <c r="BY397" s="58"/>
      <c r="BZ397" s="58"/>
      <c r="CA397" s="58"/>
      <c r="CB397" s="58"/>
      <c r="CC397" s="58"/>
      <c r="CD397" s="58"/>
      <c r="CE397" s="58"/>
      <c r="CF397" s="58"/>
      <c r="CG397" s="58"/>
      <c r="CH397" s="58"/>
      <c r="CI397" s="58"/>
      <c r="CJ397" s="58"/>
      <c r="CK397" s="58"/>
      <c r="CL397" s="58"/>
      <c r="CM397" s="58"/>
      <c r="CN397" s="58"/>
      <c r="CO397" s="58"/>
      <c r="CP397" s="58"/>
      <c r="CQ397" s="58"/>
      <c r="CR397" s="58"/>
      <c r="CS397" s="58"/>
      <c r="CT397" s="58"/>
      <c r="CU397" s="58"/>
      <c r="CV397" s="58"/>
      <c r="CW397" s="58"/>
      <c r="CX397" s="58"/>
      <c r="CY397" s="58"/>
      <c r="CZ397" s="58"/>
      <c r="DA397" s="58"/>
      <c r="DB397" s="58"/>
      <c r="DC397" s="58"/>
      <c r="DD397" s="58"/>
      <c r="DE397" s="58"/>
      <c r="DF397" s="58"/>
      <c r="DG397" s="58"/>
      <c r="DH397" s="58"/>
      <c r="DI397" s="58"/>
      <c r="DJ397" s="58"/>
      <c r="DK397" s="58"/>
      <c r="DL397" s="58"/>
      <c r="DM397" s="58"/>
      <c r="DN397" s="58"/>
      <c r="DO397" s="58"/>
      <c r="DP397" s="58"/>
      <c r="DQ397" s="58"/>
      <c r="DR397" s="58"/>
      <c r="DS397" s="58"/>
      <c r="DT397" s="58"/>
      <c r="DU397" s="58"/>
      <c r="DV397" s="58"/>
      <c r="DW397" s="58"/>
      <c r="DX397" s="58"/>
      <c r="DY397" s="58"/>
      <c r="DZ397" s="58"/>
      <c r="EA397" s="58"/>
      <c r="EB397" s="58"/>
      <c r="EC397" s="58"/>
      <c r="ED397" s="58"/>
      <c r="EE397" s="58"/>
      <c r="EF397" s="58"/>
      <c r="EG397" s="58"/>
      <c r="EH397" s="58"/>
      <c r="EI397" s="58"/>
      <c r="EJ397" s="58"/>
      <c r="EK397" s="58"/>
      <c r="EL397" s="58"/>
      <c r="EM397" s="58"/>
      <c r="EN397" s="58"/>
      <c r="EO397" s="58"/>
      <c r="EP397" s="58"/>
      <c r="EQ397" s="58"/>
      <c r="ER397" s="58"/>
      <c r="ES397" s="58"/>
      <c r="ET397" s="58"/>
      <c r="EU397" s="58"/>
      <c r="EV397" s="58"/>
      <c r="EW397" s="58"/>
      <c r="EX397" s="58"/>
      <c r="EY397" s="58"/>
      <c r="EZ397" s="58"/>
      <c r="FA397" s="58"/>
      <c r="FB397" s="58"/>
    </row>
    <row r="398" spans="57:158" ht="15" x14ac:dyDescent="0.25">
      <c r="BE398" s="5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 s="58"/>
      <c r="BT398" s="58"/>
      <c r="BU398" s="58"/>
      <c r="BV398" s="58"/>
      <c r="BW398" s="58"/>
      <c r="BX398" s="58"/>
      <c r="BY398" s="58"/>
      <c r="BZ398" s="58"/>
      <c r="CA398" s="58"/>
      <c r="CB398" s="58"/>
      <c r="CC398" s="58"/>
      <c r="CD398" s="58"/>
      <c r="CE398" s="58"/>
      <c r="CF398" s="58"/>
      <c r="CG398" s="58"/>
      <c r="CH398" s="58"/>
      <c r="CI398" s="58"/>
      <c r="CJ398" s="58"/>
      <c r="CK398" s="58"/>
      <c r="CL398" s="58"/>
      <c r="CM398" s="58"/>
      <c r="CN398" s="58"/>
      <c r="CO398" s="58"/>
      <c r="CP398" s="58"/>
      <c r="CQ398" s="58"/>
      <c r="CR398" s="58"/>
      <c r="CS398" s="58"/>
      <c r="CT398" s="58"/>
      <c r="CU398" s="58"/>
      <c r="CV398" s="58"/>
      <c r="CW398" s="58"/>
      <c r="CX398" s="58"/>
      <c r="CY398" s="58"/>
      <c r="CZ398" s="58"/>
      <c r="DA398" s="58"/>
      <c r="DB398" s="58"/>
      <c r="DC398" s="58"/>
      <c r="DD398" s="58"/>
      <c r="DE398" s="58"/>
      <c r="DF398" s="58"/>
      <c r="DG398" s="58"/>
      <c r="DH398" s="58"/>
      <c r="DI398" s="58"/>
      <c r="DJ398" s="58"/>
      <c r="DK398" s="58"/>
      <c r="DL398" s="58"/>
      <c r="DM398" s="58"/>
      <c r="DN398" s="58"/>
      <c r="DO398" s="58"/>
      <c r="DP398" s="58"/>
      <c r="DQ398" s="58"/>
      <c r="DR398" s="58"/>
      <c r="DS398" s="58"/>
      <c r="DT398" s="58"/>
      <c r="DU398" s="58"/>
      <c r="DV398" s="58"/>
      <c r="DW398" s="58"/>
      <c r="DX398" s="58"/>
      <c r="DY398" s="58"/>
      <c r="DZ398" s="58"/>
      <c r="EA398" s="58"/>
      <c r="EB398" s="58"/>
      <c r="EC398" s="58"/>
      <c r="ED398" s="58"/>
      <c r="EE398" s="58"/>
      <c r="EF398" s="58"/>
      <c r="EG398" s="58"/>
      <c r="EH398" s="58"/>
      <c r="EI398" s="58"/>
      <c r="EJ398" s="58"/>
      <c r="EK398" s="58"/>
      <c r="EL398" s="58"/>
      <c r="EM398" s="58"/>
      <c r="EN398" s="58"/>
      <c r="EO398" s="58"/>
      <c r="EP398" s="58"/>
      <c r="EQ398" s="58"/>
      <c r="ER398" s="58"/>
      <c r="ES398" s="58"/>
      <c r="ET398" s="58"/>
      <c r="EU398" s="58"/>
      <c r="EV398" s="58"/>
      <c r="EW398" s="58"/>
      <c r="EX398" s="58"/>
      <c r="EY398" s="58"/>
      <c r="EZ398" s="58"/>
      <c r="FA398" s="58"/>
      <c r="FB398" s="58"/>
    </row>
    <row r="399" spans="57:158" ht="15" x14ac:dyDescent="0.25">
      <c r="BE399" s="58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 s="58"/>
      <c r="BT399" s="58"/>
      <c r="BU399" s="58"/>
      <c r="BV399" s="58"/>
      <c r="BW399" s="58"/>
      <c r="BX399" s="58"/>
      <c r="BY399" s="58"/>
      <c r="BZ399" s="58"/>
      <c r="CA399" s="58"/>
      <c r="CB399" s="58"/>
      <c r="CC399" s="58"/>
      <c r="CD399" s="58"/>
      <c r="CE399" s="58"/>
      <c r="CF399" s="58"/>
      <c r="CG399" s="58"/>
      <c r="CH399" s="58"/>
      <c r="CI399" s="58"/>
      <c r="CJ399" s="58"/>
      <c r="CK399" s="58"/>
      <c r="CL399" s="58"/>
      <c r="CM399" s="58"/>
      <c r="CN399" s="58"/>
      <c r="CO399" s="58"/>
      <c r="CP399" s="58"/>
      <c r="CQ399" s="58"/>
      <c r="CR399" s="58"/>
      <c r="CS399" s="58"/>
      <c r="CT399" s="58"/>
      <c r="CU399" s="58"/>
      <c r="CV399" s="58"/>
      <c r="CW399" s="58"/>
      <c r="CX399" s="58"/>
      <c r="CY399" s="58"/>
      <c r="CZ399" s="58"/>
      <c r="DA399" s="58"/>
      <c r="DB399" s="58"/>
      <c r="DC399" s="58"/>
      <c r="DD399" s="58"/>
      <c r="DE399" s="58"/>
      <c r="DF399" s="58"/>
      <c r="DG399" s="58"/>
      <c r="DH399" s="58"/>
      <c r="DI399" s="58"/>
      <c r="DJ399" s="58"/>
      <c r="DK399" s="58"/>
      <c r="DL399" s="58"/>
      <c r="DM399" s="58"/>
      <c r="DN399" s="58"/>
      <c r="DO399" s="58"/>
      <c r="DP399" s="58"/>
      <c r="DQ399" s="58"/>
      <c r="DR399" s="58"/>
      <c r="DS399" s="58"/>
      <c r="DT399" s="58"/>
      <c r="DU399" s="58"/>
      <c r="DV399" s="58"/>
      <c r="DW399" s="58"/>
      <c r="DX399" s="58"/>
      <c r="DY399" s="58"/>
      <c r="DZ399" s="58"/>
      <c r="EA399" s="58"/>
      <c r="EB399" s="58"/>
      <c r="EC399" s="58"/>
      <c r="ED399" s="58"/>
      <c r="EE399" s="58"/>
      <c r="EF399" s="58"/>
      <c r="EG399" s="58"/>
      <c r="EH399" s="58"/>
      <c r="EI399" s="58"/>
      <c r="EJ399" s="58"/>
      <c r="EK399" s="58"/>
      <c r="EL399" s="58"/>
      <c r="EM399" s="58"/>
      <c r="EN399" s="58"/>
      <c r="EO399" s="58"/>
      <c r="EP399" s="58"/>
      <c r="EQ399" s="58"/>
      <c r="ER399" s="58"/>
      <c r="ES399" s="58"/>
      <c r="ET399" s="58"/>
      <c r="EU399" s="58"/>
      <c r="EV399" s="58"/>
      <c r="EW399" s="58"/>
      <c r="EX399" s="58"/>
      <c r="EY399" s="58"/>
      <c r="EZ399" s="58"/>
      <c r="FA399" s="58"/>
      <c r="FB399" s="58"/>
    </row>
    <row r="400" spans="57:158" ht="15" x14ac:dyDescent="0.25">
      <c r="BE400" s="58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 s="58"/>
      <c r="BT400" s="58"/>
      <c r="BU400" s="58"/>
      <c r="BV400" s="58"/>
      <c r="BW400" s="58"/>
      <c r="BX400" s="58"/>
      <c r="BY400" s="58"/>
      <c r="BZ400" s="58"/>
      <c r="CA400" s="58"/>
      <c r="CB400" s="58"/>
      <c r="CC400" s="58"/>
      <c r="CD400" s="58"/>
      <c r="CE400" s="58"/>
      <c r="CF400" s="58"/>
      <c r="CG400" s="58"/>
      <c r="CH400" s="58"/>
      <c r="CI400" s="58"/>
      <c r="CJ400" s="58"/>
      <c r="CK400" s="58"/>
      <c r="CL400" s="58"/>
      <c r="CM400" s="58"/>
      <c r="CN400" s="58"/>
      <c r="CO400" s="58"/>
      <c r="CP400" s="58"/>
      <c r="CQ400" s="58"/>
      <c r="CR400" s="58"/>
      <c r="CS400" s="58"/>
      <c r="CT400" s="58"/>
      <c r="CU400" s="58"/>
      <c r="CV400" s="58"/>
      <c r="CW400" s="58"/>
      <c r="CX400" s="58"/>
      <c r="CY400" s="58"/>
      <c r="CZ400" s="58"/>
      <c r="DA400" s="58"/>
      <c r="DB400" s="58"/>
      <c r="DC400" s="58"/>
      <c r="DD400" s="58"/>
      <c r="DE400" s="58"/>
      <c r="DF400" s="58"/>
      <c r="DG400" s="58"/>
      <c r="DH400" s="58"/>
      <c r="DI400" s="58"/>
      <c r="DJ400" s="58"/>
      <c r="DK400" s="58"/>
      <c r="DL400" s="58"/>
      <c r="DM400" s="58"/>
      <c r="DN400" s="58"/>
      <c r="DO400" s="58"/>
      <c r="DP400" s="58"/>
      <c r="DQ400" s="58"/>
      <c r="DR400" s="58"/>
      <c r="DS400" s="58"/>
      <c r="DT400" s="58"/>
      <c r="DU400" s="58"/>
      <c r="DV400" s="58"/>
      <c r="DW400" s="58"/>
      <c r="DX400" s="58"/>
      <c r="DY400" s="58"/>
      <c r="DZ400" s="58"/>
      <c r="EA400" s="58"/>
      <c r="EB400" s="58"/>
      <c r="EC400" s="58"/>
      <c r="ED400" s="58"/>
      <c r="EE400" s="58"/>
      <c r="EF400" s="58"/>
      <c r="EG400" s="58"/>
      <c r="EH400" s="58"/>
      <c r="EI400" s="58"/>
      <c r="EJ400" s="58"/>
      <c r="EK400" s="58"/>
      <c r="EL400" s="58"/>
      <c r="EM400" s="58"/>
      <c r="EN400" s="58"/>
      <c r="EO400" s="58"/>
      <c r="EP400" s="58"/>
      <c r="EQ400" s="58"/>
      <c r="ER400" s="58"/>
      <c r="ES400" s="58"/>
      <c r="ET400" s="58"/>
      <c r="EU400" s="58"/>
      <c r="EV400" s="58"/>
      <c r="EW400" s="58"/>
      <c r="EX400" s="58"/>
      <c r="EY400" s="58"/>
      <c r="EZ400" s="58"/>
      <c r="FA400" s="58"/>
      <c r="FB400" s="58"/>
    </row>
    <row r="401" spans="57:158" ht="15" x14ac:dyDescent="0.25">
      <c r="BE401" s="58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 s="58"/>
      <c r="BT401" s="58"/>
      <c r="BU401" s="58"/>
      <c r="BV401" s="58"/>
      <c r="BW401" s="58"/>
      <c r="BX401" s="58"/>
      <c r="BY401" s="58"/>
      <c r="BZ401" s="58"/>
      <c r="CA401" s="58"/>
      <c r="CB401" s="58"/>
      <c r="CC401" s="58"/>
      <c r="CD401" s="58"/>
      <c r="CE401" s="58"/>
      <c r="CF401" s="58"/>
      <c r="CG401" s="58"/>
      <c r="CH401" s="58"/>
      <c r="CI401" s="58"/>
      <c r="CJ401" s="58"/>
      <c r="CK401" s="58"/>
      <c r="CL401" s="58"/>
      <c r="CM401" s="58"/>
      <c r="CN401" s="58"/>
      <c r="CO401" s="58"/>
      <c r="CP401" s="58"/>
      <c r="CQ401" s="58"/>
      <c r="CR401" s="58"/>
      <c r="CS401" s="58"/>
      <c r="CT401" s="58"/>
      <c r="CU401" s="58"/>
      <c r="CV401" s="58"/>
      <c r="CW401" s="58"/>
      <c r="CX401" s="58"/>
      <c r="CY401" s="58"/>
      <c r="CZ401" s="58"/>
      <c r="DA401" s="58"/>
      <c r="DB401" s="58"/>
      <c r="DC401" s="58"/>
      <c r="DD401" s="58"/>
      <c r="DE401" s="58"/>
      <c r="DF401" s="58"/>
      <c r="DG401" s="58"/>
      <c r="DH401" s="58"/>
      <c r="DI401" s="58"/>
      <c r="DJ401" s="58"/>
      <c r="DK401" s="58"/>
      <c r="DL401" s="58"/>
      <c r="DM401" s="58"/>
      <c r="DN401" s="58"/>
      <c r="DO401" s="58"/>
      <c r="DP401" s="58"/>
      <c r="DQ401" s="58"/>
      <c r="DR401" s="58"/>
      <c r="DS401" s="58"/>
      <c r="DT401" s="58"/>
      <c r="DU401" s="58"/>
      <c r="DV401" s="58"/>
      <c r="DW401" s="58"/>
      <c r="DX401" s="58"/>
      <c r="DY401" s="58"/>
      <c r="DZ401" s="58"/>
      <c r="EA401" s="58"/>
      <c r="EB401" s="58"/>
      <c r="EC401" s="58"/>
      <c r="ED401" s="58"/>
      <c r="EE401" s="58"/>
      <c r="EF401" s="58"/>
      <c r="EG401" s="58"/>
      <c r="EH401" s="58"/>
      <c r="EI401" s="58"/>
      <c r="EJ401" s="58"/>
      <c r="EK401" s="58"/>
      <c r="EL401" s="58"/>
      <c r="EM401" s="58"/>
      <c r="EN401" s="58"/>
      <c r="EO401" s="58"/>
      <c r="EP401" s="58"/>
      <c r="EQ401" s="58"/>
      <c r="ER401" s="58"/>
      <c r="ES401" s="58"/>
      <c r="ET401" s="58"/>
      <c r="EU401" s="58"/>
      <c r="EV401" s="58"/>
      <c r="EW401" s="58"/>
      <c r="EX401" s="58"/>
      <c r="EY401" s="58"/>
      <c r="EZ401" s="58"/>
      <c r="FA401" s="58"/>
      <c r="FB401" s="58"/>
    </row>
    <row r="402" spans="57:158" ht="15" x14ac:dyDescent="0.25">
      <c r="BE402" s="58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 s="58"/>
      <c r="BT402" s="58"/>
      <c r="BU402" s="58"/>
      <c r="BV402" s="58"/>
      <c r="BW402" s="58"/>
      <c r="BX402" s="58"/>
      <c r="BY402" s="58"/>
      <c r="BZ402" s="58"/>
      <c r="CA402" s="58"/>
      <c r="CB402" s="58"/>
      <c r="CC402" s="58"/>
      <c r="CD402" s="58"/>
      <c r="CE402" s="58"/>
      <c r="CF402" s="58"/>
      <c r="CG402" s="58"/>
      <c r="CH402" s="58"/>
      <c r="CI402" s="58"/>
      <c r="CJ402" s="58"/>
      <c r="CK402" s="58"/>
      <c r="CL402" s="58"/>
      <c r="CM402" s="58"/>
      <c r="CN402" s="58"/>
      <c r="CO402" s="58"/>
      <c r="CP402" s="58"/>
      <c r="CQ402" s="58"/>
      <c r="CR402" s="58"/>
      <c r="CS402" s="58"/>
      <c r="CT402" s="58"/>
      <c r="CU402" s="58"/>
      <c r="CV402" s="58"/>
      <c r="CW402" s="58"/>
      <c r="CX402" s="58"/>
      <c r="CY402" s="58"/>
      <c r="CZ402" s="58"/>
      <c r="DA402" s="58"/>
      <c r="DB402" s="58"/>
      <c r="DC402" s="58"/>
      <c r="DD402" s="58"/>
      <c r="DE402" s="58"/>
      <c r="DF402" s="58"/>
      <c r="DG402" s="58"/>
      <c r="DH402" s="58"/>
      <c r="DI402" s="58"/>
      <c r="DJ402" s="58"/>
      <c r="DK402" s="58"/>
      <c r="DL402" s="58"/>
      <c r="DM402" s="58"/>
      <c r="DN402" s="58"/>
      <c r="DO402" s="58"/>
      <c r="DP402" s="58"/>
      <c r="DQ402" s="58"/>
      <c r="DR402" s="58"/>
      <c r="DS402" s="58"/>
      <c r="DT402" s="58"/>
      <c r="DU402" s="58"/>
      <c r="DV402" s="58"/>
      <c r="DW402" s="58"/>
      <c r="DX402" s="58"/>
      <c r="DY402" s="58"/>
      <c r="DZ402" s="58"/>
      <c r="EA402" s="58"/>
      <c r="EB402" s="58"/>
      <c r="EC402" s="58"/>
      <c r="ED402" s="58"/>
      <c r="EE402" s="58"/>
      <c r="EF402" s="58"/>
      <c r="EG402" s="58"/>
      <c r="EH402" s="58"/>
      <c r="EI402" s="58"/>
      <c r="EJ402" s="58"/>
      <c r="EK402" s="58"/>
      <c r="EL402" s="58"/>
      <c r="EM402" s="58"/>
      <c r="EN402" s="58"/>
      <c r="EO402" s="58"/>
      <c r="EP402" s="58"/>
      <c r="EQ402" s="58"/>
      <c r="ER402" s="58"/>
      <c r="ES402" s="58"/>
      <c r="ET402" s="58"/>
      <c r="EU402" s="58"/>
      <c r="EV402" s="58"/>
      <c r="EW402" s="58"/>
      <c r="EX402" s="58"/>
      <c r="EY402" s="58"/>
      <c r="EZ402" s="58"/>
      <c r="FA402" s="58"/>
      <c r="FB402" s="58"/>
    </row>
    <row r="403" spans="57:158" ht="15" x14ac:dyDescent="0.25">
      <c r="BE403" s="58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 s="58"/>
      <c r="BT403" s="58"/>
      <c r="BU403" s="58"/>
      <c r="BV403" s="58"/>
      <c r="BW403" s="58"/>
      <c r="BX403" s="58"/>
      <c r="BY403" s="58"/>
      <c r="BZ403" s="58"/>
      <c r="CA403" s="58"/>
      <c r="CB403" s="58"/>
      <c r="CC403" s="58"/>
      <c r="CD403" s="58"/>
      <c r="CE403" s="58"/>
      <c r="CF403" s="58"/>
      <c r="CG403" s="58"/>
      <c r="CH403" s="58"/>
      <c r="CI403" s="58"/>
      <c r="CJ403" s="58"/>
      <c r="CK403" s="58"/>
      <c r="CL403" s="58"/>
      <c r="CM403" s="58"/>
      <c r="CN403" s="58"/>
      <c r="CO403" s="58"/>
      <c r="CP403" s="58"/>
      <c r="CQ403" s="58"/>
      <c r="CR403" s="58"/>
      <c r="CS403" s="58"/>
      <c r="CT403" s="58"/>
      <c r="CU403" s="58"/>
      <c r="CV403" s="58"/>
      <c r="CW403" s="58"/>
      <c r="CX403" s="58"/>
      <c r="CY403" s="58"/>
      <c r="CZ403" s="58"/>
      <c r="DA403" s="58"/>
      <c r="DB403" s="58"/>
      <c r="DC403" s="58"/>
      <c r="DD403" s="58"/>
      <c r="DE403" s="58"/>
      <c r="DF403" s="58"/>
      <c r="DG403" s="58"/>
      <c r="DH403" s="58"/>
      <c r="DI403" s="58"/>
      <c r="DJ403" s="58"/>
      <c r="DK403" s="58"/>
      <c r="DL403" s="58"/>
      <c r="DM403" s="58"/>
      <c r="DN403" s="58"/>
      <c r="DO403" s="58"/>
      <c r="DP403" s="58"/>
      <c r="DQ403" s="58"/>
      <c r="DR403" s="58"/>
      <c r="DS403" s="58"/>
      <c r="DT403" s="58"/>
      <c r="DU403" s="58"/>
      <c r="DV403" s="58"/>
      <c r="DW403" s="58"/>
      <c r="DX403" s="58"/>
      <c r="DY403" s="58"/>
      <c r="DZ403" s="58"/>
      <c r="EA403" s="58"/>
      <c r="EB403" s="58"/>
      <c r="EC403" s="58"/>
      <c r="ED403" s="58"/>
      <c r="EE403" s="58"/>
      <c r="EF403" s="58"/>
      <c r="EG403" s="58"/>
      <c r="EH403" s="58"/>
      <c r="EI403" s="58"/>
      <c r="EJ403" s="58"/>
      <c r="EK403" s="58"/>
      <c r="EL403" s="58"/>
      <c r="EM403" s="58"/>
      <c r="EN403" s="58"/>
      <c r="EO403" s="58"/>
      <c r="EP403" s="58"/>
      <c r="EQ403" s="58"/>
      <c r="ER403" s="58"/>
      <c r="ES403" s="58"/>
      <c r="ET403" s="58"/>
      <c r="EU403" s="58"/>
      <c r="EV403" s="58"/>
      <c r="EW403" s="58"/>
      <c r="EX403" s="58"/>
      <c r="EY403" s="58"/>
      <c r="EZ403" s="58"/>
      <c r="FA403" s="58"/>
      <c r="FB403" s="58"/>
    </row>
    <row r="404" spans="57:158" ht="15" x14ac:dyDescent="0.25">
      <c r="BE404" s="58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 s="58"/>
      <c r="BT404" s="58"/>
      <c r="BU404" s="58"/>
      <c r="BV404" s="58"/>
      <c r="BW404" s="58"/>
      <c r="BX404" s="58"/>
      <c r="BY404" s="58"/>
      <c r="BZ404" s="58"/>
      <c r="CA404" s="58"/>
      <c r="CB404" s="58"/>
      <c r="CC404" s="58"/>
      <c r="CD404" s="58"/>
      <c r="CE404" s="58"/>
      <c r="CF404" s="58"/>
      <c r="CG404" s="58"/>
      <c r="CH404" s="58"/>
      <c r="CI404" s="58"/>
      <c r="CJ404" s="58"/>
      <c r="CK404" s="58"/>
      <c r="CL404" s="58"/>
      <c r="CM404" s="58"/>
      <c r="CN404" s="58"/>
      <c r="CO404" s="58"/>
      <c r="CP404" s="58"/>
      <c r="CQ404" s="58"/>
      <c r="CR404" s="58"/>
      <c r="CS404" s="58"/>
      <c r="CT404" s="58"/>
      <c r="CU404" s="58"/>
      <c r="CV404" s="58"/>
      <c r="CW404" s="58"/>
      <c r="CX404" s="58"/>
      <c r="CY404" s="58"/>
      <c r="CZ404" s="58"/>
      <c r="DA404" s="58"/>
      <c r="DB404" s="58"/>
      <c r="DC404" s="58"/>
      <c r="DD404" s="58"/>
      <c r="DE404" s="58"/>
      <c r="DF404" s="58"/>
      <c r="DG404" s="58"/>
      <c r="DH404" s="58"/>
      <c r="DI404" s="58"/>
      <c r="DJ404" s="58"/>
      <c r="DK404" s="58"/>
      <c r="DL404" s="58"/>
      <c r="DM404" s="58"/>
      <c r="DN404" s="58"/>
      <c r="DO404" s="58"/>
      <c r="DP404" s="58"/>
      <c r="DQ404" s="58"/>
      <c r="DR404" s="58"/>
      <c r="DS404" s="58"/>
      <c r="DT404" s="58"/>
      <c r="DU404" s="58"/>
      <c r="DV404" s="58"/>
      <c r="DW404" s="58"/>
      <c r="DX404" s="58"/>
      <c r="DY404" s="58"/>
      <c r="DZ404" s="58"/>
      <c r="EA404" s="58"/>
      <c r="EB404" s="58"/>
      <c r="EC404" s="58"/>
      <c r="ED404" s="58"/>
      <c r="EE404" s="58"/>
      <c r="EF404" s="58"/>
      <c r="EG404" s="58"/>
      <c r="EH404" s="58"/>
      <c r="EI404" s="58"/>
      <c r="EJ404" s="58"/>
      <c r="EK404" s="58"/>
      <c r="EL404" s="58"/>
      <c r="EM404" s="58"/>
      <c r="EN404" s="58"/>
      <c r="EO404" s="58"/>
      <c r="EP404" s="58"/>
      <c r="EQ404" s="58"/>
      <c r="ER404" s="58"/>
      <c r="ES404" s="58"/>
      <c r="ET404" s="58"/>
      <c r="EU404" s="58"/>
      <c r="EV404" s="58"/>
      <c r="EW404" s="58"/>
      <c r="EX404" s="58"/>
      <c r="EY404" s="58"/>
      <c r="EZ404" s="58"/>
      <c r="FA404" s="58"/>
      <c r="FB404" s="58"/>
    </row>
    <row r="405" spans="57:158" ht="15" x14ac:dyDescent="0.25">
      <c r="BE405" s="58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 s="58"/>
      <c r="BT405" s="58"/>
      <c r="BU405" s="58"/>
      <c r="BV405" s="58"/>
      <c r="BW405" s="58"/>
      <c r="BX405" s="58"/>
      <c r="BY405" s="58"/>
      <c r="BZ405" s="58"/>
      <c r="CA405" s="58"/>
      <c r="CB405" s="58"/>
      <c r="CC405" s="58"/>
      <c r="CD405" s="58"/>
      <c r="CE405" s="58"/>
      <c r="CF405" s="58"/>
      <c r="CG405" s="58"/>
      <c r="CH405" s="58"/>
      <c r="CI405" s="58"/>
      <c r="CJ405" s="58"/>
      <c r="CK405" s="58"/>
      <c r="CL405" s="58"/>
      <c r="CM405" s="58"/>
      <c r="CN405" s="58"/>
      <c r="CO405" s="58"/>
      <c r="CP405" s="58"/>
      <c r="CQ405" s="58"/>
      <c r="CR405" s="58"/>
      <c r="CS405" s="58"/>
      <c r="CT405" s="58"/>
      <c r="CU405" s="58"/>
      <c r="CV405" s="58"/>
      <c r="CW405" s="58"/>
      <c r="CX405" s="58"/>
      <c r="CY405" s="58"/>
      <c r="CZ405" s="58"/>
      <c r="DA405" s="58"/>
      <c r="DB405" s="58"/>
      <c r="DC405" s="58"/>
      <c r="DD405" s="58"/>
      <c r="DE405" s="58"/>
      <c r="DF405" s="58"/>
      <c r="DG405" s="58"/>
      <c r="DH405" s="58"/>
      <c r="DI405" s="58"/>
      <c r="DJ405" s="58"/>
      <c r="DK405" s="58"/>
      <c r="DL405" s="58"/>
      <c r="DM405" s="58"/>
      <c r="DN405" s="58"/>
      <c r="DO405" s="58"/>
      <c r="DP405" s="58"/>
      <c r="DQ405" s="58"/>
      <c r="DR405" s="58"/>
      <c r="DS405" s="58"/>
      <c r="DT405" s="58"/>
      <c r="DU405" s="58"/>
      <c r="DV405" s="58"/>
      <c r="DW405" s="58"/>
      <c r="DX405" s="58"/>
      <c r="DY405" s="58"/>
      <c r="DZ405" s="58"/>
      <c r="EA405" s="58"/>
      <c r="EB405" s="58"/>
      <c r="EC405" s="58"/>
      <c r="ED405" s="58"/>
      <c r="EE405" s="58"/>
      <c r="EF405" s="58"/>
      <c r="EG405" s="58"/>
      <c r="EH405" s="58"/>
      <c r="EI405" s="58"/>
      <c r="EJ405" s="58"/>
      <c r="EK405" s="58"/>
      <c r="EL405" s="58"/>
      <c r="EM405" s="58"/>
      <c r="EN405" s="58"/>
      <c r="EO405" s="58"/>
      <c r="EP405" s="58"/>
      <c r="EQ405" s="58"/>
      <c r="ER405" s="58"/>
      <c r="ES405" s="58"/>
      <c r="ET405" s="58"/>
      <c r="EU405" s="58"/>
      <c r="EV405" s="58"/>
      <c r="EW405" s="58"/>
      <c r="EX405" s="58"/>
      <c r="EY405" s="58"/>
      <c r="EZ405" s="58"/>
      <c r="FA405" s="58"/>
      <c r="FB405" s="58"/>
    </row>
    <row r="406" spans="57:158" ht="15" x14ac:dyDescent="0.25">
      <c r="BE406" s="58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 s="58"/>
      <c r="BT406" s="58"/>
      <c r="BU406" s="58"/>
      <c r="BV406" s="58"/>
      <c r="BW406" s="58"/>
      <c r="BX406" s="58"/>
      <c r="BY406" s="58"/>
      <c r="BZ406" s="58"/>
      <c r="CA406" s="58"/>
      <c r="CB406" s="58"/>
      <c r="CC406" s="58"/>
      <c r="CD406" s="58"/>
      <c r="CE406" s="58"/>
      <c r="CF406" s="58"/>
      <c r="CG406" s="58"/>
      <c r="CH406" s="58"/>
      <c r="CI406" s="58"/>
      <c r="CJ406" s="58"/>
      <c r="CK406" s="58"/>
      <c r="CL406" s="58"/>
      <c r="CM406" s="58"/>
      <c r="CN406" s="58"/>
      <c r="CO406" s="58"/>
      <c r="CP406" s="58"/>
      <c r="CQ406" s="58"/>
      <c r="CR406" s="58"/>
      <c r="CS406" s="58"/>
      <c r="CT406" s="58"/>
      <c r="CU406" s="58"/>
      <c r="CV406" s="58"/>
      <c r="CW406" s="58"/>
      <c r="CX406" s="58"/>
      <c r="CY406" s="58"/>
      <c r="CZ406" s="58"/>
      <c r="DA406" s="58"/>
      <c r="DB406" s="58"/>
      <c r="DC406" s="58"/>
      <c r="DD406" s="58"/>
      <c r="DE406" s="58"/>
      <c r="DF406" s="58"/>
      <c r="DG406" s="58"/>
      <c r="DH406" s="58"/>
      <c r="DI406" s="58"/>
      <c r="DJ406" s="58"/>
      <c r="DK406" s="58"/>
      <c r="DL406" s="58"/>
      <c r="DM406" s="58"/>
      <c r="DN406" s="58"/>
      <c r="DO406" s="58"/>
      <c r="DP406" s="58"/>
      <c r="DQ406" s="58"/>
      <c r="DR406" s="58"/>
      <c r="DS406" s="58"/>
      <c r="DT406" s="58"/>
      <c r="DU406" s="58"/>
      <c r="DV406" s="58"/>
      <c r="DW406" s="58"/>
      <c r="DX406" s="58"/>
      <c r="DY406" s="58"/>
      <c r="DZ406" s="58"/>
      <c r="EA406" s="58"/>
      <c r="EB406" s="58"/>
      <c r="EC406" s="58"/>
      <c r="ED406" s="58"/>
      <c r="EE406" s="58"/>
      <c r="EF406" s="58"/>
      <c r="EG406" s="58"/>
      <c r="EH406" s="58"/>
      <c r="EI406" s="58"/>
      <c r="EJ406" s="58"/>
      <c r="EK406" s="58"/>
      <c r="EL406" s="58"/>
      <c r="EM406" s="58"/>
      <c r="EN406" s="58"/>
      <c r="EO406" s="58"/>
      <c r="EP406" s="58"/>
      <c r="EQ406" s="58"/>
      <c r="ER406" s="58"/>
      <c r="ES406" s="58"/>
      <c r="ET406" s="58"/>
      <c r="EU406" s="58"/>
      <c r="EV406" s="58"/>
      <c r="EW406" s="58"/>
      <c r="EX406" s="58"/>
      <c r="EY406" s="58"/>
      <c r="EZ406" s="58"/>
      <c r="FA406" s="58"/>
      <c r="FB406" s="58"/>
    </row>
    <row r="407" spans="57:158" ht="15" x14ac:dyDescent="0.25">
      <c r="BE407" s="58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 s="58"/>
      <c r="BT407" s="58"/>
      <c r="BU407" s="58"/>
      <c r="BV407" s="58"/>
      <c r="BW407" s="58"/>
      <c r="BX407" s="58"/>
      <c r="BY407" s="58"/>
      <c r="BZ407" s="58"/>
      <c r="CA407" s="58"/>
      <c r="CB407" s="58"/>
      <c r="CC407" s="58"/>
      <c r="CD407" s="58"/>
      <c r="CE407" s="58"/>
      <c r="CF407" s="58"/>
      <c r="CG407" s="58"/>
      <c r="CH407" s="58"/>
      <c r="CI407" s="58"/>
      <c r="CJ407" s="58"/>
      <c r="CK407" s="58"/>
      <c r="CL407" s="58"/>
      <c r="CM407" s="58"/>
      <c r="CN407" s="58"/>
      <c r="CO407" s="58"/>
      <c r="CP407" s="58"/>
      <c r="CQ407" s="58"/>
      <c r="CR407" s="58"/>
      <c r="CS407" s="58"/>
      <c r="CT407" s="58"/>
      <c r="CU407" s="58"/>
      <c r="CV407" s="58"/>
      <c r="CW407" s="58"/>
      <c r="CX407" s="58"/>
      <c r="CY407" s="58"/>
      <c r="CZ407" s="58"/>
      <c r="DA407" s="58"/>
      <c r="DB407" s="58"/>
      <c r="DC407" s="58"/>
      <c r="DD407" s="58"/>
      <c r="DE407" s="58"/>
      <c r="DF407" s="58"/>
      <c r="DG407" s="58"/>
      <c r="DH407" s="58"/>
      <c r="DI407" s="58"/>
      <c r="DJ407" s="58"/>
      <c r="DK407" s="58"/>
      <c r="DL407" s="58"/>
      <c r="DM407" s="58"/>
      <c r="DN407" s="58"/>
      <c r="DO407" s="58"/>
      <c r="DP407" s="58"/>
      <c r="DQ407" s="58"/>
      <c r="DR407" s="58"/>
      <c r="DS407" s="58"/>
      <c r="DT407" s="58"/>
      <c r="DU407" s="58"/>
      <c r="DV407" s="58"/>
      <c r="DW407" s="58"/>
      <c r="DX407" s="58"/>
      <c r="DY407" s="58"/>
      <c r="DZ407" s="58"/>
      <c r="EA407" s="58"/>
      <c r="EB407" s="58"/>
      <c r="EC407" s="58"/>
      <c r="ED407" s="58"/>
      <c r="EE407" s="58"/>
      <c r="EF407" s="58"/>
      <c r="EG407" s="58"/>
      <c r="EH407" s="58"/>
      <c r="EI407" s="58"/>
      <c r="EJ407" s="58"/>
      <c r="EK407" s="58"/>
      <c r="EL407" s="58"/>
      <c r="EM407" s="58"/>
      <c r="EN407" s="58"/>
      <c r="EO407" s="58"/>
      <c r="EP407" s="58"/>
      <c r="EQ407" s="58"/>
      <c r="ER407" s="58"/>
      <c r="ES407" s="58"/>
      <c r="ET407" s="58"/>
      <c r="EU407" s="58"/>
      <c r="EV407" s="58"/>
      <c r="EW407" s="58"/>
      <c r="EX407" s="58"/>
      <c r="EY407" s="58"/>
      <c r="EZ407" s="58"/>
      <c r="FA407" s="58"/>
      <c r="FB407" s="58"/>
    </row>
    <row r="408" spans="57:158" ht="15" x14ac:dyDescent="0.25">
      <c r="BE408" s="5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 s="58"/>
      <c r="BT408" s="58"/>
      <c r="BU408" s="58"/>
      <c r="BV408" s="58"/>
      <c r="BW408" s="58"/>
      <c r="BX408" s="58"/>
      <c r="BY408" s="58"/>
      <c r="BZ408" s="58"/>
      <c r="CA408" s="58"/>
      <c r="CB408" s="58"/>
      <c r="CC408" s="58"/>
      <c r="CD408" s="58"/>
      <c r="CE408" s="58"/>
      <c r="CF408" s="58"/>
      <c r="CG408" s="58"/>
      <c r="CH408" s="58"/>
      <c r="CI408" s="58"/>
      <c r="CJ408" s="58"/>
      <c r="CK408" s="58"/>
      <c r="CL408" s="58"/>
      <c r="CM408" s="58"/>
      <c r="CN408" s="58"/>
      <c r="CO408" s="58"/>
      <c r="CP408" s="58"/>
      <c r="CQ408" s="58"/>
      <c r="CR408" s="58"/>
      <c r="CS408" s="58"/>
      <c r="CT408" s="58"/>
      <c r="CU408" s="58"/>
      <c r="CV408" s="58"/>
      <c r="CW408" s="58"/>
      <c r="CX408" s="58"/>
      <c r="CY408" s="58"/>
      <c r="CZ408" s="58"/>
      <c r="DA408" s="58"/>
      <c r="DB408" s="58"/>
      <c r="DC408" s="58"/>
      <c r="DD408" s="58"/>
      <c r="DE408" s="58"/>
      <c r="DF408" s="58"/>
      <c r="DG408" s="58"/>
      <c r="DH408" s="58"/>
      <c r="DI408" s="58"/>
      <c r="DJ408" s="58"/>
      <c r="DK408" s="58"/>
      <c r="DL408" s="58"/>
      <c r="DM408" s="58"/>
      <c r="DN408" s="58"/>
      <c r="DO408" s="58"/>
      <c r="DP408" s="58"/>
      <c r="DQ408" s="58"/>
      <c r="DR408" s="58"/>
      <c r="DS408" s="58"/>
      <c r="DT408" s="58"/>
      <c r="DU408" s="58"/>
      <c r="DV408" s="58"/>
      <c r="DW408" s="58"/>
      <c r="DX408" s="58"/>
      <c r="DY408" s="58"/>
      <c r="DZ408" s="58"/>
      <c r="EA408" s="58"/>
      <c r="EB408" s="58"/>
      <c r="EC408" s="58"/>
      <c r="ED408" s="58"/>
      <c r="EE408" s="58"/>
      <c r="EF408" s="58"/>
      <c r="EG408" s="58"/>
      <c r="EH408" s="58"/>
      <c r="EI408" s="58"/>
      <c r="EJ408" s="58"/>
      <c r="EK408" s="58"/>
      <c r="EL408" s="58"/>
      <c r="EM408" s="58"/>
      <c r="EN408" s="58"/>
      <c r="EO408" s="58"/>
      <c r="EP408" s="58"/>
      <c r="EQ408" s="58"/>
      <c r="ER408" s="58"/>
      <c r="ES408" s="58"/>
      <c r="ET408" s="58"/>
      <c r="EU408" s="58"/>
      <c r="EV408" s="58"/>
      <c r="EW408" s="58"/>
      <c r="EX408" s="58"/>
      <c r="EY408" s="58"/>
      <c r="EZ408" s="58"/>
      <c r="FA408" s="58"/>
      <c r="FB408" s="58"/>
    </row>
    <row r="409" spans="57:158" ht="15" x14ac:dyDescent="0.25">
      <c r="BE409" s="58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 s="58"/>
      <c r="BT409" s="58"/>
      <c r="BU409" s="58"/>
      <c r="BV409" s="58"/>
      <c r="BW409" s="58"/>
      <c r="BX409" s="58"/>
      <c r="BY409" s="58"/>
      <c r="BZ409" s="58"/>
      <c r="CA409" s="58"/>
      <c r="CB409" s="58"/>
      <c r="CC409" s="58"/>
      <c r="CD409" s="58"/>
      <c r="CE409" s="58"/>
      <c r="CF409" s="58"/>
      <c r="CG409" s="58"/>
      <c r="CH409" s="58"/>
      <c r="CI409" s="58"/>
      <c r="CJ409" s="58"/>
      <c r="CK409" s="58"/>
      <c r="CL409" s="58"/>
      <c r="CM409" s="58"/>
      <c r="CN409" s="58"/>
      <c r="CO409" s="58"/>
      <c r="CP409" s="58"/>
      <c r="CQ409" s="58"/>
      <c r="CR409" s="58"/>
      <c r="CS409" s="58"/>
      <c r="CT409" s="58"/>
      <c r="CU409" s="58"/>
      <c r="CV409" s="58"/>
      <c r="CW409" s="58"/>
      <c r="CX409" s="58"/>
      <c r="CY409" s="58"/>
      <c r="CZ409" s="58"/>
      <c r="DA409" s="58"/>
      <c r="DB409" s="58"/>
      <c r="DC409" s="58"/>
      <c r="DD409" s="58"/>
      <c r="DE409" s="58"/>
      <c r="DF409" s="58"/>
      <c r="DG409" s="58"/>
      <c r="DH409" s="58"/>
      <c r="DI409" s="58"/>
      <c r="DJ409" s="58"/>
      <c r="DK409" s="58"/>
      <c r="DL409" s="58"/>
      <c r="DM409" s="58"/>
      <c r="DN409" s="58"/>
      <c r="DO409" s="58"/>
      <c r="DP409" s="58"/>
      <c r="DQ409" s="58"/>
      <c r="DR409" s="58"/>
      <c r="DS409" s="58"/>
      <c r="DT409" s="58"/>
      <c r="DU409" s="58"/>
      <c r="DV409" s="58"/>
      <c r="DW409" s="58"/>
      <c r="DX409" s="58"/>
      <c r="DY409" s="58"/>
      <c r="DZ409" s="58"/>
      <c r="EA409" s="58"/>
      <c r="EB409" s="58"/>
      <c r="EC409" s="58"/>
      <c r="ED409" s="58"/>
      <c r="EE409" s="58"/>
      <c r="EF409" s="58"/>
      <c r="EG409" s="58"/>
      <c r="EH409" s="58"/>
      <c r="EI409" s="58"/>
      <c r="EJ409" s="58"/>
      <c r="EK409" s="58"/>
      <c r="EL409" s="58"/>
      <c r="EM409" s="58"/>
      <c r="EN409" s="58"/>
      <c r="EO409" s="58"/>
      <c r="EP409" s="58"/>
      <c r="EQ409" s="58"/>
      <c r="ER409" s="58"/>
      <c r="ES409" s="58"/>
      <c r="ET409" s="58"/>
      <c r="EU409" s="58"/>
      <c r="EV409" s="58"/>
      <c r="EW409" s="58"/>
      <c r="EX409" s="58"/>
      <c r="EY409" s="58"/>
      <c r="EZ409" s="58"/>
      <c r="FA409" s="58"/>
      <c r="FB409" s="58"/>
    </row>
    <row r="410" spans="57:158" ht="15" x14ac:dyDescent="0.25">
      <c r="BE410" s="58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 s="58"/>
      <c r="BT410" s="58"/>
      <c r="BU410" s="58"/>
      <c r="BV410" s="58"/>
      <c r="BW410" s="58"/>
      <c r="BX410" s="58"/>
      <c r="BY410" s="58"/>
      <c r="BZ410" s="58"/>
      <c r="CA410" s="58"/>
      <c r="CB410" s="58"/>
      <c r="CC410" s="58"/>
      <c r="CD410" s="58"/>
      <c r="CE410" s="58"/>
      <c r="CF410" s="58"/>
      <c r="CG410" s="58"/>
      <c r="CH410" s="58"/>
      <c r="CI410" s="58"/>
      <c r="CJ410" s="58"/>
      <c r="CK410" s="58"/>
      <c r="CL410" s="58"/>
      <c r="CM410" s="58"/>
      <c r="CN410" s="58"/>
      <c r="CO410" s="58"/>
      <c r="CP410" s="58"/>
      <c r="CQ410" s="58"/>
      <c r="CR410" s="58"/>
      <c r="CS410" s="58"/>
      <c r="CT410" s="58"/>
      <c r="CU410" s="58"/>
      <c r="CV410" s="58"/>
      <c r="CW410" s="58"/>
      <c r="CX410" s="58"/>
      <c r="CY410" s="58"/>
      <c r="CZ410" s="58"/>
      <c r="DA410" s="58"/>
      <c r="DB410" s="58"/>
      <c r="DC410" s="58"/>
      <c r="DD410" s="58"/>
      <c r="DE410" s="58"/>
      <c r="DF410" s="58"/>
      <c r="DG410" s="58"/>
      <c r="DH410" s="58"/>
      <c r="DI410" s="58"/>
      <c r="DJ410" s="58"/>
      <c r="DK410" s="58"/>
      <c r="DL410" s="58"/>
      <c r="DM410" s="58"/>
      <c r="DN410" s="58"/>
      <c r="DO410" s="58"/>
      <c r="DP410" s="58"/>
      <c r="DQ410" s="58"/>
      <c r="DR410" s="58"/>
      <c r="DS410" s="58"/>
      <c r="DT410" s="58"/>
      <c r="DU410" s="58"/>
      <c r="DV410" s="58"/>
      <c r="DW410" s="58"/>
      <c r="DX410" s="58"/>
      <c r="DY410" s="58"/>
      <c r="DZ410" s="58"/>
      <c r="EA410" s="58"/>
      <c r="EB410" s="58"/>
      <c r="EC410" s="58"/>
      <c r="ED410" s="58"/>
      <c r="EE410" s="58"/>
      <c r="EF410" s="58"/>
      <c r="EG410" s="58"/>
      <c r="EH410" s="58"/>
      <c r="EI410" s="58"/>
      <c r="EJ410" s="58"/>
      <c r="EK410" s="58"/>
      <c r="EL410" s="58"/>
      <c r="EM410" s="58"/>
      <c r="EN410" s="58"/>
      <c r="EO410" s="58"/>
      <c r="EP410" s="58"/>
      <c r="EQ410" s="58"/>
      <c r="ER410" s="58"/>
      <c r="ES410" s="58"/>
      <c r="ET410" s="58"/>
      <c r="EU410" s="58"/>
      <c r="EV410" s="58"/>
      <c r="EW410" s="58"/>
      <c r="EX410" s="58"/>
      <c r="EY410" s="58"/>
      <c r="EZ410" s="58"/>
      <c r="FA410" s="58"/>
      <c r="FB410" s="58"/>
    </row>
    <row r="411" spans="57:158" ht="15" x14ac:dyDescent="0.25">
      <c r="BE411" s="58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 s="58"/>
      <c r="BT411" s="58"/>
      <c r="BU411" s="58"/>
      <c r="BV411" s="58"/>
      <c r="BW411" s="58"/>
      <c r="BX411" s="58"/>
      <c r="BY411" s="58"/>
      <c r="BZ411" s="58"/>
      <c r="CA411" s="58"/>
      <c r="CB411" s="58"/>
      <c r="CC411" s="58"/>
      <c r="CD411" s="58"/>
      <c r="CE411" s="58"/>
      <c r="CF411" s="58"/>
      <c r="CG411" s="58"/>
      <c r="CH411" s="58"/>
      <c r="CI411" s="58"/>
      <c r="CJ411" s="58"/>
      <c r="CK411" s="58"/>
      <c r="CL411" s="58"/>
      <c r="CM411" s="58"/>
      <c r="CN411" s="58"/>
      <c r="CO411" s="58"/>
      <c r="CP411" s="58"/>
      <c r="CQ411" s="58"/>
      <c r="CR411" s="58"/>
      <c r="CS411" s="58"/>
      <c r="CT411" s="58"/>
      <c r="CU411" s="58"/>
      <c r="CV411" s="58"/>
      <c r="CW411" s="58"/>
      <c r="CX411" s="58"/>
      <c r="CY411" s="58"/>
      <c r="CZ411" s="58"/>
      <c r="DA411" s="58"/>
      <c r="DB411" s="58"/>
      <c r="DC411" s="58"/>
      <c r="DD411" s="58"/>
      <c r="DE411" s="58"/>
      <c r="DF411" s="58"/>
      <c r="DG411" s="58"/>
      <c r="DH411" s="58"/>
      <c r="DI411" s="58"/>
      <c r="DJ411" s="58"/>
      <c r="DK411" s="58"/>
      <c r="DL411" s="58"/>
      <c r="DM411" s="58"/>
      <c r="DN411" s="58"/>
      <c r="DO411" s="58"/>
      <c r="DP411" s="58"/>
      <c r="DQ411" s="58"/>
      <c r="DR411" s="58"/>
      <c r="DS411" s="58"/>
      <c r="DT411" s="58"/>
      <c r="DU411" s="58"/>
      <c r="DV411" s="58"/>
      <c r="DW411" s="58"/>
      <c r="DX411" s="58"/>
      <c r="DY411" s="58"/>
      <c r="DZ411" s="58"/>
      <c r="EA411" s="58"/>
      <c r="EB411" s="58"/>
      <c r="EC411" s="58"/>
      <c r="ED411" s="58"/>
      <c r="EE411" s="58"/>
      <c r="EF411" s="58"/>
      <c r="EG411" s="58"/>
      <c r="EH411" s="58"/>
      <c r="EI411" s="58"/>
      <c r="EJ411" s="58"/>
      <c r="EK411" s="58"/>
      <c r="EL411" s="58"/>
      <c r="EM411" s="58"/>
      <c r="EN411" s="58"/>
      <c r="EO411" s="58"/>
      <c r="EP411" s="58"/>
      <c r="EQ411" s="58"/>
      <c r="ER411" s="58"/>
      <c r="ES411" s="58"/>
      <c r="ET411" s="58"/>
      <c r="EU411" s="58"/>
      <c r="EV411" s="58"/>
      <c r="EW411" s="58"/>
      <c r="EX411" s="58"/>
      <c r="EY411" s="58"/>
      <c r="EZ411" s="58"/>
      <c r="FA411" s="58"/>
      <c r="FB411" s="58"/>
    </row>
    <row r="412" spans="57:158" ht="15" x14ac:dyDescent="0.25">
      <c r="BE412" s="58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 s="58"/>
      <c r="BT412" s="58"/>
      <c r="BU412" s="58"/>
      <c r="BV412" s="58"/>
      <c r="BW412" s="58"/>
      <c r="BX412" s="58"/>
      <c r="BY412" s="58"/>
      <c r="BZ412" s="58"/>
      <c r="CA412" s="58"/>
      <c r="CB412" s="58"/>
      <c r="CC412" s="58"/>
      <c r="CD412" s="58"/>
      <c r="CE412" s="58"/>
      <c r="CF412" s="58"/>
      <c r="CG412" s="58"/>
      <c r="CH412" s="58"/>
      <c r="CI412" s="58"/>
      <c r="CJ412" s="58"/>
      <c r="CK412" s="58"/>
      <c r="CL412" s="58"/>
      <c r="CM412" s="58"/>
      <c r="CN412" s="58"/>
      <c r="CO412" s="58"/>
      <c r="CP412" s="58"/>
      <c r="CQ412" s="58"/>
      <c r="CR412" s="58"/>
      <c r="CS412" s="58"/>
      <c r="CT412" s="58"/>
      <c r="CU412" s="58"/>
      <c r="CV412" s="58"/>
      <c r="CW412" s="58"/>
      <c r="CX412" s="58"/>
      <c r="CY412" s="58"/>
      <c r="CZ412" s="58"/>
      <c r="DA412" s="58"/>
      <c r="DB412" s="58"/>
      <c r="DC412" s="58"/>
      <c r="DD412" s="58"/>
      <c r="DE412" s="58"/>
      <c r="DF412" s="58"/>
      <c r="DG412" s="58"/>
      <c r="DH412" s="58"/>
      <c r="DI412" s="58"/>
      <c r="DJ412" s="58"/>
      <c r="DK412" s="58"/>
      <c r="DL412" s="58"/>
      <c r="DM412" s="58"/>
      <c r="DN412" s="58"/>
      <c r="DO412" s="58"/>
      <c r="DP412" s="58"/>
      <c r="DQ412" s="58"/>
      <c r="DR412" s="58"/>
      <c r="DS412" s="58"/>
      <c r="DT412" s="58"/>
      <c r="DU412" s="58"/>
      <c r="DV412" s="58"/>
      <c r="DW412" s="58"/>
      <c r="DX412" s="58"/>
      <c r="DY412" s="58"/>
      <c r="DZ412" s="58"/>
      <c r="EA412" s="58"/>
      <c r="EB412" s="58"/>
      <c r="EC412" s="58"/>
      <c r="ED412" s="58"/>
      <c r="EE412" s="58"/>
      <c r="EF412" s="58"/>
      <c r="EG412" s="58"/>
      <c r="EH412" s="58"/>
      <c r="EI412" s="58"/>
      <c r="EJ412" s="58"/>
      <c r="EK412" s="58"/>
      <c r="EL412" s="58"/>
      <c r="EM412" s="58"/>
      <c r="EN412" s="58"/>
      <c r="EO412" s="58"/>
      <c r="EP412" s="58"/>
      <c r="EQ412" s="58"/>
      <c r="ER412" s="58"/>
      <c r="ES412" s="58"/>
      <c r="ET412" s="58"/>
      <c r="EU412" s="58"/>
      <c r="EV412" s="58"/>
      <c r="EW412" s="58"/>
      <c r="EX412" s="58"/>
      <c r="EY412" s="58"/>
      <c r="EZ412" s="58"/>
      <c r="FA412" s="58"/>
      <c r="FB412" s="58"/>
    </row>
    <row r="413" spans="57:158" ht="15" x14ac:dyDescent="0.25">
      <c r="BE413" s="58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 s="58"/>
      <c r="BT413" s="58"/>
      <c r="BU413" s="58"/>
      <c r="BV413" s="58"/>
      <c r="BW413" s="58"/>
      <c r="BX413" s="58"/>
      <c r="BY413" s="58"/>
      <c r="BZ413" s="58"/>
      <c r="CA413" s="58"/>
      <c r="CB413" s="58"/>
      <c r="CC413" s="58"/>
      <c r="CD413" s="58"/>
      <c r="CE413" s="58"/>
      <c r="CF413" s="58"/>
      <c r="CG413" s="58"/>
      <c r="CH413" s="58"/>
      <c r="CI413" s="58"/>
      <c r="CJ413" s="58"/>
      <c r="CK413" s="58"/>
      <c r="CL413" s="58"/>
      <c r="CM413" s="58"/>
      <c r="CN413" s="58"/>
      <c r="CO413" s="58"/>
      <c r="CP413" s="58"/>
      <c r="CQ413" s="58"/>
      <c r="CR413" s="58"/>
      <c r="CS413" s="58"/>
      <c r="CT413" s="58"/>
      <c r="CU413" s="58"/>
      <c r="CV413" s="58"/>
      <c r="CW413" s="58"/>
      <c r="CX413" s="58"/>
      <c r="CY413" s="58"/>
      <c r="CZ413" s="58"/>
      <c r="DA413" s="58"/>
      <c r="DB413" s="58"/>
      <c r="DC413" s="58"/>
      <c r="DD413" s="58"/>
      <c r="DE413" s="58"/>
      <c r="DF413" s="58"/>
      <c r="DG413" s="58"/>
      <c r="DH413" s="58"/>
      <c r="DI413" s="58"/>
      <c r="DJ413" s="58"/>
      <c r="DK413" s="58"/>
      <c r="DL413" s="58"/>
      <c r="DM413" s="58"/>
      <c r="DN413" s="58"/>
      <c r="DO413" s="58"/>
      <c r="DP413" s="58"/>
      <c r="DQ413" s="58"/>
      <c r="DR413" s="58"/>
      <c r="DS413" s="58"/>
      <c r="DT413" s="58"/>
      <c r="DU413" s="58"/>
      <c r="DV413" s="58"/>
      <c r="DW413" s="58"/>
      <c r="DX413" s="58"/>
      <c r="DY413" s="58"/>
      <c r="DZ413" s="58"/>
      <c r="EA413" s="58"/>
      <c r="EB413" s="58"/>
      <c r="EC413" s="58"/>
      <c r="ED413" s="58"/>
      <c r="EE413" s="58"/>
      <c r="EF413" s="58"/>
      <c r="EG413" s="58"/>
      <c r="EH413" s="58"/>
      <c r="EI413" s="58"/>
      <c r="EJ413" s="58"/>
      <c r="EK413" s="58"/>
      <c r="EL413" s="58"/>
      <c r="EM413" s="58"/>
      <c r="EN413" s="58"/>
      <c r="EO413" s="58"/>
      <c r="EP413" s="58"/>
      <c r="EQ413" s="58"/>
      <c r="ER413" s="58"/>
      <c r="ES413" s="58"/>
      <c r="ET413" s="58"/>
      <c r="EU413" s="58"/>
      <c r="EV413" s="58"/>
      <c r="EW413" s="58"/>
      <c r="EX413" s="58"/>
      <c r="EY413" s="58"/>
      <c r="EZ413" s="58"/>
      <c r="FA413" s="58"/>
      <c r="FB413" s="58"/>
    </row>
    <row r="414" spans="57:158" ht="15" x14ac:dyDescent="0.25">
      <c r="BE414" s="58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 s="58"/>
      <c r="BT414" s="58"/>
      <c r="BU414" s="58"/>
      <c r="BV414" s="58"/>
      <c r="BW414" s="58"/>
      <c r="BX414" s="58"/>
      <c r="BY414" s="58"/>
      <c r="BZ414" s="58"/>
      <c r="CA414" s="58"/>
      <c r="CB414" s="58"/>
      <c r="CC414" s="58"/>
      <c r="CD414" s="58"/>
      <c r="CE414" s="58"/>
      <c r="CF414" s="58"/>
      <c r="CG414" s="58"/>
      <c r="CH414" s="58"/>
      <c r="CI414" s="58"/>
      <c r="CJ414" s="58"/>
      <c r="CK414" s="58"/>
      <c r="CL414" s="58"/>
      <c r="CM414" s="58"/>
      <c r="CN414" s="58"/>
      <c r="CO414" s="58"/>
      <c r="CP414" s="58"/>
      <c r="CQ414" s="58"/>
      <c r="CR414" s="58"/>
      <c r="CS414" s="58"/>
      <c r="CT414" s="58"/>
      <c r="CU414" s="58"/>
      <c r="CV414" s="58"/>
      <c r="CW414" s="58"/>
      <c r="CX414" s="58"/>
      <c r="CY414" s="58"/>
      <c r="CZ414" s="58"/>
      <c r="DA414" s="58"/>
      <c r="DB414" s="58"/>
      <c r="DC414" s="58"/>
      <c r="DD414" s="58"/>
      <c r="DE414" s="58"/>
      <c r="DF414" s="58"/>
      <c r="DG414" s="58"/>
      <c r="DH414" s="58"/>
      <c r="DI414" s="58"/>
      <c r="DJ414" s="58"/>
      <c r="DK414" s="58"/>
      <c r="DL414" s="58"/>
      <c r="DM414" s="58"/>
      <c r="DN414" s="58"/>
      <c r="DO414" s="58"/>
      <c r="DP414" s="58"/>
      <c r="DQ414" s="58"/>
      <c r="DR414" s="58"/>
      <c r="DS414" s="58"/>
      <c r="DT414" s="58"/>
      <c r="DU414" s="58"/>
      <c r="DV414" s="58"/>
      <c r="DW414" s="58"/>
      <c r="DX414" s="58"/>
      <c r="DY414" s="58"/>
      <c r="DZ414" s="58"/>
      <c r="EA414" s="58"/>
      <c r="EB414" s="58"/>
      <c r="EC414" s="58"/>
      <c r="ED414" s="58"/>
      <c r="EE414" s="58"/>
      <c r="EF414" s="58"/>
      <c r="EG414" s="58"/>
      <c r="EH414" s="58"/>
      <c r="EI414" s="58"/>
      <c r="EJ414" s="58"/>
      <c r="EK414" s="58"/>
      <c r="EL414" s="58"/>
      <c r="EM414" s="58"/>
      <c r="EN414" s="58"/>
      <c r="EO414" s="58"/>
      <c r="EP414" s="58"/>
      <c r="EQ414" s="58"/>
      <c r="ER414" s="58"/>
      <c r="ES414" s="58"/>
      <c r="ET414" s="58"/>
      <c r="EU414" s="58"/>
      <c r="EV414" s="58"/>
      <c r="EW414" s="58"/>
      <c r="EX414" s="58"/>
      <c r="EY414" s="58"/>
      <c r="EZ414" s="58"/>
      <c r="FA414" s="58"/>
      <c r="FB414" s="58"/>
    </row>
    <row r="415" spans="57:158" ht="15" x14ac:dyDescent="0.25">
      <c r="BE415" s="58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 s="58"/>
      <c r="BT415" s="58"/>
      <c r="BU415" s="58"/>
      <c r="BV415" s="58"/>
      <c r="BW415" s="58"/>
      <c r="BX415" s="58"/>
      <c r="BY415" s="58"/>
      <c r="BZ415" s="58"/>
      <c r="CA415" s="58"/>
      <c r="CB415" s="58"/>
      <c r="CC415" s="58"/>
      <c r="CD415" s="58"/>
      <c r="CE415" s="58"/>
      <c r="CF415" s="58"/>
      <c r="CG415" s="58"/>
      <c r="CH415" s="58"/>
      <c r="CI415" s="58"/>
      <c r="CJ415" s="58"/>
      <c r="CK415" s="58"/>
      <c r="CL415" s="58"/>
      <c r="CM415" s="58"/>
      <c r="CN415" s="58"/>
      <c r="CO415" s="58"/>
      <c r="CP415" s="58"/>
      <c r="CQ415" s="58"/>
      <c r="CR415" s="58"/>
      <c r="CS415" s="58"/>
      <c r="CT415" s="58"/>
      <c r="CU415" s="58"/>
      <c r="CV415" s="58"/>
      <c r="CW415" s="58"/>
      <c r="CX415" s="58"/>
      <c r="CY415" s="58"/>
      <c r="CZ415" s="58"/>
      <c r="DA415" s="58"/>
      <c r="DB415" s="58"/>
      <c r="DC415" s="58"/>
      <c r="DD415" s="58"/>
      <c r="DE415" s="58"/>
      <c r="DF415" s="58"/>
      <c r="DG415" s="58"/>
      <c r="DH415" s="58"/>
      <c r="DI415" s="58"/>
      <c r="DJ415" s="58"/>
      <c r="DK415" s="58"/>
      <c r="DL415" s="58"/>
      <c r="DM415" s="58"/>
      <c r="DN415" s="58"/>
      <c r="DO415" s="58"/>
      <c r="DP415" s="58"/>
      <c r="DQ415" s="58"/>
      <c r="DR415" s="58"/>
      <c r="DS415" s="58"/>
      <c r="DT415" s="58"/>
      <c r="DU415" s="58"/>
      <c r="DV415" s="58"/>
      <c r="DW415" s="58"/>
      <c r="DX415" s="58"/>
      <c r="DY415" s="58"/>
      <c r="DZ415" s="58"/>
      <c r="EA415" s="58"/>
      <c r="EB415" s="58"/>
      <c r="EC415" s="58"/>
      <c r="ED415" s="58"/>
      <c r="EE415" s="58"/>
      <c r="EF415" s="58"/>
      <c r="EG415" s="58"/>
      <c r="EH415" s="58"/>
      <c r="EI415" s="58"/>
      <c r="EJ415" s="58"/>
      <c r="EK415" s="58"/>
      <c r="EL415" s="58"/>
      <c r="EM415" s="58"/>
      <c r="EN415" s="58"/>
      <c r="EO415" s="58"/>
      <c r="EP415" s="58"/>
      <c r="EQ415" s="58"/>
      <c r="ER415" s="58"/>
      <c r="ES415" s="58"/>
      <c r="ET415" s="58"/>
      <c r="EU415" s="58"/>
      <c r="EV415" s="58"/>
      <c r="EW415" s="58"/>
      <c r="EX415" s="58"/>
      <c r="EY415" s="58"/>
      <c r="EZ415" s="58"/>
      <c r="FA415" s="58"/>
      <c r="FB415" s="58"/>
    </row>
    <row r="416" spans="57:158" ht="15" x14ac:dyDescent="0.25">
      <c r="BE416" s="58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 s="58"/>
      <c r="BT416" s="58"/>
      <c r="BU416" s="58"/>
      <c r="BV416" s="58"/>
      <c r="BW416" s="58"/>
      <c r="BX416" s="58"/>
      <c r="BY416" s="58"/>
      <c r="BZ416" s="58"/>
      <c r="CA416" s="58"/>
      <c r="CB416" s="58"/>
      <c r="CC416" s="58"/>
      <c r="CD416" s="58"/>
      <c r="CE416" s="58"/>
      <c r="CF416" s="58"/>
      <c r="CG416" s="58"/>
      <c r="CH416" s="58"/>
      <c r="CI416" s="58"/>
      <c r="CJ416" s="58"/>
      <c r="CK416" s="58"/>
      <c r="CL416" s="58"/>
      <c r="CM416" s="58"/>
      <c r="CN416" s="58"/>
      <c r="CO416" s="58"/>
      <c r="CP416" s="58"/>
      <c r="CQ416" s="58"/>
      <c r="CR416" s="58"/>
      <c r="CS416" s="58"/>
      <c r="CT416" s="58"/>
      <c r="CU416" s="58"/>
      <c r="CV416" s="58"/>
      <c r="CW416" s="58"/>
      <c r="CX416" s="58"/>
      <c r="CY416" s="58"/>
      <c r="CZ416" s="58"/>
      <c r="DA416" s="58"/>
      <c r="DB416" s="58"/>
      <c r="DC416" s="58"/>
      <c r="DD416" s="58"/>
      <c r="DE416" s="58"/>
      <c r="DF416" s="58"/>
      <c r="DG416" s="58"/>
      <c r="DH416" s="58"/>
      <c r="DI416" s="58"/>
      <c r="DJ416" s="58"/>
      <c r="DK416" s="58"/>
      <c r="DL416" s="58"/>
      <c r="DM416" s="58"/>
      <c r="DN416" s="58"/>
      <c r="DO416" s="58"/>
      <c r="DP416" s="58"/>
      <c r="DQ416" s="58"/>
      <c r="DR416" s="58"/>
      <c r="DS416" s="58"/>
      <c r="DT416" s="58"/>
      <c r="DU416" s="58"/>
      <c r="DV416" s="58"/>
      <c r="DW416" s="58"/>
      <c r="DX416" s="58"/>
      <c r="DY416" s="58"/>
      <c r="DZ416" s="58"/>
      <c r="EA416" s="58"/>
      <c r="EB416" s="58"/>
      <c r="EC416" s="58"/>
      <c r="ED416" s="58"/>
      <c r="EE416" s="58"/>
      <c r="EF416" s="58"/>
      <c r="EG416" s="58"/>
      <c r="EH416" s="58"/>
      <c r="EI416" s="58"/>
      <c r="EJ416" s="58"/>
      <c r="EK416" s="58"/>
      <c r="EL416" s="58"/>
      <c r="EM416" s="58"/>
      <c r="EN416" s="58"/>
      <c r="EO416" s="58"/>
      <c r="EP416" s="58"/>
      <c r="EQ416" s="58"/>
      <c r="ER416" s="58"/>
      <c r="ES416" s="58"/>
      <c r="ET416" s="58"/>
      <c r="EU416" s="58"/>
      <c r="EV416" s="58"/>
      <c r="EW416" s="58"/>
      <c r="EX416" s="58"/>
      <c r="EY416" s="58"/>
      <c r="EZ416" s="58"/>
      <c r="FA416" s="58"/>
      <c r="FB416" s="58"/>
    </row>
    <row r="417" spans="57:158" ht="15" x14ac:dyDescent="0.25">
      <c r="BE417" s="58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 s="58"/>
      <c r="BT417" s="58"/>
      <c r="BU417" s="58"/>
      <c r="BV417" s="58"/>
      <c r="BW417" s="58"/>
      <c r="BX417" s="58"/>
      <c r="BY417" s="58"/>
      <c r="BZ417" s="58"/>
      <c r="CA417" s="58"/>
      <c r="CB417" s="58"/>
      <c r="CC417" s="58"/>
      <c r="CD417" s="58"/>
      <c r="CE417" s="58"/>
      <c r="CF417" s="58"/>
      <c r="CG417" s="58"/>
      <c r="CH417" s="58"/>
      <c r="CI417" s="58"/>
      <c r="CJ417" s="58"/>
      <c r="CK417" s="58"/>
      <c r="CL417" s="58"/>
      <c r="CM417" s="58"/>
      <c r="CN417" s="58"/>
      <c r="CO417" s="58"/>
      <c r="CP417" s="58"/>
      <c r="CQ417" s="58"/>
      <c r="CR417" s="58"/>
      <c r="CS417" s="58"/>
      <c r="CT417" s="58"/>
      <c r="CU417" s="58"/>
      <c r="CV417" s="58"/>
      <c r="CW417" s="58"/>
      <c r="CX417" s="58"/>
      <c r="CY417" s="58"/>
      <c r="CZ417" s="58"/>
      <c r="DA417" s="58"/>
      <c r="DB417" s="58"/>
      <c r="DC417" s="58"/>
      <c r="DD417" s="58"/>
      <c r="DE417" s="58"/>
      <c r="DF417" s="58"/>
      <c r="DG417" s="58"/>
      <c r="DH417" s="58"/>
      <c r="DI417" s="58"/>
      <c r="DJ417" s="58"/>
      <c r="DK417" s="58"/>
      <c r="DL417" s="58"/>
      <c r="DM417" s="58"/>
      <c r="DN417" s="58"/>
      <c r="DO417" s="58"/>
      <c r="DP417" s="58"/>
      <c r="DQ417" s="58"/>
      <c r="DR417" s="58"/>
      <c r="DS417" s="58"/>
      <c r="DT417" s="58"/>
      <c r="DU417" s="58"/>
      <c r="DV417" s="58"/>
      <c r="DW417" s="58"/>
      <c r="DX417" s="58"/>
      <c r="DY417" s="58"/>
      <c r="DZ417" s="58"/>
      <c r="EA417" s="58"/>
      <c r="EB417" s="58"/>
      <c r="EC417" s="58"/>
      <c r="ED417" s="58"/>
      <c r="EE417" s="58"/>
      <c r="EF417" s="58"/>
      <c r="EG417" s="58"/>
      <c r="EH417" s="58"/>
      <c r="EI417" s="58"/>
      <c r="EJ417" s="58"/>
      <c r="EK417" s="58"/>
      <c r="EL417" s="58"/>
      <c r="EM417" s="58"/>
      <c r="EN417" s="58"/>
      <c r="EO417" s="58"/>
      <c r="EP417" s="58"/>
      <c r="EQ417" s="58"/>
      <c r="ER417" s="58"/>
      <c r="ES417" s="58"/>
      <c r="ET417" s="58"/>
      <c r="EU417" s="58"/>
      <c r="EV417" s="58"/>
      <c r="EW417" s="58"/>
      <c r="EX417" s="58"/>
      <c r="EY417" s="58"/>
      <c r="EZ417" s="58"/>
      <c r="FA417" s="58"/>
      <c r="FB417" s="58"/>
    </row>
    <row r="418" spans="57:158" ht="15" x14ac:dyDescent="0.25">
      <c r="BE418" s="5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 s="58"/>
      <c r="BT418" s="58"/>
      <c r="BU418" s="58"/>
      <c r="BV418" s="58"/>
      <c r="BW418" s="58"/>
      <c r="BX418" s="58"/>
      <c r="BY418" s="58"/>
      <c r="BZ418" s="58"/>
      <c r="CA418" s="58"/>
      <c r="CB418" s="58"/>
      <c r="CC418" s="58"/>
      <c r="CD418" s="58"/>
      <c r="CE418" s="58"/>
      <c r="CF418" s="58"/>
      <c r="CG418" s="58"/>
      <c r="CH418" s="58"/>
      <c r="CI418" s="58"/>
      <c r="CJ418" s="58"/>
      <c r="CK418" s="58"/>
      <c r="CL418" s="58"/>
      <c r="CM418" s="58"/>
      <c r="CN418" s="58"/>
      <c r="CO418" s="58"/>
      <c r="CP418" s="58"/>
      <c r="CQ418" s="58"/>
      <c r="CR418" s="58"/>
      <c r="CS418" s="58"/>
      <c r="CT418" s="58"/>
      <c r="CU418" s="58"/>
      <c r="CV418" s="58"/>
      <c r="CW418" s="58"/>
      <c r="CX418" s="58"/>
      <c r="CY418" s="58"/>
      <c r="CZ418" s="58"/>
      <c r="DA418" s="58"/>
      <c r="DB418" s="58"/>
      <c r="DC418" s="58"/>
      <c r="DD418" s="58"/>
      <c r="DE418" s="58"/>
      <c r="DF418" s="58"/>
      <c r="DG418" s="58"/>
      <c r="DH418" s="58"/>
      <c r="DI418" s="58"/>
      <c r="DJ418" s="58"/>
      <c r="DK418" s="58"/>
      <c r="DL418" s="58"/>
      <c r="DM418" s="58"/>
      <c r="DN418" s="58"/>
      <c r="DO418" s="58"/>
      <c r="DP418" s="58"/>
      <c r="DQ418" s="58"/>
      <c r="DR418" s="58"/>
      <c r="DS418" s="58"/>
      <c r="DT418" s="58"/>
      <c r="DU418" s="58"/>
      <c r="DV418" s="58"/>
      <c r="DW418" s="58"/>
      <c r="DX418" s="58"/>
      <c r="DY418" s="58"/>
      <c r="DZ418" s="58"/>
      <c r="EA418" s="58"/>
      <c r="EB418" s="58"/>
      <c r="EC418" s="58"/>
      <c r="ED418" s="58"/>
      <c r="EE418" s="58"/>
      <c r="EF418" s="58"/>
      <c r="EG418" s="58"/>
      <c r="EH418" s="58"/>
      <c r="EI418" s="58"/>
      <c r="EJ418" s="58"/>
      <c r="EK418" s="58"/>
      <c r="EL418" s="58"/>
      <c r="EM418" s="58"/>
      <c r="EN418" s="58"/>
      <c r="EO418" s="58"/>
      <c r="EP418" s="58"/>
      <c r="EQ418" s="58"/>
      <c r="ER418" s="58"/>
      <c r="ES418" s="58"/>
      <c r="ET418" s="58"/>
      <c r="EU418" s="58"/>
      <c r="EV418" s="58"/>
      <c r="EW418" s="58"/>
      <c r="EX418" s="58"/>
      <c r="EY418" s="58"/>
      <c r="EZ418" s="58"/>
      <c r="FA418" s="58"/>
      <c r="FB418" s="58"/>
    </row>
    <row r="419" spans="57:158" ht="15" x14ac:dyDescent="0.25">
      <c r="BE419" s="58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 s="58"/>
      <c r="BT419" s="58"/>
      <c r="BU419" s="58"/>
      <c r="BV419" s="58"/>
      <c r="BW419" s="58"/>
      <c r="BX419" s="58"/>
      <c r="BY419" s="58"/>
      <c r="BZ419" s="58"/>
      <c r="CA419" s="58"/>
      <c r="CB419" s="58"/>
      <c r="CC419" s="58"/>
      <c r="CD419" s="58"/>
      <c r="CE419" s="58"/>
      <c r="CF419" s="58"/>
      <c r="CG419" s="58"/>
      <c r="CH419" s="58"/>
      <c r="CI419" s="58"/>
      <c r="CJ419" s="58"/>
      <c r="CK419" s="58"/>
      <c r="CL419" s="58"/>
      <c r="CM419" s="58"/>
      <c r="CN419" s="58"/>
      <c r="CO419" s="58"/>
      <c r="CP419" s="58"/>
      <c r="CQ419" s="58"/>
      <c r="CR419" s="58"/>
      <c r="CS419" s="58"/>
      <c r="CT419" s="58"/>
      <c r="CU419" s="58"/>
      <c r="CV419" s="58"/>
      <c r="CW419" s="58"/>
      <c r="CX419" s="58"/>
      <c r="CY419" s="58"/>
      <c r="CZ419" s="58"/>
      <c r="DA419" s="58"/>
      <c r="DB419" s="58"/>
      <c r="DC419" s="58"/>
      <c r="DD419" s="58"/>
      <c r="DE419" s="58"/>
      <c r="DF419" s="58"/>
      <c r="DG419" s="58"/>
      <c r="DH419" s="58"/>
      <c r="DI419" s="58"/>
      <c r="DJ419" s="58"/>
      <c r="DK419" s="58"/>
      <c r="DL419" s="58"/>
      <c r="DM419" s="58"/>
      <c r="DN419" s="58"/>
      <c r="DO419" s="58"/>
      <c r="DP419" s="58"/>
      <c r="DQ419" s="58"/>
      <c r="DR419" s="58"/>
      <c r="DS419" s="58"/>
      <c r="DT419" s="58"/>
      <c r="DU419" s="58"/>
      <c r="DV419" s="58"/>
      <c r="DW419" s="58"/>
      <c r="DX419" s="58"/>
      <c r="DY419" s="58"/>
      <c r="DZ419" s="58"/>
      <c r="EA419" s="58"/>
      <c r="EB419" s="58"/>
      <c r="EC419" s="58"/>
      <c r="ED419" s="58"/>
      <c r="EE419" s="58"/>
      <c r="EF419" s="58"/>
      <c r="EG419" s="58"/>
      <c r="EH419" s="58"/>
      <c r="EI419" s="58"/>
      <c r="EJ419" s="58"/>
      <c r="EK419" s="58"/>
      <c r="EL419" s="58"/>
      <c r="EM419" s="58"/>
      <c r="EN419" s="58"/>
      <c r="EO419" s="58"/>
      <c r="EP419" s="58"/>
      <c r="EQ419" s="58"/>
      <c r="ER419" s="58"/>
      <c r="ES419" s="58"/>
      <c r="ET419" s="58"/>
      <c r="EU419" s="58"/>
      <c r="EV419" s="58"/>
      <c r="EW419" s="58"/>
      <c r="EX419" s="58"/>
      <c r="EY419" s="58"/>
      <c r="EZ419" s="58"/>
      <c r="FA419" s="58"/>
      <c r="FB419" s="58"/>
    </row>
    <row r="420" spans="57:158" ht="15" x14ac:dyDescent="0.25">
      <c r="BE420" s="58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 s="58"/>
      <c r="BT420" s="58"/>
      <c r="BU420" s="58"/>
      <c r="BV420" s="58"/>
      <c r="BW420" s="58"/>
      <c r="BX420" s="58"/>
      <c r="BY420" s="58"/>
      <c r="BZ420" s="58"/>
      <c r="CA420" s="58"/>
      <c r="CB420" s="58"/>
      <c r="CC420" s="58"/>
      <c r="CD420" s="58"/>
      <c r="CE420" s="58"/>
      <c r="CF420" s="58"/>
      <c r="CG420" s="58"/>
      <c r="CH420" s="58"/>
      <c r="CI420" s="58"/>
      <c r="CJ420" s="58"/>
      <c r="CK420" s="58"/>
      <c r="CL420" s="58"/>
      <c r="CM420" s="58"/>
      <c r="CN420" s="58"/>
      <c r="CO420" s="58"/>
      <c r="CP420" s="58"/>
      <c r="CQ420" s="58"/>
      <c r="CR420" s="58"/>
      <c r="CS420" s="58"/>
      <c r="CT420" s="58"/>
      <c r="CU420" s="58"/>
      <c r="CV420" s="58"/>
      <c r="CW420" s="58"/>
      <c r="CX420" s="58"/>
      <c r="CY420" s="58"/>
      <c r="CZ420" s="58"/>
      <c r="DA420" s="58"/>
      <c r="DB420" s="58"/>
      <c r="DC420" s="58"/>
      <c r="DD420" s="58"/>
      <c r="DE420" s="58"/>
      <c r="DF420" s="58"/>
      <c r="DG420" s="58"/>
      <c r="DH420" s="58"/>
      <c r="DI420" s="58"/>
      <c r="DJ420" s="58"/>
      <c r="DK420" s="58"/>
      <c r="DL420" s="58"/>
      <c r="DM420" s="58"/>
      <c r="DN420" s="58"/>
      <c r="DO420" s="58"/>
      <c r="DP420" s="58"/>
      <c r="DQ420" s="58"/>
      <c r="DR420" s="58"/>
      <c r="DS420" s="58"/>
      <c r="DT420" s="58"/>
      <c r="DU420" s="58"/>
      <c r="DV420" s="58"/>
      <c r="DW420" s="58"/>
      <c r="DX420" s="58"/>
      <c r="DY420" s="58"/>
      <c r="DZ420" s="58"/>
      <c r="EA420" s="58"/>
      <c r="EB420" s="58"/>
      <c r="EC420" s="58"/>
      <c r="ED420" s="58"/>
      <c r="EE420" s="58"/>
      <c r="EF420" s="58"/>
      <c r="EG420" s="58"/>
      <c r="EH420" s="58"/>
      <c r="EI420" s="58"/>
      <c r="EJ420" s="58"/>
      <c r="EK420" s="58"/>
      <c r="EL420" s="58"/>
      <c r="EM420" s="58"/>
      <c r="EN420" s="58"/>
      <c r="EO420" s="58"/>
      <c r="EP420" s="58"/>
      <c r="EQ420" s="58"/>
      <c r="ER420" s="58"/>
      <c r="ES420" s="58"/>
      <c r="ET420" s="58"/>
      <c r="EU420" s="58"/>
      <c r="EV420" s="58"/>
      <c r="EW420" s="58"/>
      <c r="EX420" s="58"/>
      <c r="EY420" s="58"/>
      <c r="EZ420" s="58"/>
      <c r="FA420" s="58"/>
      <c r="FB420" s="58"/>
    </row>
    <row r="421" spans="57:158" ht="15" x14ac:dyDescent="0.25">
      <c r="BE421" s="58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 s="58"/>
      <c r="BT421" s="58"/>
      <c r="BU421" s="58"/>
      <c r="BV421" s="58"/>
      <c r="BW421" s="58"/>
      <c r="BX421" s="58"/>
      <c r="BY421" s="58"/>
      <c r="BZ421" s="58"/>
      <c r="CA421" s="58"/>
      <c r="CB421" s="58"/>
      <c r="CC421" s="58"/>
      <c r="CD421" s="58"/>
      <c r="CE421" s="58"/>
      <c r="CF421" s="58"/>
      <c r="CG421" s="58"/>
      <c r="CH421" s="58"/>
      <c r="CI421" s="58"/>
      <c r="CJ421" s="58"/>
      <c r="CK421" s="58"/>
      <c r="CL421" s="58"/>
      <c r="CM421" s="58"/>
      <c r="CN421" s="58"/>
      <c r="CO421" s="58"/>
      <c r="CP421" s="58"/>
      <c r="CQ421" s="58"/>
      <c r="CR421" s="58"/>
      <c r="CS421" s="58"/>
      <c r="CT421" s="58"/>
      <c r="CU421" s="58"/>
      <c r="CV421" s="58"/>
      <c r="CW421" s="58"/>
      <c r="CX421" s="58"/>
      <c r="CY421" s="58"/>
      <c r="CZ421" s="58"/>
      <c r="DA421" s="58"/>
      <c r="DB421" s="58"/>
      <c r="DC421" s="58"/>
      <c r="DD421" s="58"/>
      <c r="DE421" s="58"/>
      <c r="DF421" s="58"/>
      <c r="DG421" s="58"/>
      <c r="DH421" s="58"/>
      <c r="DI421" s="58"/>
      <c r="DJ421" s="58"/>
      <c r="DK421" s="58"/>
      <c r="DL421" s="58"/>
      <c r="DM421" s="58"/>
      <c r="DN421" s="58"/>
      <c r="DO421" s="58"/>
      <c r="DP421" s="58"/>
      <c r="DQ421" s="58"/>
      <c r="DR421" s="58"/>
      <c r="DS421" s="58"/>
      <c r="DT421" s="58"/>
      <c r="DU421" s="58"/>
      <c r="DV421" s="58"/>
      <c r="DW421" s="58"/>
      <c r="DX421" s="58"/>
      <c r="DY421" s="58"/>
      <c r="DZ421" s="58"/>
      <c r="EA421" s="58"/>
      <c r="EB421" s="58"/>
      <c r="EC421" s="58"/>
      <c r="ED421" s="58"/>
      <c r="EE421" s="58"/>
      <c r="EF421" s="58"/>
      <c r="EG421" s="58"/>
      <c r="EH421" s="58"/>
      <c r="EI421" s="58"/>
      <c r="EJ421" s="58"/>
      <c r="EK421" s="58"/>
      <c r="EL421" s="58"/>
      <c r="EM421" s="58"/>
      <c r="EN421" s="58"/>
      <c r="EO421" s="58"/>
      <c r="EP421" s="58"/>
      <c r="EQ421" s="58"/>
      <c r="ER421" s="58"/>
      <c r="ES421" s="58"/>
      <c r="ET421" s="58"/>
      <c r="EU421" s="58"/>
      <c r="EV421" s="58"/>
      <c r="EW421" s="58"/>
      <c r="EX421" s="58"/>
      <c r="EY421" s="58"/>
      <c r="EZ421" s="58"/>
      <c r="FA421" s="58"/>
      <c r="FB421" s="58"/>
    </row>
    <row r="422" spans="57:158" ht="15" x14ac:dyDescent="0.25">
      <c r="BE422" s="58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 s="58"/>
      <c r="BT422" s="58"/>
      <c r="BU422" s="58"/>
      <c r="BV422" s="58"/>
      <c r="BW422" s="58"/>
      <c r="BX422" s="58"/>
      <c r="BY422" s="58"/>
      <c r="BZ422" s="58"/>
      <c r="CA422" s="58"/>
      <c r="CB422" s="58"/>
      <c r="CC422" s="58"/>
      <c r="CD422" s="58"/>
      <c r="CE422" s="58"/>
      <c r="CF422" s="58"/>
      <c r="CG422" s="58"/>
      <c r="CH422" s="58"/>
      <c r="CI422" s="58"/>
      <c r="CJ422" s="58"/>
      <c r="CK422" s="58"/>
      <c r="CL422" s="58"/>
      <c r="CM422" s="58"/>
      <c r="CN422" s="58"/>
      <c r="CO422" s="58"/>
      <c r="CP422" s="58"/>
      <c r="CQ422" s="58"/>
      <c r="CR422" s="58"/>
      <c r="CS422" s="58"/>
      <c r="CT422" s="58"/>
      <c r="CU422" s="58"/>
      <c r="CV422" s="58"/>
      <c r="CW422" s="58"/>
      <c r="CX422" s="58"/>
      <c r="CY422" s="58"/>
      <c r="CZ422" s="58"/>
      <c r="DA422" s="58"/>
      <c r="DB422" s="58"/>
      <c r="DC422" s="58"/>
      <c r="DD422" s="58"/>
      <c r="DE422" s="58"/>
      <c r="DF422" s="58"/>
      <c r="DG422" s="58"/>
      <c r="DH422" s="58"/>
      <c r="DI422" s="58"/>
      <c r="DJ422" s="58"/>
      <c r="DK422" s="58"/>
      <c r="DL422" s="58"/>
      <c r="DM422" s="58"/>
      <c r="DN422" s="58"/>
      <c r="DO422" s="58"/>
      <c r="DP422" s="58"/>
      <c r="DQ422" s="58"/>
      <c r="DR422" s="58"/>
      <c r="DS422" s="58"/>
      <c r="DT422" s="58"/>
      <c r="DU422" s="58"/>
      <c r="DV422" s="58"/>
      <c r="DW422" s="58"/>
      <c r="DX422" s="58"/>
      <c r="DY422" s="58"/>
      <c r="DZ422" s="58"/>
      <c r="EA422" s="58"/>
      <c r="EB422" s="58"/>
      <c r="EC422" s="58"/>
      <c r="ED422" s="58"/>
      <c r="EE422" s="58"/>
      <c r="EF422" s="58"/>
      <c r="EG422" s="58"/>
      <c r="EH422" s="58"/>
      <c r="EI422" s="58"/>
      <c r="EJ422" s="58"/>
      <c r="EK422" s="58"/>
      <c r="EL422" s="58"/>
      <c r="EM422" s="58"/>
      <c r="EN422" s="58"/>
      <c r="EO422" s="58"/>
      <c r="EP422" s="58"/>
      <c r="EQ422" s="58"/>
      <c r="ER422" s="58"/>
      <c r="ES422" s="58"/>
      <c r="ET422" s="58"/>
      <c r="EU422" s="58"/>
      <c r="EV422" s="58"/>
      <c r="EW422" s="58"/>
      <c r="EX422" s="58"/>
      <c r="EY422" s="58"/>
      <c r="EZ422" s="58"/>
      <c r="FA422" s="58"/>
      <c r="FB422" s="58"/>
    </row>
    <row r="423" spans="57:158" ht="15" x14ac:dyDescent="0.25">
      <c r="BE423" s="58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 s="58"/>
      <c r="BT423" s="58"/>
      <c r="BU423" s="58"/>
      <c r="BV423" s="58"/>
      <c r="BW423" s="58"/>
      <c r="BX423" s="58"/>
      <c r="BY423" s="58"/>
      <c r="BZ423" s="58"/>
      <c r="CA423" s="58"/>
      <c r="CB423" s="58"/>
      <c r="CC423" s="58"/>
      <c r="CD423" s="58"/>
      <c r="CE423" s="58"/>
      <c r="CF423" s="58"/>
      <c r="CG423" s="58"/>
      <c r="CH423" s="58"/>
      <c r="CI423" s="58"/>
      <c r="CJ423" s="58"/>
      <c r="CK423" s="58"/>
      <c r="CL423" s="58"/>
      <c r="CM423" s="58"/>
      <c r="CN423" s="58"/>
      <c r="CO423" s="58"/>
      <c r="CP423" s="58"/>
      <c r="CQ423" s="58"/>
      <c r="CR423" s="58"/>
      <c r="CS423" s="58"/>
      <c r="CT423" s="58"/>
      <c r="CU423" s="58"/>
      <c r="CV423" s="58"/>
      <c r="CW423" s="58"/>
      <c r="CX423" s="58"/>
      <c r="CY423" s="58"/>
      <c r="CZ423" s="58"/>
      <c r="DA423" s="58"/>
      <c r="DB423" s="58"/>
      <c r="DC423" s="58"/>
      <c r="DD423" s="58"/>
      <c r="DE423" s="58"/>
      <c r="DF423" s="58"/>
      <c r="DG423" s="58"/>
      <c r="DH423" s="58"/>
      <c r="DI423" s="58"/>
      <c r="DJ423" s="58"/>
      <c r="DK423" s="58"/>
      <c r="DL423" s="58"/>
      <c r="DM423" s="58"/>
      <c r="DN423" s="58"/>
      <c r="DO423" s="58"/>
      <c r="DP423" s="58"/>
      <c r="DQ423" s="58"/>
      <c r="DR423" s="58"/>
      <c r="DS423" s="58"/>
      <c r="DT423" s="58"/>
      <c r="DU423" s="58"/>
      <c r="DV423" s="58"/>
      <c r="DW423" s="58"/>
      <c r="DX423" s="58"/>
      <c r="DY423" s="58"/>
      <c r="DZ423" s="58"/>
      <c r="EA423" s="58"/>
      <c r="EB423" s="58"/>
      <c r="EC423" s="58"/>
      <c r="ED423" s="58"/>
      <c r="EE423" s="58"/>
      <c r="EF423" s="58"/>
      <c r="EG423" s="58"/>
      <c r="EH423" s="58"/>
      <c r="EI423" s="58"/>
      <c r="EJ423" s="58"/>
      <c r="EK423" s="58"/>
      <c r="EL423" s="58"/>
      <c r="EM423" s="58"/>
      <c r="EN423" s="58"/>
      <c r="EO423" s="58"/>
      <c r="EP423" s="58"/>
      <c r="EQ423" s="58"/>
      <c r="ER423" s="58"/>
      <c r="ES423" s="58"/>
      <c r="ET423" s="58"/>
      <c r="EU423" s="58"/>
      <c r="EV423" s="58"/>
      <c r="EW423" s="58"/>
      <c r="EX423" s="58"/>
      <c r="EY423" s="58"/>
      <c r="EZ423" s="58"/>
      <c r="FA423" s="58"/>
      <c r="FB423" s="58"/>
    </row>
    <row r="424" spans="57:158" ht="15" x14ac:dyDescent="0.25">
      <c r="BE424" s="58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 s="58"/>
      <c r="BT424" s="58"/>
      <c r="BU424" s="58"/>
      <c r="BV424" s="58"/>
      <c r="BW424" s="58"/>
      <c r="BX424" s="58"/>
      <c r="BY424" s="58"/>
      <c r="BZ424" s="58"/>
      <c r="CA424" s="58"/>
      <c r="CB424" s="58"/>
      <c r="CC424" s="58"/>
      <c r="CD424" s="58"/>
      <c r="CE424" s="58"/>
      <c r="CF424" s="58"/>
      <c r="CG424" s="58"/>
      <c r="CH424" s="58"/>
      <c r="CI424" s="58"/>
      <c r="CJ424" s="58"/>
      <c r="CK424" s="58"/>
      <c r="CL424" s="58"/>
      <c r="CM424" s="58"/>
      <c r="CN424" s="58"/>
      <c r="CO424" s="58"/>
      <c r="CP424" s="58"/>
      <c r="CQ424" s="58"/>
      <c r="CR424" s="58"/>
      <c r="CS424" s="58"/>
      <c r="CT424" s="58"/>
      <c r="CU424" s="58"/>
      <c r="CV424" s="58"/>
      <c r="CW424" s="58"/>
      <c r="CX424" s="58"/>
      <c r="CY424" s="58"/>
      <c r="CZ424" s="58"/>
      <c r="DA424" s="58"/>
      <c r="DB424" s="58"/>
      <c r="DC424" s="58"/>
      <c r="DD424" s="58"/>
      <c r="DE424" s="58"/>
      <c r="DF424" s="58"/>
      <c r="DG424" s="58"/>
      <c r="DH424" s="58"/>
      <c r="DI424" s="58"/>
      <c r="DJ424" s="58"/>
      <c r="DK424" s="58"/>
      <c r="DL424" s="58"/>
      <c r="DM424" s="58"/>
      <c r="DN424" s="58"/>
      <c r="DO424" s="58"/>
      <c r="DP424" s="58"/>
      <c r="DQ424" s="58"/>
      <c r="DR424" s="58"/>
      <c r="DS424" s="58"/>
      <c r="DT424" s="58"/>
      <c r="DU424" s="58"/>
      <c r="DV424" s="58"/>
      <c r="DW424" s="58"/>
      <c r="DX424" s="58"/>
      <c r="DY424" s="58"/>
      <c r="DZ424" s="58"/>
      <c r="EA424" s="58"/>
      <c r="EB424" s="58"/>
      <c r="EC424" s="58"/>
      <c r="ED424" s="58"/>
      <c r="EE424" s="58"/>
      <c r="EF424" s="58"/>
      <c r="EG424" s="58"/>
      <c r="EH424" s="58"/>
      <c r="EI424" s="58"/>
      <c r="EJ424" s="58"/>
      <c r="EK424" s="58"/>
      <c r="EL424" s="58"/>
      <c r="EM424" s="58"/>
      <c r="EN424" s="58"/>
      <c r="EO424" s="58"/>
      <c r="EP424" s="58"/>
      <c r="EQ424" s="58"/>
      <c r="ER424" s="58"/>
      <c r="ES424" s="58"/>
      <c r="ET424" s="58"/>
      <c r="EU424" s="58"/>
      <c r="EV424" s="58"/>
      <c r="EW424" s="58"/>
      <c r="EX424" s="58"/>
      <c r="EY424" s="58"/>
      <c r="EZ424" s="58"/>
      <c r="FA424" s="58"/>
      <c r="FB424" s="58"/>
    </row>
    <row r="425" spans="57:158" ht="15" x14ac:dyDescent="0.25">
      <c r="BE425" s="58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 s="58"/>
      <c r="BT425" s="58"/>
      <c r="BU425" s="58"/>
      <c r="BV425" s="58"/>
      <c r="BW425" s="58"/>
      <c r="BX425" s="58"/>
      <c r="BY425" s="58"/>
      <c r="BZ425" s="58"/>
      <c r="CA425" s="58"/>
      <c r="CB425" s="58"/>
      <c r="CC425" s="58"/>
      <c r="CD425" s="58"/>
      <c r="CE425" s="58"/>
      <c r="CF425" s="58"/>
      <c r="CG425" s="58"/>
      <c r="CH425" s="58"/>
      <c r="CI425" s="58"/>
      <c r="CJ425" s="58"/>
      <c r="CK425" s="58"/>
      <c r="CL425" s="58"/>
      <c r="CM425" s="58"/>
      <c r="CN425" s="58"/>
      <c r="CO425" s="58"/>
      <c r="CP425" s="58"/>
      <c r="CQ425" s="58"/>
      <c r="CR425" s="58"/>
      <c r="CS425" s="58"/>
      <c r="CT425" s="58"/>
      <c r="CU425" s="58"/>
      <c r="CV425" s="58"/>
      <c r="CW425" s="58"/>
      <c r="CX425" s="58"/>
      <c r="CY425" s="58"/>
      <c r="CZ425" s="58"/>
      <c r="DA425" s="58"/>
      <c r="DB425" s="58"/>
      <c r="DC425" s="58"/>
      <c r="DD425" s="58"/>
      <c r="DE425" s="58"/>
      <c r="DF425" s="58"/>
      <c r="DG425" s="58"/>
      <c r="DH425" s="58"/>
      <c r="DI425" s="58"/>
      <c r="DJ425" s="58"/>
      <c r="DK425" s="58"/>
      <c r="DL425" s="58"/>
      <c r="DM425" s="58"/>
      <c r="DN425" s="58"/>
      <c r="DO425" s="58"/>
      <c r="DP425" s="58"/>
      <c r="DQ425" s="58"/>
      <c r="DR425" s="58"/>
      <c r="DS425" s="58"/>
      <c r="DT425" s="58"/>
      <c r="DU425" s="58"/>
      <c r="DV425" s="58"/>
      <c r="DW425" s="58"/>
      <c r="DX425" s="58"/>
      <c r="DY425" s="58"/>
      <c r="DZ425" s="58"/>
      <c r="EA425" s="58"/>
      <c r="EB425" s="58"/>
      <c r="EC425" s="58"/>
      <c r="ED425" s="58"/>
      <c r="EE425" s="58"/>
      <c r="EF425" s="58"/>
      <c r="EG425" s="58"/>
      <c r="EH425" s="58"/>
      <c r="EI425" s="58"/>
      <c r="EJ425" s="58"/>
      <c r="EK425" s="58"/>
      <c r="EL425" s="58"/>
      <c r="EM425" s="58"/>
      <c r="EN425" s="58"/>
      <c r="EO425" s="58"/>
      <c r="EP425" s="58"/>
      <c r="EQ425" s="58"/>
      <c r="ER425" s="58"/>
      <c r="ES425" s="58"/>
      <c r="ET425" s="58"/>
      <c r="EU425" s="58"/>
      <c r="EV425" s="58"/>
      <c r="EW425" s="58"/>
      <c r="EX425" s="58"/>
      <c r="EY425" s="58"/>
      <c r="EZ425" s="58"/>
      <c r="FA425" s="58"/>
      <c r="FB425" s="58"/>
    </row>
    <row r="426" spans="57:158" ht="15" x14ac:dyDescent="0.25">
      <c r="BE426" s="58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 s="58"/>
      <c r="BT426" s="58"/>
      <c r="BU426" s="58"/>
      <c r="BV426" s="58"/>
      <c r="BW426" s="58"/>
      <c r="BX426" s="58"/>
      <c r="BY426" s="58"/>
      <c r="BZ426" s="58"/>
      <c r="CA426" s="58"/>
      <c r="CB426" s="58"/>
      <c r="CC426" s="58"/>
      <c r="CD426" s="58"/>
      <c r="CE426" s="58"/>
      <c r="CF426" s="58"/>
      <c r="CG426" s="58"/>
      <c r="CH426" s="58"/>
      <c r="CI426" s="58"/>
      <c r="CJ426" s="58"/>
      <c r="CK426" s="58"/>
      <c r="CL426" s="58"/>
      <c r="CM426" s="58"/>
      <c r="CN426" s="58"/>
      <c r="CO426" s="58"/>
      <c r="CP426" s="58"/>
      <c r="CQ426" s="58"/>
      <c r="CR426" s="58"/>
      <c r="CS426" s="58"/>
      <c r="CT426" s="58"/>
      <c r="CU426" s="58"/>
      <c r="CV426" s="58"/>
      <c r="CW426" s="58"/>
      <c r="CX426" s="58"/>
      <c r="CY426" s="58"/>
      <c r="CZ426" s="58"/>
      <c r="DA426" s="58"/>
      <c r="DB426" s="58"/>
      <c r="DC426" s="58"/>
      <c r="DD426" s="58"/>
      <c r="DE426" s="58"/>
      <c r="DF426" s="58"/>
      <c r="DG426" s="58"/>
      <c r="DH426" s="58"/>
      <c r="DI426" s="58"/>
      <c r="DJ426" s="58"/>
      <c r="DK426" s="58"/>
      <c r="DL426" s="58"/>
      <c r="DM426" s="58"/>
      <c r="DN426" s="58"/>
      <c r="DO426" s="58"/>
      <c r="DP426" s="58"/>
      <c r="DQ426" s="58"/>
      <c r="DR426" s="58"/>
      <c r="DS426" s="58"/>
      <c r="DT426" s="58"/>
      <c r="DU426" s="58"/>
      <c r="DV426" s="58"/>
      <c r="DW426" s="58"/>
      <c r="DX426" s="58"/>
      <c r="DY426" s="58"/>
      <c r="DZ426" s="58"/>
      <c r="EA426" s="58"/>
      <c r="EB426" s="58"/>
      <c r="EC426" s="58"/>
      <c r="ED426" s="58"/>
      <c r="EE426" s="58"/>
      <c r="EF426" s="58"/>
      <c r="EG426" s="58"/>
      <c r="EH426" s="58"/>
      <c r="EI426" s="58"/>
      <c r="EJ426" s="58"/>
      <c r="EK426" s="58"/>
      <c r="EL426" s="58"/>
      <c r="EM426" s="58"/>
      <c r="EN426" s="58"/>
      <c r="EO426" s="58"/>
      <c r="EP426" s="58"/>
      <c r="EQ426" s="58"/>
      <c r="ER426" s="58"/>
      <c r="ES426" s="58"/>
      <c r="ET426" s="58"/>
      <c r="EU426" s="58"/>
      <c r="EV426" s="58"/>
      <c r="EW426" s="58"/>
      <c r="EX426" s="58"/>
      <c r="EY426" s="58"/>
      <c r="EZ426" s="58"/>
      <c r="FA426" s="58"/>
      <c r="FB426" s="58"/>
    </row>
    <row r="427" spans="57:158" ht="15" x14ac:dyDescent="0.25">
      <c r="BE427" s="58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 s="58"/>
      <c r="BT427" s="58"/>
      <c r="BU427" s="58"/>
      <c r="BV427" s="58"/>
      <c r="BW427" s="58"/>
      <c r="BX427" s="58"/>
      <c r="BY427" s="58"/>
      <c r="BZ427" s="58"/>
      <c r="CA427" s="58"/>
      <c r="CB427" s="58"/>
      <c r="CC427" s="58"/>
      <c r="CD427" s="58"/>
      <c r="CE427" s="58"/>
      <c r="CF427" s="58"/>
      <c r="CG427" s="58"/>
      <c r="CH427" s="58"/>
      <c r="CI427" s="58"/>
      <c r="CJ427" s="58"/>
      <c r="CK427" s="58"/>
      <c r="CL427" s="58"/>
      <c r="CM427" s="58"/>
      <c r="CN427" s="58"/>
      <c r="CO427" s="58"/>
      <c r="CP427" s="58"/>
      <c r="CQ427" s="58"/>
      <c r="CR427" s="58"/>
      <c r="CS427" s="58"/>
      <c r="CT427" s="58"/>
      <c r="CU427" s="58"/>
      <c r="CV427" s="58"/>
      <c r="CW427" s="58"/>
      <c r="CX427" s="58"/>
      <c r="CY427" s="58"/>
      <c r="CZ427" s="58"/>
      <c r="DA427" s="58"/>
      <c r="DB427" s="58"/>
      <c r="DC427" s="58"/>
      <c r="DD427" s="58"/>
      <c r="DE427" s="58"/>
      <c r="DF427" s="58"/>
      <c r="DG427" s="58"/>
      <c r="DH427" s="58"/>
      <c r="DI427" s="58"/>
      <c r="DJ427" s="58"/>
      <c r="DK427" s="58"/>
      <c r="DL427" s="58"/>
      <c r="DM427" s="58"/>
      <c r="DN427" s="58"/>
      <c r="DO427" s="58"/>
      <c r="DP427" s="58"/>
      <c r="DQ427" s="58"/>
      <c r="DR427" s="58"/>
      <c r="DS427" s="58"/>
      <c r="DT427" s="58"/>
      <c r="DU427" s="58"/>
      <c r="DV427" s="58"/>
      <c r="DW427" s="58"/>
      <c r="DX427" s="58"/>
      <c r="DY427" s="58"/>
      <c r="DZ427" s="58"/>
      <c r="EA427" s="58"/>
      <c r="EB427" s="58"/>
      <c r="EC427" s="58"/>
      <c r="ED427" s="58"/>
      <c r="EE427" s="58"/>
      <c r="EF427" s="58"/>
      <c r="EG427" s="58"/>
      <c r="EH427" s="58"/>
      <c r="EI427" s="58"/>
      <c r="EJ427" s="58"/>
      <c r="EK427" s="58"/>
      <c r="EL427" s="58"/>
      <c r="EM427" s="58"/>
      <c r="EN427" s="58"/>
      <c r="EO427" s="58"/>
      <c r="EP427" s="58"/>
      <c r="EQ427" s="58"/>
      <c r="ER427" s="58"/>
      <c r="ES427" s="58"/>
      <c r="ET427" s="58"/>
      <c r="EU427" s="58"/>
      <c r="EV427" s="58"/>
      <c r="EW427" s="58"/>
      <c r="EX427" s="58"/>
      <c r="EY427" s="58"/>
      <c r="EZ427" s="58"/>
      <c r="FA427" s="58"/>
      <c r="FB427" s="58"/>
    </row>
    <row r="428" spans="57:158" ht="15" x14ac:dyDescent="0.25">
      <c r="BE428" s="5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 s="58"/>
      <c r="BT428" s="58"/>
      <c r="BU428" s="58"/>
      <c r="BV428" s="58"/>
      <c r="BW428" s="58"/>
      <c r="BX428" s="58"/>
      <c r="BY428" s="58"/>
      <c r="BZ428" s="58"/>
      <c r="CA428" s="58"/>
      <c r="CB428" s="58"/>
      <c r="CC428" s="58"/>
      <c r="CD428" s="58"/>
      <c r="CE428" s="58"/>
      <c r="CF428" s="58"/>
      <c r="CG428" s="58"/>
      <c r="CH428" s="58"/>
      <c r="CI428" s="58"/>
      <c r="CJ428" s="58"/>
      <c r="CK428" s="58"/>
      <c r="CL428" s="58"/>
      <c r="CM428" s="58"/>
      <c r="CN428" s="58"/>
      <c r="CO428" s="58"/>
      <c r="CP428" s="58"/>
      <c r="CQ428" s="58"/>
      <c r="CR428" s="58"/>
      <c r="CS428" s="58"/>
      <c r="CT428" s="58"/>
      <c r="CU428" s="58"/>
      <c r="CV428" s="58"/>
      <c r="CW428" s="58"/>
      <c r="CX428" s="58"/>
      <c r="CY428" s="58"/>
      <c r="CZ428" s="58"/>
      <c r="DA428" s="58"/>
      <c r="DB428" s="58"/>
      <c r="DC428" s="58"/>
      <c r="DD428" s="58"/>
      <c r="DE428" s="58"/>
      <c r="DF428" s="58"/>
      <c r="DG428" s="58"/>
      <c r="DH428" s="58"/>
      <c r="DI428" s="58"/>
      <c r="DJ428" s="58"/>
      <c r="DK428" s="58"/>
      <c r="DL428" s="58"/>
      <c r="DM428" s="58"/>
      <c r="DN428" s="58"/>
      <c r="DO428" s="58"/>
      <c r="DP428" s="58"/>
      <c r="DQ428" s="58"/>
      <c r="DR428" s="58"/>
      <c r="DS428" s="58"/>
      <c r="DT428" s="58"/>
      <c r="DU428" s="58"/>
      <c r="DV428" s="58"/>
      <c r="DW428" s="58"/>
      <c r="DX428" s="58"/>
      <c r="DY428" s="58"/>
      <c r="DZ428" s="58"/>
      <c r="EA428" s="58"/>
      <c r="EB428" s="58"/>
      <c r="EC428" s="58"/>
      <c r="ED428" s="58"/>
      <c r="EE428" s="58"/>
      <c r="EF428" s="58"/>
      <c r="EG428" s="58"/>
      <c r="EH428" s="58"/>
      <c r="EI428" s="58"/>
      <c r="EJ428" s="58"/>
      <c r="EK428" s="58"/>
      <c r="EL428" s="58"/>
      <c r="EM428" s="58"/>
      <c r="EN428" s="58"/>
      <c r="EO428" s="58"/>
      <c r="EP428" s="58"/>
      <c r="EQ428" s="58"/>
      <c r="ER428" s="58"/>
      <c r="ES428" s="58"/>
      <c r="ET428" s="58"/>
      <c r="EU428" s="58"/>
      <c r="EV428" s="58"/>
      <c r="EW428" s="58"/>
      <c r="EX428" s="58"/>
      <c r="EY428" s="58"/>
      <c r="EZ428" s="58"/>
      <c r="FA428" s="58"/>
      <c r="FB428" s="58"/>
    </row>
    <row r="429" spans="57:158" ht="15" x14ac:dyDescent="0.25">
      <c r="BE429" s="58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 s="58"/>
      <c r="BT429" s="58"/>
      <c r="BU429" s="58"/>
      <c r="BV429" s="58"/>
      <c r="BW429" s="58"/>
      <c r="BX429" s="58"/>
      <c r="BY429" s="58"/>
      <c r="BZ429" s="58"/>
      <c r="CA429" s="58"/>
      <c r="CB429" s="58"/>
      <c r="CC429" s="58"/>
      <c r="CD429" s="58"/>
      <c r="CE429" s="58"/>
      <c r="CF429" s="58"/>
      <c r="CG429" s="58"/>
      <c r="CH429" s="58"/>
      <c r="CI429" s="58"/>
      <c r="CJ429" s="58"/>
      <c r="CK429" s="58"/>
      <c r="CL429" s="58"/>
      <c r="CM429" s="58"/>
      <c r="CN429" s="58"/>
      <c r="CO429" s="58"/>
      <c r="CP429" s="58"/>
      <c r="CQ429" s="58"/>
      <c r="CR429" s="58"/>
      <c r="CS429" s="58"/>
      <c r="CT429" s="58"/>
      <c r="CU429" s="58"/>
      <c r="CV429" s="58"/>
      <c r="CW429" s="58"/>
      <c r="CX429" s="58"/>
      <c r="CY429" s="58"/>
      <c r="CZ429" s="58"/>
      <c r="DA429" s="58"/>
      <c r="DB429" s="58"/>
      <c r="DC429" s="58"/>
      <c r="DD429" s="58"/>
      <c r="DE429" s="58"/>
      <c r="DF429" s="58"/>
      <c r="DG429" s="58"/>
      <c r="DH429" s="58"/>
      <c r="DI429" s="58"/>
      <c r="DJ429" s="58"/>
      <c r="DK429" s="58"/>
      <c r="DL429" s="58"/>
      <c r="DM429" s="58"/>
      <c r="DN429" s="58"/>
      <c r="DO429" s="58"/>
      <c r="DP429" s="58"/>
      <c r="DQ429" s="58"/>
      <c r="DR429" s="58"/>
      <c r="DS429" s="58"/>
      <c r="DT429" s="58"/>
      <c r="DU429" s="58"/>
      <c r="DV429" s="58"/>
      <c r="DW429" s="58"/>
      <c r="DX429" s="58"/>
      <c r="DY429" s="58"/>
      <c r="DZ429" s="58"/>
      <c r="EA429" s="58"/>
      <c r="EB429" s="58"/>
      <c r="EC429" s="58"/>
      <c r="ED429" s="58"/>
      <c r="EE429" s="58"/>
      <c r="EF429" s="58"/>
      <c r="EG429" s="58"/>
      <c r="EH429" s="58"/>
      <c r="EI429" s="58"/>
      <c r="EJ429" s="58"/>
      <c r="EK429" s="58"/>
      <c r="EL429" s="58"/>
      <c r="EM429" s="58"/>
      <c r="EN429" s="58"/>
      <c r="EO429" s="58"/>
      <c r="EP429" s="58"/>
      <c r="EQ429" s="58"/>
      <c r="ER429" s="58"/>
      <c r="ES429" s="58"/>
      <c r="ET429" s="58"/>
      <c r="EU429" s="58"/>
      <c r="EV429" s="58"/>
      <c r="EW429" s="58"/>
      <c r="EX429" s="58"/>
      <c r="EY429" s="58"/>
      <c r="EZ429" s="58"/>
      <c r="FA429" s="58"/>
      <c r="FB429" s="58"/>
    </row>
    <row r="430" spans="57:158" ht="15" x14ac:dyDescent="0.25">
      <c r="BE430" s="58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 s="58"/>
      <c r="BT430" s="58"/>
      <c r="BU430" s="58"/>
      <c r="BV430" s="58"/>
      <c r="BW430" s="58"/>
      <c r="BX430" s="58"/>
      <c r="BY430" s="58"/>
      <c r="BZ430" s="58"/>
      <c r="CA430" s="58"/>
      <c r="CB430" s="58"/>
      <c r="CC430" s="58"/>
      <c r="CD430" s="58"/>
      <c r="CE430" s="58"/>
      <c r="CF430" s="58"/>
      <c r="CG430" s="58"/>
      <c r="CH430" s="58"/>
      <c r="CI430" s="58"/>
      <c r="CJ430" s="58"/>
      <c r="CK430" s="58"/>
      <c r="CL430" s="58"/>
      <c r="CM430" s="58"/>
      <c r="CN430" s="58"/>
      <c r="CO430" s="58"/>
      <c r="CP430" s="58"/>
      <c r="CQ430" s="58"/>
      <c r="CR430" s="58"/>
      <c r="CS430" s="58"/>
      <c r="CT430" s="58"/>
      <c r="CU430" s="58"/>
      <c r="CV430" s="58"/>
      <c r="CW430" s="58"/>
      <c r="CX430" s="58"/>
      <c r="CY430" s="58"/>
      <c r="CZ430" s="58"/>
      <c r="DA430" s="58"/>
      <c r="DB430" s="58"/>
      <c r="DC430" s="58"/>
      <c r="DD430" s="58"/>
      <c r="DE430" s="58"/>
      <c r="DF430" s="58"/>
      <c r="DG430" s="58"/>
      <c r="DH430" s="58"/>
      <c r="DI430" s="58"/>
      <c r="DJ430" s="58"/>
      <c r="DK430" s="58"/>
      <c r="DL430" s="58"/>
      <c r="DM430" s="58"/>
      <c r="DN430" s="58"/>
      <c r="DO430" s="58"/>
      <c r="DP430" s="58"/>
      <c r="DQ430" s="58"/>
      <c r="DR430" s="58"/>
      <c r="DS430" s="58"/>
      <c r="DT430" s="58"/>
      <c r="DU430" s="58"/>
      <c r="DV430" s="58"/>
      <c r="DW430" s="58"/>
      <c r="DX430" s="58"/>
      <c r="DY430" s="58"/>
      <c r="DZ430" s="58"/>
      <c r="EA430" s="58"/>
      <c r="EB430" s="58"/>
      <c r="EC430" s="58"/>
      <c r="ED430" s="58"/>
      <c r="EE430" s="58"/>
      <c r="EF430" s="58"/>
      <c r="EG430" s="58"/>
      <c r="EH430" s="58"/>
      <c r="EI430" s="58"/>
      <c r="EJ430" s="58"/>
      <c r="EK430" s="58"/>
      <c r="EL430" s="58"/>
      <c r="EM430" s="58"/>
      <c r="EN430" s="58"/>
      <c r="EO430" s="58"/>
      <c r="EP430" s="58"/>
      <c r="EQ430" s="58"/>
      <c r="ER430" s="58"/>
      <c r="ES430" s="58"/>
      <c r="ET430" s="58"/>
      <c r="EU430" s="58"/>
      <c r="EV430" s="58"/>
      <c r="EW430" s="58"/>
      <c r="EX430" s="58"/>
      <c r="EY430" s="58"/>
      <c r="EZ430" s="58"/>
      <c r="FA430" s="58"/>
      <c r="FB430" s="58"/>
    </row>
    <row r="431" spans="57:158" ht="15" x14ac:dyDescent="0.25">
      <c r="BE431" s="58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 s="58"/>
      <c r="BT431" s="58"/>
      <c r="BU431" s="58"/>
      <c r="BV431" s="58"/>
      <c r="BW431" s="58"/>
      <c r="BX431" s="58"/>
      <c r="BY431" s="58"/>
      <c r="BZ431" s="58"/>
      <c r="CA431" s="58"/>
      <c r="CB431" s="58"/>
      <c r="CC431" s="58"/>
      <c r="CD431" s="58"/>
      <c r="CE431" s="58"/>
      <c r="CF431" s="58"/>
      <c r="CG431" s="58"/>
      <c r="CH431" s="58"/>
      <c r="CI431" s="58"/>
      <c r="CJ431" s="58"/>
      <c r="CK431" s="58"/>
      <c r="CL431" s="58"/>
      <c r="CM431" s="58"/>
      <c r="CN431" s="58"/>
      <c r="CO431" s="58"/>
      <c r="CP431" s="58"/>
      <c r="CQ431" s="58"/>
      <c r="CR431" s="58"/>
      <c r="CS431" s="58"/>
      <c r="CT431" s="58"/>
      <c r="CU431" s="58"/>
      <c r="CV431" s="58"/>
      <c r="CW431" s="58"/>
      <c r="CX431" s="58"/>
      <c r="CY431" s="58"/>
      <c r="CZ431" s="58"/>
      <c r="DA431" s="58"/>
      <c r="DB431" s="58"/>
      <c r="DC431" s="58"/>
      <c r="DD431" s="58"/>
      <c r="DE431" s="58"/>
      <c r="DF431" s="58"/>
      <c r="DG431" s="58"/>
      <c r="DH431" s="58"/>
      <c r="DI431" s="58"/>
      <c r="DJ431" s="58"/>
      <c r="DK431" s="58"/>
      <c r="DL431" s="58"/>
      <c r="DM431" s="58"/>
      <c r="DN431" s="58"/>
      <c r="DO431" s="58"/>
      <c r="DP431" s="58"/>
      <c r="DQ431" s="58"/>
      <c r="DR431" s="58"/>
      <c r="DS431" s="58"/>
      <c r="DT431" s="58"/>
      <c r="DU431" s="58"/>
      <c r="DV431" s="58"/>
      <c r="DW431" s="58"/>
      <c r="DX431" s="58"/>
      <c r="DY431" s="58"/>
      <c r="DZ431" s="58"/>
      <c r="EA431" s="58"/>
      <c r="EB431" s="58"/>
      <c r="EC431" s="58"/>
      <c r="ED431" s="58"/>
      <c r="EE431" s="58"/>
      <c r="EF431" s="58"/>
      <c r="EG431" s="58"/>
      <c r="EH431" s="58"/>
      <c r="EI431" s="58"/>
      <c r="EJ431" s="58"/>
      <c r="EK431" s="58"/>
      <c r="EL431" s="58"/>
      <c r="EM431" s="58"/>
      <c r="EN431" s="58"/>
      <c r="EO431" s="58"/>
      <c r="EP431" s="58"/>
      <c r="EQ431" s="58"/>
      <c r="ER431" s="58"/>
      <c r="ES431" s="58"/>
      <c r="ET431" s="58"/>
      <c r="EU431" s="58"/>
      <c r="EV431" s="58"/>
      <c r="EW431" s="58"/>
      <c r="EX431" s="58"/>
      <c r="EY431" s="58"/>
      <c r="EZ431" s="58"/>
      <c r="FA431" s="58"/>
      <c r="FB431" s="58"/>
    </row>
    <row r="432" spans="57:158" ht="15" x14ac:dyDescent="0.25">
      <c r="BE432" s="58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 s="58"/>
      <c r="BT432" s="58"/>
      <c r="BU432" s="58"/>
      <c r="BV432" s="58"/>
      <c r="BW432" s="58"/>
      <c r="BX432" s="58"/>
      <c r="BY432" s="58"/>
      <c r="BZ432" s="58"/>
      <c r="CA432" s="58"/>
      <c r="CB432" s="58"/>
      <c r="CC432" s="58"/>
      <c r="CD432" s="58"/>
      <c r="CE432" s="58"/>
      <c r="CF432" s="58"/>
      <c r="CG432" s="58"/>
      <c r="CH432" s="58"/>
      <c r="CI432" s="58"/>
      <c r="CJ432" s="58"/>
      <c r="CK432" s="58"/>
      <c r="CL432" s="58"/>
      <c r="CM432" s="58"/>
      <c r="CN432" s="58"/>
      <c r="CO432" s="58"/>
      <c r="CP432" s="58"/>
      <c r="CQ432" s="58"/>
      <c r="CR432" s="58"/>
      <c r="CS432" s="58"/>
      <c r="CT432" s="58"/>
      <c r="CU432" s="58"/>
      <c r="CV432" s="58"/>
      <c r="CW432" s="58"/>
      <c r="CX432" s="58"/>
      <c r="CY432" s="58"/>
      <c r="CZ432" s="58"/>
      <c r="DA432" s="58"/>
      <c r="DB432" s="58"/>
      <c r="DC432" s="58"/>
      <c r="DD432" s="58"/>
      <c r="DE432" s="58"/>
      <c r="DF432" s="58"/>
      <c r="DG432" s="58"/>
      <c r="DH432" s="58"/>
      <c r="DI432" s="58"/>
      <c r="DJ432" s="58"/>
      <c r="DK432" s="58"/>
      <c r="DL432" s="58"/>
      <c r="DM432" s="58"/>
      <c r="DN432" s="58"/>
      <c r="DO432" s="58"/>
      <c r="DP432" s="58"/>
      <c r="DQ432" s="58"/>
      <c r="DR432" s="58"/>
      <c r="DS432" s="58"/>
      <c r="DT432" s="58"/>
      <c r="DU432" s="58"/>
      <c r="DV432" s="58"/>
      <c r="DW432" s="58"/>
      <c r="DX432" s="58"/>
      <c r="DY432" s="58"/>
      <c r="DZ432" s="58"/>
      <c r="EA432" s="58"/>
      <c r="EB432" s="58"/>
      <c r="EC432" s="58"/>
      <c r="ED432" s="58"/>
      <c r="EE432" s="58"/>
      <c r="EF432" s="58"/>
      <c r="EG432" s="58"/>
      <c r="EH432" s="58"/>
      <c r="EI432" s="58"/>
      <c r="EJ432" s="58"/>
      <c r="EK432" s="58"/>
      <c r="EL432" s="58"/>
      <c r="EM432" s="58"/>
      <c r="EN432" s="58"/>
      <c r="EO432" s="58"/>
      <c r="EP432" s="58"/>
      <c r="EQ432" s="58"/>
      <c r="ER432" s="58"/>
      <c r="ES432" s="58"/>
      <c r="ET432" s="58"/>
      <c r="EU432" s="58"/>
      <c r="EV432" s="58"/>
      <c r="EW432" s="58"/>
      <c r="EX432" s="58"/>
      <c r="EY432" s="58"/>
      <c r="EZ432" s="58"/>
      <c r="FA432" s="58"/>
      <c r="FB432" s="58"/>
    </row>
    <row r="433" spans="57:158" ht="15" x14ac:dyDescent="0.25">
      <c r="BE433" s="58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 s="58"/>
      <c r="BT433" s="58"/>
      <c r="BU433" s="58"/>
      <c r="BV433" s="58"/>
      <c r="BW433" s="58"/>
      <c r="BX433" s="58"/>
      <c r="BY433" s="58"/>
      <c r="BZ433" s="58"/>
      <c r="CA433" s="58"/>
      <c r="CB433" s="58"/>
      <c r="CC433" s="58"/>
      <c r="CD433" s="58"/>
      <c r="CE433" s="58"/>
      <c r="CF433" s="58"/>
      <c r="CG433" s="58"/>
      <c r="CH433" s="58"/>
      <c r="CI433" s="58"/>
      <c r="CJ433" s="58"/>
      <c r="CK433" s="58"/>
      <c r="CL433" s="58"/>
      <c r="CM433" s="58"/>
      <c r="CN433" s="58"/>
      <c r="CO433" s="58"/>
      <c r="CP433" s="58"/>
      <c r="CQ433" s="58"/>
      <c r="CR433" s="58"/>
      <c r="CS433" s="58"/>
      <c r="CT433" s="58"/>
      <c r="CU433" s="58"/>
      <c r="CV433" s="58"/>
      <c r="CW433" s="58"/>
      <c r="CX433" s="58"/>
      <c r="CY433" s="58"/>
      <c r="CZ433" s="58"/>
      <c r="DA433" s="58"/>
      <c r="DB433" s="58"/>
      <c r="DC433" s="58"/>
      <c r="DD433" s="58"/>
      <c r="DE433" s="58"/>
      <c r="DF433" s="58"/>
      <c r="DG433" s="58"/>
      <c r="DH433" s="58"/>
      <c r="DI433" s="58"/>
      <c r="DJ433" s="58"/>
      <c r="DK433" s="58"/>
      <c r="DL433" s="58"/>
      <c r="DM433" s="58"/>
      <c r="DN433" s="58"/>
      <c r="DO433" s="58"/>
      <c r="DP433" s="58"/>
      <c r="DQ433" s="58"/>
      <c r="DR433" s="58"/>
      <c r="DS433" s="58"/>
      <c r="DT433" s="58"/>
      <c r="DU433" s="58"/>
      <c r="DV433" s="58"/>
      <c r="DW433" s="58"/>
      <c r="DX433" s="58"/>
      <c r="DY433" s="58"/>
      <c r="DZ433" s="58"/>
      <c r="EA433" s="58"/>
      <c r="EB433" s="58"/>
      <c r="EC433" s="58"/>
      <c r="ED433" s="58"/>
      <c r="EE433" s="58"/>
      <c r="EF433" s="58"/>
      <c r="EG433" s="58"/>
      <c r="EH433" s="58"/>
      <c r="EI433" s="58"/>
      <c r="EJ433" s="58"/>
      <c r="EK433" s="58"/>
      <c r="EL433" s="58"/>
      <c r="EM433" s="58"/>
      <c r="EN433" s="58"/>
      <c r="EO433" s="58"/>
      <c r="EP433" s="58"/>
      <c r="EQ433" s="58"/>
      <c r="ER433" s="58"/>
      <c r="ES433" s="58"/>
      <c r="ET433" s="58"/>
      <c r="EU433" s="58"/>
      <c r="EV433" s="58"/>
      <c r="EW433" s="58"/>
      <c r="EX433" s="58"/>
      <c r="EY433" s="58"/>
      <c r="EZ433" s="58"/>
      <c r="FA433" s="58"/>
      <c r="FB433" s="58"/>
    </row>
    <row r="434" spans="57:158" ht="15" x14ac:dyDescent="0.25">
      <c r="BE434" s="58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 s="58"/>
      <c r="BT434" s="58"/>
      <c r="BU434" s="58"/>
      <c r="BV434" s="58"/>
      <c r="BW434" s="58"/>
      <c r="BX434" s="58"/>
      <c r="BY434" s="58"/>
      <c r="BZ434" s="58"/>
      <c r="CA434" s="58"/>
      <c r="CB434" s="58"/>
      <c r="CC434" s="58"/>
      <c r="CD434" s="58"/>
      <c r="CE434" s="58"/>
      <c r="CF434" s="58"/>
      <c r="CG434" s="58"/>
      <c r="CH434" s="58"/>
      <c r="CI434" s="58"/>
      <c r="CJ434" s="58"/>
      <c r="CK434" s="58"/>
      <c r="CL434" s="58"/>
      <c r="CM434" s="58"/>
      <c r="CN434" s="58"/>
      <c r="CO434" s="58"/>
      <c r="CP434" s="58"/>
      <c r="CQ434" s="58"/>
      <c r="CR434" s="58"/>
      <c r="CS434" s="58"/>
      <c r="CT434" s="58"/>
      <c r="CU434" s="58"/>
      <c r="CV434" s="58"/>
      <c r="CW434" s="58"/>
      <c r="CX434" s="58"/>
      <c r="CY434" s="58"/>
      <c r="CZ434" s="58"/>
      <c r="DA434" s="58"/>
      <c r="DB434" s="58"/>
      <c r="DC434" s="58"/>
      <c r="DD434" s="58"/>
      <c r="DE434" s="58"/>
      <c r="DF434" s="58"/>
      <c r="DG434" s="58"/>
      <c r="DH434" s="58"/>
      <c r="DI434" s="58"/>
      <c r="DJ434" s="58"/>
      <c r="DK434" s="58"/>
      <c r="DL434" s="58"/>
      <c r="DM434" s="58"/>
      <c r="DN434" s="58"/>
      <c r="DO434" s="58"/>
      <c r="DP434" s="58"/>
      <c r="DQ434" s="58"/>
      <c r="DR434" s="58"/>
      <c r="DS434" s="58"/>
      <c r="DT434" s="58"/>
      <c r="DU434" s="58"/>
      <c r="DV434" s="58"/>
      <c r="DW434" s="58"/>
      <c r="DX434" s="58"/>
      <c r="DY434" s="58"/>
      <c r="DZ434" s="58"/>
      <c r="EA434" s="58"/>
      <c r="EB434" s="58"/>
      <c r="EC434" s="58"/>
      <c r="ED434" s="58"/>
      <c r="EE434" s="58"/>
      <c r="EF434" s="58"/>
      <c r="EG434" s="58"/>
      <c r="EH434" s="58"/>
      <c r="EI434" s="58"/>
      <c r="EJ434" s="58"/>
      <c r="EK434" s="58"/>
      <c r="EL434" s="58"/>
      <c r="EM434" s="58"/>
      <c r="EN434" s="58"/>
      <c r="EO434" s="58"/>
      <c r="EP434" s="58"/>
      <c r="EQ434" s="58"/>
      <c r="ER434" s="58"/>
      <c r="ES434" s="58"/>
      <c r="ET434" s="58"/>
      <c r="EU434" s="58"/>
      <c r="EV434" s="58"/>
      <c r="EW434" s="58"/>
      <c r="EX434" s="58"/>
      <c r="EY434" s="58"/>
      <c r="EZ434" s="58"/>
      <c r="FA434" s="58"/>
      <c r="FB434" s="58"/>
    </row>
    <row r="435" spans="57:158" ht="15" x14ac:dyDescent="0.25">
      <c r="BE435" s="58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 s="58"/>
      <c r="BT435" s="58"/>
      <c r="BU435" s="58"/>
      <c r="BV435" s="58"/>
      <c r="BW435" s="58"/>
      <c r="BX435" s="58"/>
      <c r="BY435" s="58"/>
      <c r="BZ435" s="58"/>
      <c r="CA435" s="58"/>
      <c r="CB435" s="58"/>
      <c r="CC435" s="58"/>
      <c r="CD435" s="58"/>
      <c r="CE435" s="58"/>
      <c r="CF435" s="58"/>
      <c r="CG435" s="58"/>
      <c r="CH435" s="58"/>
      <c r="CI435" s="58"/>
      <c r="CJ435" s="58"/>
      <c r="CK435" s="58"/>
      <c r="CL435" s="58"/>
      <c r="CM435" s="58"/>
      <c r="CN435" s="58"/>
      <c r="CO435" s="58"/>
      <c r="CP435" s="58"/>
      <c r="CQ435" s="58"/>
      <c r="CR435" s="58"/>
      <c r="CS435" s="58"/>
      <c r="CT435" s="58"/>
      <c r="CU435" s="58"/>
      <c r="CV435" s="58"/>
      <c r="CW435" s="58"/>
      <c r="CX435" s="58"/>
      <c r="CY435" s="58"/>
      <c r="CZ435" s="58"/>
      <c r="DA435" s="58"/>
      <c r="DB435" s="58"/>
      <c r="DC435" s="58"/>
      <c r="DD435" s="58"/>
      <c r="DE435" s="58"/>
      <c r="DF435" s="58"/>
      <c r="DG435" s="58"/>
      <c r="DH435" s="58"/>
      <c r="DI435" s="58"/>
      <c r="DJ435" s="58"/>
      <c r="DK435" s="58"/>
      <c r="DL435" s="58"/>
      <c r="DM435" s="58"/>
      <c r="DN435" s="58"/>
      <c r="DO435" s="58"/>
      <c r="DP435" s="58"/>
      <c r="DQ435" s="58"/>
      <c r="DR435" s="58"/>
      <c r="DS435" s="58"/>
      <c r="DT435" s="58"/>
      <c r="DU435" s="58"/>
      <c r="DV435" s="58"/>
      <c r="DW435" s="58"/>
      <c r="DX435" s="58"/>
      <c r="DY435" s="58"/>
      <c r="DZ435" s="58"/>
      <c r="EA435" s="58"/>
      <c r="EB435" s="58"/>
      <c r="EC435" s="58"/>
      <c r="ED435" s="58"/>
      <c r="EE435" s="58"/>
      <c r="EF435" s="58"/>
      <c r="EG435" s="58"/>
      <c r="EH435" s="58"/>
      <c r="EI435" s="58"/>
      <c r="EJ435" s="58"/>
      <c r="EK435" s="58"/>
      <c r="EL435" s="58"/>
      <c r="EM435" s="58"/>
      <c r="EN435" s="58"/>
      <c r="EO435" s="58"/>
      <c r="EP435" s="58"/>
      <c r="EQ435" s="58"/>
      <c r="ER435" s="58"/>
      <c r="ES435" s="58"/>
      <c r="ET435" s="58"/>
      <c r="EU435" s="58"/>
      <c r="EV435" s="58"/>
      <c r="EW435" s="58"/>
      <c r="EX435" s="58"/>
      <c r="EY435" s="58"/>
      <c r="EZ435" s="58"/>
      <c r="FA435" s="58"/>
      <c r="FB435" s="58"/>
    </row>
    <row r="436" spans="57:158" ht="15" x14ac:dyDescent="0.25">
      <c r="BE436" s="58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 s="58"/>
      <c r="BT436" s="58"/>
      <c r="BU436" s="58"/>
      <c r="BV436" s="58"/>
      <c r="BW436" s="58"/>
      <c r="BX436" s="58"/>
      <c r="BY436" s="58"/>
      <c r="BZ436" s="58"/>
      <c r="CA436" s="58"/>
      <c r="CB436" s="58"/>
      <c r="CC436" s="58"/>
      <c r="CD436" s="58"/>
      <c r="CE436" s="58"/>
      <c r="CF436" s="58"/>
      <c r="CG436" s="58"/>
      <c r="CH436" s="58"/>
      <c r="CI436" s="58"/>
      <c r="CJ436" s="58"/>
      <c r="CK436" s="58"/>
      <c r="CL436" s="58"/>
      <c r="CM436" s="58"/>
      <c r="CN436" s="58"/>
      <c r="CO436" s="58"/>
      <c r="CP436" s="58"/>
      <c r="CQ436" s="58"/>
      <c r="CR436" s="58"/>
      <c r="CS436" s="58"/>
      <c r="CT436" s="58"/>
      <c r="CU436" s="58"/>
      <c r="CV436" s="58"/>
      <c r="CW436" s="58"/>
      <c r="CX436" s="58"/>
      <c r="CY436" s="58"/>
      <c r="CZ436" s="58"/>
      <c r="DA436" s="58"/>
      <c r="DB436" s="58"/>
      <c r="DC436" s="58"/>
      <c r="DD436" s="58"/>
      <c r="DE436" s="58"/>
      <c r="DF436" s="58"/>
      <c r="DG436" s="58"/>
      <c r="DH436" s="58"/>
      <c r="DI436" s="58"/>
      <c r="DJ436" s="58"/>
      <c r="DK436" s="58"/>
      <c r="DL436" s="58"/>
      <c r="DM436" s="58"/>
      <c r="DN436" s="58"/>
      <c r="DO436" s="58"/>
      <c r="DP436" s="58"/>
      <c r="DQ436" s="58"/>
      <c r="DR436" s="58"/>
      <c r="DS436" s="58"/>
      <c r="DT436" s="58"/>
      <c r="DU436" s="58"/>
      <c r="DV436" s="58"/>
      <c r="DW436" s="58"/>
      <c r="DX436" s="58"/>
      <c r="DY436" s="58"/>
      <c r="DZ436" s="58"/>
      <c r="EA436" s="58"/>
      <c r="EB436" s="58"/>
      <c r="EC436" s="58"/>
      <c r="ED436" s="58"/>
      <c r="EE436" s="58"/>
      <c r="EF436" s="58"/>
      <c r="EG436" s="58"/>
      <c r="EH436" s="58"/>
      <c r="EI436" s="58"/>
      <c r="EJ436" s="58"/>
      <c r="EK436" s="58"/>
      <c r="EL436" s="58"/>
      <c r="EM436" s="58"/>
      <c r="EN436" s="58"/>
      <c r="EO436" s="58"/>
      <c r="EP436" s="58"/>
      <c r="EQ436" s="58"/>
      <c r="ER436" s="58"/>
      <c r="ES436" s="58"/>
      <c r="ET436" s="58"/>
      <c r="EU436" s="58"/>
      <c r="EV436" s="58"/>
      <c r="EW436" s="58"/>
      <c r="EX436" s="58"/>
      <c r="EY436" s="58"/>
      <c r="EZ436" s="58"/>
      <c r="FA436" s="58"/>
      <c r="FB436" s="58"/>
    </row>
    <row r="437" spans="57:158" ht="15" x14ac:dyDescent="0.25">
      <c r="BE437" s="58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 s="58"/>
      <c r="BT437" s="58"/>
      <c r="BU437" s="58"/>
      <c r="BV437" s="58"/>
      <c r="BW437" s="58"/>
      <c r="BX437" s="58"/>
      <c r="BY437" s="58"/>
      <c r="BZ437" s="58"/>
      <c r="CA437" s="58"/>
      <c r="CB437" s="58"/>
      <c r="CC437" s="58"/>
      <c r="CD437" s="58"/>
      <c r="CE437" s="58"/>
      <c r="CF437" s="58"/>
      <c r="CG437" s="58"/>
      <c r="CH437" s="58"/>
      <c r="CI437" s="58"/>
      <c r="CJ437" s="58"/>
      <c r="CK437" s="58"/>
      <c r="CL437" s="58"/>
      <c r="CM437" s="58"/>
      <c r="CN437" s="58"/>
      <c r="CO437" s="58"/>
      <c r="CP437" s="58"/>
      <c r="CQ437" s="58"/>
      <c r="CR437" s="58"/>
      <c r="CS437" s="58"/>
      <c r="CT437" s="58"/>
      <c r="CU437" s="58"/>
      <c r="CV437" s="58"/>
      <c r="CW437" s="58"/>
      <c r="CX437" s="58"/>
      <c r="CY437" s="58"/>
      <c r="CZ437" s="58"/>
      <c r="DA437" s="58"/>
      <c r="DB437" s="58"/>
      <c r="DC437" s="58"/>
      <c r="DD437" s="58"/>
      <c r="DE437" s="58"/>
      <c r="DF437" s="58"/>
      <c r="DG437" s="58"/>
      <c r="DH437" s="58"/>
      <c r="DI437" s="58"/>
      <c r="DJ437" s="58"/>
      <c r="DK437" s="58"/>
      <c r="DL437" s="58"/>
      <c r="DM437" s="58"/>
      <c r="DN437" s="58"/>
      <c r="DO437" s="58"/>
      <c r="DP437" s="58"/>
      <c r="DQ437" s="58"/>
      <c r="DR437" s="58"/>
      <c r="DS437" s="58"/>
      <c r="DT437" s="58"/>
      <c r="DU437" s="58"/>
      <c r="DV437" s="58"/>
      <c r="DW437" s="58"/>
      <c r="DX437" s="58"/>
      <c r="DY437" s="58"/>
      <c r="DZ437" s="58"/>
      <c r="EA437" s="58"/>
      <c r="EB437" s="58"/>
      <c r="EC437" s="58"/>
      <c r="ED437" s="58"/>
      <c r="EE437" s="58"/>
      <c r="EF437" s="58"/>
      <c r="EG437" s="58"/>
      <c r="EH437" s="58"/>
      <c r="EI437" s="58"/>
      <c r="EJ437" s="58"/>
      <c r="EK437" s="58"/>
      <c r="EL437" s="58"/>
      <c r="EM437" s="58"/>
      <c r="EN437" s="58"/>
      <c r="EO437" s="58"/>
      <c r="EP437" s="58"/>
      <c r="EQ437" s="58"/>
      <c r="ER437" s="58"/>
      <c r="ES437" s="58"/>
      <c r="ET437" s="58"/>
      <c r="EU437" s="58"/>
      <c r="EV437" s="58"/>
      <c r="EW437" s="58"/>
      <c r="EX437" s="58"/>
      <c r="EY437" s="58"/>
      <c r="EZ437" s="58"/>
      <c r="FA437" s="58"/>
      <c r="FB437" s="58"/>
    </row>
    <row r="438" spans="57:158" ht="15" x14ac:dyDescent="0.25">
      <c r="BE438" s="5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 s="58"/>
      <c r="BT438" s="58"/>
      <c r="BU438" s="58"/>
      <c r="BV438" s="58"/>
      <c r="BW438" s="58"/>
      <c r="BX438" s="58"/>
      <c r="BY438" s="58"/>
      <c r="BZ438" s="58"/>
      <c r="CA438" s="58"/>
      <c r="CB438" s="58"/>
      <c r="CC438" s="58"/>
      <c r="CD438" s="58"/>
      <c r="CE438" s="58"/>
      <c r="CF438" s="58"/>
      <c r="CG438" s="58"/>
      <c r="CH438" s="58"/>
      <c r="CI438" s="58"/>
      <c r="CJ438" s="58"/>
      <c r="CK438" s="58"/>
      <c r="CL438" s="58"/>
      <c r="CM438" s="58"/>
      <c r="CN438" s="58"/>
      <c r="CO438" s="58"/>
      <c r="CP438" s="58"/>
      <c r="CQ438" s="58"/>
      <c r="CR438" s="58"/>
      <c r="CS438" s="58"/>
      <c r="CT438" s="58"/>
      <c r="CU438" s="58"/>
      <c r="CV438" s="58"/>
      <c r="CW438" s="58"/>
      <c r="CX438" s="58"/>
      <c r="CY438" s="58"/>
      <c r="CZ438" s="58"/>
      <c r="DA438" s="58"/>
      <c r="DB438" s="58"/>
      <c r="DC438" s="58"/>
      <c r="DD438" s="58"/>
      <c r="DE438" s="58"/>
      <c r="DF438" s="58"/>
      <c r="DG438" s="58"/>
      <c r="DH438" s="58"/>
      <c r="DI438" s="58"/>
      <c r="DJ438" s="58"/>
      <c r="DK438" s="58"/>
      <c r="DL438" s="58"/>
      <c r="DM438" s="58"/>
      <c r="DN438" s="58"/>
      <c r="DO438" s="58"/>
      <c r="DP438" s="58"/>
      <c r="DQ438" s="58"/>
      <c r="DR438" s="58"/>
      <c r="DS438" s="58"/>
      <c r="DT438" s="58"/>
      <c r="DU438" s="58"/>
      <c r="DV438" s="58"/>
      <c r="DW438" s="58"/>
      <c r="DX438" s="58"/>
      <c r="DY438" s="58"/>
      <c r="DZ438" s="58"/>
      <c r="EA438" s="58"/>
      <c r="EB438" s="58"/>
      <c r="EC438" s="58"/>
      <c r="ED438" s="58"/>
      <c r="EE438" s="58"/>
      <c r="EF438" s="58"/>
      <c r="EG438" s="58"/>
      <c r="EH438" s="58"/>
      <c r="EI438" s="58"/>
      <c r="EJ438" s="58"/>
      <c r="EK438" s="58"/>
      <c r="EL438" s="58"/>
      <c r="EM438" s="58"/>
      <c r="EN438" s="58"/>
      <c r="EO438" s="58"/>
      <c r="EP438" s="58"/>
      <c r="EQ438" s="58"/>
      <c r="ER438" s="58"/>
      <c r="ES438" s="58"/>
      <c r="ET438" s="58"/>
      <c r="EU438" s="58"/>
      <c r="EV438" s="58"/>
      <c r="EW438" s="58"/>
      <c r="EX438" s="58"/>
      <c r="EY438" s="58"/>
      <c r="EZ438" s="58"/>
      <c r="FA438" s="58"/>
      <c r="FB438" s="58"/>
    </row>
    <row r="439" spans="57:158" ht="15" x14ac:dyDescent="0.25">
      <c r="BE439" s="58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 s="58"/>
      <c r="BT439" s="58"/>
      <c r="BU439" s="58"/>
      <c r="BV439" s="58"/>
      <c r="BW439" s="58"/>
      <c r="BX439" s="58"/>
      <c r="BY439" s="58"/>
      <c r="BZ439" s="58"/>
      <c r="CA439" s="58"/>
      <c r="CB439" s="58"/>
      <c r="CC439" s="58"/>
      <c r="CD439" s="58"/>
      <c r="CE439" s="58"/>
      <c r="CF439" s="58"/>
      <c r="CG439" s="58"/>
      <c r="CH439" s="58"/>
      <c r="CI439" s="58"/>
      <c r="CJ439" s="58"/>
      <c r="CK439" s="58"/>
      <c r="CL439" s="58"/>
      <c r="CM439" s="58"/>
      <c r="CN439" s="58"/>
      <c r="CO439" s="58"/>
      <c r="CP439" s="58"/>
      <c r="CQ439" s="58"/>
      <c r="CR439" s="58"/>
      <c r="CS439" s="58"/>
      <c r="CT439" s="58"/>
      <c r="CU439" s="58"/>
      <c r="CV439" s="58"/>
      <c r="CW439" s="58"/>
      <c r="CX439" s="58"/>
      <c r="CY439" s="58"/>
      <c r="CZ439" s="58"/>
      <c r="DA439" s="58"/>
      <c r="DB439" s="58"/>
      <c r="DC439" s="58"/>
      <c r="DD439" s="58"/>
      <c r="DE439" s="58"/>
      <c r="DF439" s="58"/>
      <c r="DG439" s="58"/>
      <c r="DH439" s="58"/>
      <c r="DI439" s="58"/>
      <c r="DJ439" s="58"/>
      <c r="DK439" s="58"/>
      <c r="DL439" s="58"/>
      <c r="DM439" s="58"/>
      <c r="DN439" s="58"/>
      <c r="DO439" s="58"/>
      <c r="DP439" s="58"/>
      <c r="DQ439" s="58"/>
      <c r="DR439" s="58"/>
      <c r="DS439" s="58"/>
      <c r="DT439" s="58"/>
      <c r="DU439" s="58"/>
      <c r="DV439" s="58"/>
      <c r="DW439" s="58"/>
      <c r="DX439" s="58"/>
      <c r="DY439" s="58"/>
      <c r="DZ439" s="58"/>
      <c r="EA439" s="58"/>
      <c r="EB439" s="58"/>
      <c r="EC439" s="58"/>
      <c r="ED439" s="58"/>
      <c r="EE439" s="58"/>
      <c r="EF439" s="58"/>
      <c r="EG439" s="58"/>
      <c r="EH439" s="58"/>
      <c r="EI439" s="58"/>
      <c r="EJ439" s="58"/>
      <c r="EK439" s="58"/>
      <c r="EL439" s="58"/>
      <c r="EM439" s="58"/>
      <c r="EN439" s="58"/>
      <c r="EO439" s="58"/>
      <c r="EP439" s="58"/>
      <c r="EQ439" s="58"/>
      <c r="ER439" s="58"/>
      <c r="ES439" s="58"/>
      <c r="ET439" s="58"/>
      <c r="EU439" s="58"/>
      <c r="EV439" s="58"/>
      <c r="EW439" s="58"/>
      <c r="EX439" s="58"/>
      <c r="EY439" s="58"/>
      <c r="EZ439" s="58"/>
      <c r="FA439" s="58"/>
      <c r="FB439" s="58"/>
    </row>
    <row r="440" spans="57:158" ht="15" x14ac:dyDescent="0.25">
      <c r="BE440" s="58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 s="58"/>
      <c r="BT440" s="58"/>
      <c r="BU440" s="58"/>
      <c r="BV440" s="58"/>
      <c r="BW440" s="58"/>
      <c r="BX440" s="58"/>
      <c r="BY440" s="58"/>
      <c r="BZ440" s="58"/>
      <c r="CA440" s="58"/>
      <c r="CB440" s="58"/>
      <c r="CC440" s="58"/>
      <c r="CD440" s="58"/>
      <c r="CE440" s="58"/>
      <c r="CF440" s="58"/>
      <c r="CG440" s="58"/>
      <c r="CH440" s="58"/>
      <c r="CI440" s="58"/>
      <c r="CJ440" s="58"/>
      <c r="CK440" s="58"/>
      <c r="CL440" s="58"/>
      <c r="CM440" s="58"/>
      <c r="CN440" s="58"/>
      <c r="CO440" s="58"/>
      <c r="CP440" s="58"/>
      <c r="CQ440" s="58"/>
      <c r="CR440" s="58"/>
      <c r="CS440" s="58"/>
      <c r="CT440" s="58"/>
      <c r="CU440" s="58"/>
      <c r="CV440" s="58"/>
      <c r="CW440" s="58"/>
      <c r="CX440" s="58"/>
      <c r="CY440" s="58"/>
      <c r="CZ440" s="58"/>
      <c r="DA440" s="58"/>
      <c r="DB440" s="58"/>
      <c r="DC440" s="58"/>
      <c r="DD440" s="58"/>
      <c r="DE440" s="58"/>
      <c r="DF440" s="58"/>
      <c r="DG440" s="58"/>
      <c r="DH440" s="58"/>
      <c r="DI440" s="58"/>
      <c r="DJ440" s="58"/>
      <c r="DK440" s="58"/>
      <c r="DL440" s="58"/>
      <c r="DM440" s="58"/>
      <c r="DN440" s="58"/>
      <c r="DO440" s="58"/>
      <c r="DP440" s="58"/>
      <c r="DQ440" s="58"/>
      <c r="DR440" s="58"/>
      <c r="DS440" s="58"/>
      <c r="DT440" s="58"/>
      <c r="DU440" s="58"/>
      <c r="DV440" s="58"/>
      <c r="DW440" s="58"/>
      <c r="DX440" s="58"/>
      <c r="DY440" s="58"/>
      <c r="DZ440" s="58"/>
      <c r="EA440" s="58"/>
      <c r="EB440" s="58"/>
      <c r="EC440" s="58"/>
      <c r="ED440" s="58"/>
      <c r="EE440" s="58"/>
      <c r="EF440" s="58"/>
      <c r="EG440" s="58"/>
      <c r="EH440" s="58"/>
      <c r="EI440" s="58"/>
      <c r="EJ440" s="58"/>
      <c r="EK440" s="58"/>
      <c r="EL440" s="58"/>
      <c r="EM440" s="58"/>
      <c r="EN440" s="58"/>
      <c r="EO440" s="58"/>
      <c r="EP440" s="58"/>
      <c r="EQ440" s="58"/>
      <c r="ER440" s="58"/>
      <c r="ES440" s="58"/>
      <c r="ET440" s="58"/>
      <c r="EU440" s="58"/>
      <c r="EV440" s="58"/>
      <c r="EW440" s="58"/>
      <c r="EX440" s="58"/>
      <c r="EY440" s="58"/>
      <c r="EZ440" s="58"/>
      <c r="FA440" s="58"/>
      <c r="FB440" s="58"/>
    </row>
    <row r="441" spans="57:158" ht="15" x14ac:dyDescent="0.25">
      <c r="BE441" s="58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 s="58"/>
      <c r="BT441" s="58"/>
      <c r="BU441" s="58"/>
      <c r="BV441" s="58"/>
      <c r="BW441" s="58"/>
      <c r="BX441" s="58"/>
      <c r="BY441" s="58"/>
      <c r="BZ441" s="58"/>
      <c r="CA441" s="58"/>
      <c r="CB441" s="58"/>
      <c r="CC441" s="58"/>
      <c r="CD441" s="58"/>
      <c r="CE441" s="58"/>
      <c r="CF441" s="58"/>
      <c r="CG441" s="58"/>
      <c r="CH441" s="58"/>
      <c r="CI441" s="58"/>
      <c r="CJ441" s="58"/>
      <c r="CK441" s="58"/>
      <c r="CL441" s="58"/>
      <c r="CM441" s="58"/>
      <c r="CN441" s="58"/>
      <c r="CO441" s="58"/>
      <c r="CP441" s="58"/>
      <c r="CQ441" s="58"/>
      <c r="CR441" s="58"/>
      <c r="CS441" s="58"/>
      <c r="CT441" s="58"/>
      <c r="CU441" s="58"/>
      <c r="CV441" s="58"/>
      <c r="CW441" s="58"/>
      <c r="CX441" s="58"/>
      <c r="CY441" s="58"/>
      <c r="CZ441" s="58"/>
      <c r="DA441" s="58"/>
      <c r="DB441" s="58"/>
      <c r="DC441" s="58"/>
      <c r="DD441" s="58"/>
      <c r="DE441" s="58"/>
      <c r="DF441" s="58"/>
      <c r="DG441" s="58"/>
      <c r="DH441" s="58"/>
      <c r="DI441" s="58"/>
      <c r="DJ441" s="58"/>
      <c r="DK441" s="58"/>
      <c r="DL441" s="58"/>
      <c r="DM441" s="58"/>
      <c r="DN441" s="58"/>
      <c r="DO441" s="58"/>
      <c r="DP441" s="58"/>
      <c r="DQ441" s="58"/>
      <c r="DR441" s="58"/>
      <c r="DS441" s="58"/>
      <c r="DT441" s="58"/>
      <c r="DU441" s="58"/>
      <c r="DV441" s="58"/>
      <c r="DW441" s="58"/>
      <c r="DX441" s="58"/>
      <c r="DY441" s="58"/>
      <c r="DZ441" s="58"/>
      <c r="EA441" s="58"/>
      <c r="EB441" s="58"/>
      <c r="EC441" s="58"/>
      <c r="ED441" s="58"/>
      <c r="EE441" s="58"/>
      <c r="EF441" s="58"/>
      <c r="EG441" s="58"/>
      <c r="EH441" s="58"/>
      <c r="EI441" s="58"/>
      <c r="EJ441" s="58"/>
      <c r="EK441" s="58"/>
      <c r="EL441" s="58"/>
      <c r="EM441" s="58"/>
      <c r="EN441" s="58"/>
      <c r="EO441" s="58"/>
      <c r="EP441" s="58"/>
      <c r="EQ441" s="58"/>
      <c r="ER441" s="58"/>
      <c r="ES441" s="58"/>
      <c r="ET441" s="58"/>
      <c r="EU441" s="58"/>
      <c r="EV441" s="58"/>
      <c r="EW441" s="58"/>
      <c r="EX441" s="58"/>
      <c r="EY441" s="58"/>
      <c r="EZ441" s="58"/>
      <c r="FA441" s="58"/>
      <c r="FB441" s="58"/>
    </row>
    <row r="442" spans="57:158" ht="15" x14ac:dyDescent="0.25">
      <c r="BE442" s="58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 s="58"/>
      <c r="BT442" s="58"/>
      <c r="BU442" s="58"/>
      <c r="BV442" s="58"/>
      <c r="BW442" s="58"/>
      <c r="BX442" s="58"/>
      <c r="BY442" s="58"/>
      <c r="BZ442" s="58"/>
      <c r="CA442" s="58"/>
      <c r="CB442" s="58"/>
      <c r="CC442" s="58"/>
      <c r="CD442" s="58"/>
      <c r="CE442" s="58"/>
      <c r="CF442" s="58"/>
      <c r="CG442" s="58"/>
      <c r="CH442" s="58"/>
      <c r="CI442" s="58"/>
      <c r="CJ442" s="58"/>
      <c r="CK442" s="58"/>
      <c r="CL442" s="58"/>
      <c r="CM442" s="58"/>
      <c r="CN442" s="58"/>
      <c r="CO442" s="58"/>
      <c r="CP442" s="58"/>
      <c r="CQ442" s="58"/>
      <c r="CR442" s="58"/>
      <c r="CS442" s="58"/>
      <c r="CT442" s="58"/>
      <c r="CU442" s="58"/>
      <c r="CV442" s="58"/>
      <c r="CW442" s="58"/>
      <c r="CX442" s="58"/>
      <c r="CY442" s="58"/>
      <c r="CZ442" s="58"/>
      <c r="DA442" s="58"/>
      <c r="DB442" s="58"/>
      <c r="DC442" s="58"/>
      <c r="DD442" s="58"/>
      <c r="DE442" s="58"/>
      <c r="DF442" s="58"/>
      <c r="DG442" s="58"/>
      <c r="DH442" s="58"/>
      <c r="DI442" s="58"/>
      <c r="DJ442" s="58"/>
      <c r="DK442" s="58"/>
      <c r="DL442" s="58"/>
      <c r="DM442" s="58"/>
      <c r="DN442" s="58"/>
      <c r="DO442" s="58"/>
      <c r="DP442" s="58"/>
      <c r="DQ442" s="58"/>
      <c r="DR442" s="58"/>
      <c r="DS442" s="58"/>
      <c r="DT442" s="58"/>
      <c r="DU442" s="58"/>
      <c r="DV442" s="58"/>
      <c r="DW442" s="58"/>
      <c r="DX442" s="58"/>
      <c r="DY442" s="58"/>
      <c r="DZ442" s="58"/>
      <c r="EA442" s="58"/>
      <c r="EB442" s="58"/>
      <c r="EC442" s="58"/>
      <c r="ED442" s="58"/>
      <c r="EE442" s="58"/>
      <c r="EF442" s="58"/>
      <c r="EG442" s="58"/>
      <c r="EH442" s="58"/>
      <c r="EI442" s="58"/>
      <c r="EJ442" s="58"/>
      <c r="EK442" s="58"/>
      <c r="EL442" s="58"/>
      <c r="EM442" s="58"/>
      <c r="EN442" s="58"/>
      <c r="EO442" s="58"/>
      <c r="EP442" s="58"/>
      <c r="EQ442" s="58"/>
      <c r="ER442" s="58"/>
      <c r="ES442" s="58"/>
      <c r="ET442" s="58"/>
      <c r="EU442" s="58"/>
      <c r="EV442" s="58"/>
      <c r="EW442" s="58"/>
      <c r="EX442" s="58"/>
      <c r="EY442" s="58"/>
      <c r="EZ442" s="58"/>
      <c r="FA442" s="58"/>
      <c r="FB442" s="58"/>
    </row>
    <row r="443" spans="57:158" ht="15" x14ac:dyDescent="0.25">
      <c r="BE443" s="58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 s="58"/>
      <c r="BT443" s="58"/>
      <c r="BU443" s="58"/>
      <c r="BV443" s="58"/>
      <c r="BW443" s="58"/>
      <c r="BX443" s="58"/>
      <c r="BY443" s="58"/>
      <c r="BZ443" s="58"/>
      <c r="CA443" s="58"/>
      <c r="CB443" s="58"/>
      <c r="CC443" s="58"/>
      <c r="CD443" s="58"/>
      <c r="CE443" s="58"/>
      <c r="CF443" s="58"/>
      <c r="CG443" s="58"/>
      <c r="CH443" s="58"/>
      <c r="CI443" s="58"/>
      <c r="CJ443" s="58"/>
      <c r="CK443" s="58"/>
      <c r="CL443" s="58"/>
      <c r="CM443" s="58"/>
      <c r="CN443" s="58"/>
      <c r="CO443" s="58"/>
      <c r="CP443" s="58"/>
      <c r="CQ443" s="58"/>
      <c r="CR443" s="58"/>
      <c r="CS443" s="58"/>
      <c r="CT443" s="58"/>
      <c r="CU443" s="58"/>
      <c r="CV443" s="58"/>
      <c r="CW443" s="58"/>
      <c r="CX443" s="58"/>
      <c r="CY443" s="58"/>
      <c r="CZ443" s="58"/>
      <c r="DA443" s="58"/>
      <c r="DB443" s="58"/>
      <c r="DC443" s="58"/>
      <c r="DD443" s="58"/>
      <c r="DE443" s="58"/>
      <c r="DF443" s="58"/>
      <c r="DG443" s="58"/>
      <c r="DH443" s="58"/>
      <c r="DI443" s="58"/>
      <c r="DJ443" s="58"/>
      <c r="DK443" s="58"/>
      <c r="DL443" s="58"/>
      <c r="DM443" s="58"/>
      <c r="DN443" s="58"/>
      <c r="DO443" s="58"/>
      <c r="DP443" s="58"/>
      <c r="DQ443" s="58"/>
      <c r="DR443" s="58"/>
      <c r="DS443" s="58"/>
      <c r="DT443" s="58"/>
      <c r="DU443" s="58"/>
      <c r="DV443" s="58"/>
      <c r="DW443" s="58"/>
      <c r="DX443" s="58"/>
      <c r="DY443" s="58"/>
      <c r="DZ443" s="58"/>
      <c r="EA443" s="58"/>
      <c r="EB443" s="58"/>
      <c r="EC443" s="58"/>
      <c r="ED443" s="58"/>
      <c r="EE443" s="58"/>
      <c r="EF443" s="58"/>
      <c r="EG443" s="58"/>
      <c r="EH443" s="58"/>
      <c r="EI443" s="58"/>
      <c r="EJ443" s="58"/>
      <c r="EK443" s="58"/>
      <c r="EL443" s="58"/>
      <c r="EM443" s="58"/>
      <c r="EN443" s="58"/>
      <c r="EO443" s="58"/>
      <c r="EP443" s="58"/>
      <c r="EQ443" s="58"/>
      <c r="ER443" s="58"/>
      <c r="ES443" s="58"/>
      <c r="ET443" s="58"/>
      <c r="EU443" s="58"/>
      <c r="EV443" s="58"/>
      <c r="EW443" s="58"/>
      <c r="EX443" s="58"/>
      <c r="EY443" s="58"/>
      <c r="EZ443" s="58"/>
      <c r="FA443" s="58"/>
      <c r="FB443" s="58"/>
    </row>
    <row r="444" spans="57:158" ht="15" x14ac:dyDescent="0.25">
      <c r="BE444" s="58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 s="58"/>
      <c r="BT444" s="58"/>
      <c r="BU444" s="58"/>
      <c r="BV444" s="58"/>
      <c r="BW444" s="58"/>
      <c r="BX444" s="58"/>
      <c r="BY444" s="58"/>
      <c r="BZ444" s="58"/>
      <c r="CA444" s="58"/>
      <c r="CB444" s="58"/>
      <c r="CC444" s="58"/>
      <c r="CD444" s="58"/>
      <c r="CE444" s="58"/>
      <c r="CF444" s="58"/>
      <c r="CG444" s="58"/>
      <c r="CH444" s="58"/>
      <c r="CI444" s="58"/>
      <c r="CJ444" s="58"/>
      <c r="CK444" s="58"/>
      <c r="CL444" s="58"/>
      <c r="CM444" s="58"/>
      <c r="CN444" s="58"/>
      <c r="CO444" s="58"/>
      <c r="CP444" s="58"/>
      <c r="CQ444" s="58"/>
      <c r="CR444" s="58"/>
      <c r="CS444" s="58"/>
      <c r="CT444" s="58"/>
      <c r="CU444" s="58"/>
      <c r="CV444" s="58"/>
      <c r="CW444" s="58"/>
      <c r="CX444" s="58"/>
      <c r="CY444" s="58"/>
      <c r="CZ444" s="58"/>
      <c r="DA444" s="58"/>
      <c r="DB444" s="58"/>
      <c r="DC444" s="58"/>
      <c r="DD444" s="58"/>
      <c r="DE444" s="58"/>
      <c r="DF444" s="58"/>
      <c r="DG444" s="58"/>
      <c r="DH444" s="58"/>
      <c r="DI444" s="58"/>
      <c r="DJ444" s="58"/>
      <c r="DK444" s="58"/>
      <c r="DL444" s="58"/>
      <c r="DM444" s="58"/>
      <c r="DN444" s="58"/>
      <c r="DO444" s="58"/>
      <c r="DP444" s="58"/>
      <c r="DQ444" s="58"/>
      <c r="DR444" s="58"/>
      <c r="DS444" s="58"/>
      <c r="DT444" s="58"/>
      <c r="DU444" s="58"/>
      <c r="DV444" s="58"/>
      <c r="DW444" s="58"/>
      <c r="DX444" s="58"/>
      <c r="DY444" s="58"/>
      <c r="DZ444" s="58"/>
      <c r="EA444" s="58"/>
      <c r="EB444" s="58"/>
      <c r="EC444" s="58"/>
      <c r="ED444" s="58"/>
      <c r="EE444" s="58"/>
      <c r="EF444" s="58"/>
      <c r="EG444" s="58"/>
      <c r="EH444" s="58"/>
      <c r="EI444" s="58"/>
      <c r="EJ444" s="58"/>
      <c r="EK444" s="58"/>
      <c r="EL444" s="58"/>
      <c r="EM444" s="58"/>
      <c r="EN444" s="58"/>
      <c r="EO444" s="58"/>
      <c r="EP444" s="58"/>
      <c r="EQ444" s="58"/>
      <c r="ER444" s="58"/>
      <c r="ES444" s="58"/>
      <c r="ET444" s="58"/>
      <c r="EU444" s="58"/>
      <c r="EV444" s="58"/>
      <c r="EW444" s="58"/>
      <c r="EX444" s="58"/>
      <c r="EY444" s="58"/>
      <c r="EZ444" s="58"/>
      <c r="FA444" s="58"/>
      <c r="FB444" s="58"/>
    </row>
    <row r="445" spans="57:158" ht="15" x14ac:dyDescent="0.25">
      <c r="BE445" s="58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 s="58"/>
      <c r="BT445" s="58"/>
      <c r="BU445" s="58"/>
      <c r="BV445" s="58"/>
      <c r="BW445" s="58"/>
      <c r="BX445" s="58"/>
      <c r="BY445" s="58"/>
      <c r="BZ445" s="58"/>
      <c r="CA445" s="58"/>
      <c r="CB445" s="58"/>
      <c r="CC445" s="58"/>
      <c r="CD445" s="58"/>
      <c r="CE445" s="58"/>
      <c r="CF445" s="58"/>
      <c r="CG445" s="58"/>
      <c r="CH445" s="58"/>
      <c r="CI445" s="58"/>
      <c r="CJ445" s="58"/>
      <c r="CK445" s="58"/>
      <c r="CL445" s="58"/>
      <c r="CM445" s="58"/>
      <c r="CN445" s="58"/>
      <c r="CO445" s="58"/>
      <c r="CP445" s="58"/>
      <c r="CQ445" s="58"/>
      <c r="CR445" s="58"/>
      <c r="CS445" s="58"/>
      <c r="CT445" s="58"/>
      <c r="CU445" s="58"/>
      <c r="CV445" s="58"/>
      <c r="CW445" s="58"/>
      <c r="CX445" s="58"/>
      <c r="CY445" s="58"/>
      <c r="CZ445" s="58"/>
      <c r="DA445" s="58"/>
      <c r="DB445" s="58"/>
      <c r="DC445" s="58"/>
      <c r="DD445" s="58"/>
      <c r="DE445" s="58"/>
      <c r="DF445" s="58"/>
      <c r="DG445" s="58"/>
      <c r="DH445" s="58"/>
      <c r="DI445" s="58"/>
      <c r="DJ445" s="58"/>
      <c r="DK445" s="58"/>
      <c r="DL445" s="58"/>
      <c r="DM445" s="58"/>
      <c r="DN445" s="58"/>
      <c r="DO445" s="58"/>
      <c r="DP445" s="58"/>
      <c r="DQ445" s="58"/>
      <c r="DR445" s="58"/>
      <c r="DS445" s="58"/>
      <c r="DT445" s="58"/>
      <c r="DU445" s="58"/>
      <c r="DV445" s="58"/>
      <c r="DW445" s="58"/>
      <c r="DX445" s="58"/>
      <c r="DY445" s="58"/>
      <c r="DZ445" s="58"/>
      <c r="EA445" s="58"/>
      <c r="EB445" s="58"/>
      <c r="EC445" s="58"/>
      <c r="ED445" s="58"/>
      <c r="EE445" s="58"/>
      <c r="EF445" s="58"/>
      <c r="EG445" s="58"/>
      <c r="EH445" s="58"/>
      <c r="EI445" s="58"/>
      <c r="EJ445" s="58"/>
      <c r="EK445" s="58"/>
      <c r="EL445" s="58"/>
      <c r="EM445" s="58"/>
      <c r="EN445" s="58"/>
      <c r="EO445" s="58"/>
      <c r="EP445" s="58"/>
      <c r="EQ445" s="58"/>
      <c r="ER445" s="58"/>
      <c r="ES445" s="58"/>
      <c r="ET445" s="58"/>
      <c r="EU445" s="58"/>
      <c r="EV445" s="58"/>
      <c r="EW445" s="58"/>
      <c r="EX445" s="58"/>
      <c r="EY445" s="58"/>
      <c r="EZ445" s="58"/>
      <c r="FA445" s="58"/>
      <c r="FB445" s="58"/>
    </row>
    <row r="446" spans="57:158" ht="15" x14ac:dyDescent="0.25">
      <c r="BE446" s="58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 s="58"/>
      <c r="BT446" s="58"/>
      <c r="BU446" s="58"/>
      <c r="BV446" s="58"/>
      <c r="BW446" s="58"/>
      <c r="BX446" s="58"/>
      <c r="BY446" s="58"/>
      <c r="BZ446" s="58"/>
      <c r="CA446" s="58"/>
      <c r="CB446" s="58"/>
      <c r="CC446" s="58"/>
      <c r="CD446" s="58"/>
      <c r="CE446" s="58"/>
      <c r="CF446" s="58"/>
      <c r="CG446" s="58"/>
      <c r="CH446" s="58"/>
      <c r="CI446" s="58"/>
      <c r="CJ446" s="58"/>
      <c r="CK446" s="58"/>
      <c r="CL446" s="58"/>
      <c r="CM446" s="58"/>
      <c r="CN446" s="58"/>
      <c r="CO446" s="58"/>
      <c r="CP446" s="58"/>
      <c r="CQ446" s="58"/>
      <c r="CR446" s="58"/>
      <c r="CS446" s="58"/>
      <c r="CT446" s="58"/>
      <c r="CU446" s="58"/>
      <c r="CV446" s="58"/>
      <c r="CW446" s="58"/>
      <c r="CX446" s="58"/>
      <c r="CY446" s="58"/>
      <c r="CZ446" s="58"/>
      <c r="DA446" s="58"/>
      <c r="DB446" s="58"/>
      <c r="DC446" s="58"/>
      <c r="DD446" s="58"/>
      <c r="DE446" s="58"/>
      <c r="DF446" s="58"/>
      <c r="DG446" s="58"/>
      <c r="DH446" s="58"/>
      <c r="DI446" s="58"/>
      <c r="DJ446" s="58"/>
      <c r="DK446" s="58"/>
      <c r="DL446" s="58"/>
      <c r="DM446" s="58"/>
      <c r="DN446" s="58"/>
      <c r="DO446" s="58"/>
      <c r="DP446" s="58"/>
      <c r="DQ446" s="58"/>
      <c r="DR446" s="58"/>
      <c r="DS446" s="58"/>
      <c r="DT446" s="58"/>
      <c r="DU446" s="58"/>
      <c r="DV446" s="58"/>
      <c r="DW446" s="58"/>
      <c r="DX446" s="58"/>
      <c r="DY446" s="58"/>
      <c r="DZ446" s="58"/>
      <c r="EA446" s="58"/>
      <c r="EB446" s="58"/>
      <c r="EC446" s="58"/>
      <c r="ED446" s="58"/>
      <c r="EE446" s="58"/>
      <c r="EF446" s="58"/>
      <c r="EG446" s="58"/>
      <c r="EH446" s="58"/>
      <c r="EI446" s="58"/>
      <c r="EJ446" s="58"/>
      <c r="EK446" s="58"/>
      <c r="EL446" s="58"/>
      <c r="EM446" s="58"/>
      <c r="EN446" s="58"/>
      <c r="EO446" s="58"/>
      <c r="EP446" s="58"/>
      <c r="EQ446" s="58"/>
      <c r="ER446" s="58"/>
      <c r="ES446" s="58"/>
      <c r="ET446" s="58"/>
      <c r="EU446" s="58"/>
      <c r="EV446" s="58"/>
      <c r="EW446" s="58"/>
      <c r="EX446" s="58"/>
      <c r="EY446" s="58"/>
      <c r="EZ446" s="58"/>
      <c r="FA446" s="58"/>
      <c r="FB446" s="58"/>
    </row>
    <row r="447" spans="57:158" ht="15" x14ac:dyDescent="0.25">
      <c r="BE447" s="58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 s="58"/>
      <c r="BT447" s="58"/>
      <c r="BU447" s="58"/>
      <c r="BV447" s="58"/>
      <c r="BW447" s="58"/>
      <c r="BX447" s="58"/>
      <c r="BY447" s="58"/>
      <c r="BZ447" s="58"/>
      <c r="CA447" s="58"/>
      <c r="CB447" s="58"/>
      <c r="CC447" s="58"/>
      <c r="CD447" s="58"/>
      <c r="CE447" s="58"/>
      <c r="CF447" s="58"/>
      <c r="CG447" s="58"/>
      <c r="CH447" s="58"/>
      <c r="CI447" s="58"/>
      <c r="CJ447" s="58"/>
      <c r="CK447" s="58"/>
      <c r="CL447" s="58"/>
      <c r="CM447" s="58"/>
      <c r="CN447" s="58"/>
      <c r="CO447" s="58"/>
      <c r="CP447" s="58"/>
      <c r="CQ447" s="58"/>
      <c r="CR447" s="58"/>
      <c r="CS447" s="58"/>
      <c r="CT447" s="58"/>
      <c r="CU447" s="58"/>
      <c r="CV447" s="58"/>
      <c r="CW447" s="58"/>
      <c r="CX447" s="58"/>
      <c r="CY447" s="58"/>
      <c r="CZ447" s="58"/>
      <c r="DA447" s="58"/>
      <c r="DB447" s="58"/>
      <c r="DC447" s="58"/>
      <c r="DD447" s="58"/>
      <c r="DE447" s="58"/>
      <c r="DF447" s="58"/>
      <c r="DG447" s="58"/>
      <c r="DH447" s="58"/>
      <c r="DI447" s="58"/>
      <c r="DJ447" s="58"/>
      <c r="DK447" s="58"/>
      <c r="DL447" s="58"/>
      <c r="DM447" s="58"/>
      <c r="DN447" s="58"/>
      <c r="DO447" s="58"/>
      <c r="DP447" s="58"/>
      <c r="DQ447" s="58"/>
      <c r="DR447" s="58"/>
      <c r="DS447" s="58"/>
      <c r="DT447" s="58"/>
      <c r="DU447" s="58"/>
      <c r="DV447" s="58"/>
      <c r="DW447" s="58"/>
      <c r="DX447" s="58"/>
      <c r="DY447" s="58"/>
      <c r="DZ447" s="58"/>
      <c r="EA447" s="58"/>
      <c r="EB447" s="58"/>
      <c r="EC447" s="58"/>
      <c r="ED447" s="58"/>
      <c r="EE447" s="58"/>
      <c r="EF447" s="58"/>
      <c r="EG447" s="58"/>
      <c r="EH447" s="58"/>
      <c r="EI447" s="58"/>
      <c r="EJ447" s="58"/>
      <c r="EK447" s="58"/>
      <c r="EL447" s="58"/>
      <c r="EM447" s="58"/>
      <c r="EN447" s="58"/>
      <c r="EO447" s="58"/>
      <c r="EP447" s="58"/>
      <c r="EQ447" s="58"/>
      <c r="ER447" s="58"/>
      <c r="ES447" s="58"/>
      <c r="ET447" s="58"/>
      <c r="EU447" s="58"/>
      <c r="EV447" s="58"/>
      <c r="EW447" s="58"/>
      <c r="EX447" s="58"/>
      <c r="EY447" s="58"/>
      <c r="EZ447" s="58"/>
      <c r="FA447" s="58"/>
      <c r="FB447" s="58"/>
    </row>
    <row r="448" spans="57:158" ht="15" x14ac:dyDescent="0.25">
      <c r="BE448" s="5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 s="58"/>
      <c r="BT448" s="58"/>
      <c r="BU448" s="58"/>
      <c r="BV448" s="58"/>
      <c r="BW448" s="58"/>
      <c r="BX448" s="58"/>
      <c r="BY448" s="58"/>
      <c r="BZ448" s="58"/>
      <c r="CA448" s="58"/>
      <c r="CB448" s="58"/>
      <c r="CC448" s="58"/>
      <c r="CD448" s="58"/>
      <c r="CE448" s="58"/>
      <c r="CF448" s="58"/>
      <c r="CG448" s="58"/>
      <c r="CH448" s="58"/>
      <c r="CI448" s="58"/>
      <c r="CJ448" s="58"/>
      <c r="CK448" s="58"/>
      <c r="CL448" s="58"/>
      <c r="CM448" s="58"/>
      <c r="CN448" s="58"/>
      <c r="CO448" s="58"/>
      <c r="CP448" s="58"/>
      <c r="CQ448" s="58"/>
      <c r="CR448" s="58"/>
      <c r="CS448" s="58"/>
      <c r="CT448" s="58"/>
      <c r="CU448" s="58"/>
      <c r="CV448" s="58"/>
      <c r="CW448" s="58"/>
      <c r="CX448" s="58"/>
      <c r="CY448" s="58"/>
      <c r="CZ448" s="58"/>
      <c r="DA448" s="58"/>
      <c r="DB448" s="58"/>
      <c r="DC448" s="58"/>
      <c r="DD448" s="58"/>
      <c r="DE448" s="58"/>
      <c r="DF448" s="58"/>
      <c r="DG448" s="58"/>
      <c r="DH448" s="58"/>
      <c r="DI448" s="58"/>
      <c r="DJ448" s="58"/>
      <c r="DK448" s="58"/>
      <c r="DL448" s="58"/>
      <c r="DM448" s="58"/>
      <c r="DN448" s="58"/>
      <c r="DO448" s="58"/>
      <c r="DP448" s="58"/>
      <c r="DQ448" s="58"/>
      <c r="DR448" s="58"/>
      <c r="DS448" s="58"/>
      <c r="DT448" s="58"/>
      <c r="DU448" s="58"/>
      <c r="DV448" s="58"/>
      <c r="DW448" s="58"/>
      <c r="DX448" s="58"/>
      <c r="DY448" s="58"/>
      <c r="DZ448" s="58"/>
      <c r="EA448" s="58"/>
      <c r="EB448" s="58"/>
      <c r="EC448" s="58"/>
      <c r="ED448" s="58"/>
      <c r="EE448" s="58"/>
      <c r="EF448" s="58"/>
      <c r="EG448" s="58"/>
      <c r="EH448" s="58"/>
      <c r="EI448" s="58"/>
      <c r="EJ448" s="58"/>
      <c r="EK448" s="58"/>
      <c r="EL448" s="58"/>
      <c r="EM448" s="58"/>
      <c r="EN448" s="58"/>
      <c r="EO448" s="58"/>
      <c r="EP448" s="58"/>
      <c r="EQ448" s="58"/>
      <c r="ER448" s="58"/>
      <c r="ES448" s="58"/>
      <c r="ET448" s="58"/>
      <c r="EU448" s="58"/>
      <c r="EV448" s="58"/>
      <c r="EW448" s="58"/>
      <c r="EX448" s="58"/>
      <c r="EY448" s="58"/>
      <c r="EZ448" s="58"/>
      <c r="FA448" s="58"/>
      <c r="FB448" s="58"/>
    </row>
    <row r="449" spans="57:158" ht="15" x14ac:dyDescent="0.25">
      <c r="BE449" s="58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 s="58"/>
      <c r="BT449" s="58"/>
      <c r="BU449" s="58"/>
      <c r="BV449" s="58"/>
      <c r="BW449" s="58"/>
      <c r="BX449" s="58"/>
      <c r="BY449" s="58"/>
      <c r="BZ449" s="58"/>
      <c r="CA449" s="58"/>
      <c r="CB449" s="58"/>
      <c r="CC449" s="58"/>
      <c r="CD449" s="58"/>
      <c r="CE449" s="58"/>
      <c r="CF449" s="58"/>
      <c r="CG449" s="58"/>
      <c r="CH449" s="58"/>
      <c r="CI449" s="58"/>
      <c r="CJ449" s="58"/>
      <c r="CK449" s="58"/>
      <c r="CL449" s="58"/>
      <c r="CM449" s="58"/>
      <c r="CN449" s="58"/>
      <c r="CO449" s="58"/>
      <c r="CP449" s="58"/>
      <c r="CQ449" s="58"/>
      <c r="CR449" s="58"/>
      <c r="CS449" s="58"/>
      <c r="CT449" s="58"/>
      <c r="CU449" s="58"/>
      <c r="CV449" s="58"/>
      <c r="CW449" s="58"/>
      <c r="CX449" s="58"/>
      <c r="CY449" s="58"/>
      <c r="CZ449" s="58"/>
      <c r="DA449" s="58"/>
      <c r="DB449" s="58"/>
      <c r="DC449" s="58"/>
      <c r="DD449" s="58"/>
      <c r="DE449" s="58"/>
      <c r="DF449" s="58"/>
      <c r="DG449" s="58"/>
      <c r="DH449" s="58"/>
      <c r="DI449" s="58"/>
      <c r="DJ449" s="58"/>
      <c r="DK449" s="58"/>
      <c r="DL449" s="58"/>
      <c r="DM449" s="58"/>
      <c r="DN449" s="58"/>
      <c r="DO449" s="58"/>
      <c r="DP449" s="58"/>
      <c r="DQ449" s="58"/>
      <c r="DR449" s="58"/>
      <c r="DS449" s="58"/>
      <c r="DT449" s="58"/>
      <c r="DU449" s="58"/>
      <c r="DV449" s="58"/>
      <c r="DW449" s="58"/>
      <c r="DX449" s="58"/>
      <c r="DY449" s="58"/>
      <c r="DZ449" s="58"/>
      <c r="EA449" s="58"/>
      <c r="EB449" s="58"/>
      <c r="EC449" s="58"/>
      <c r="ED449" s="58"/>
      <c r="EE449" s="58"/>
      <c r="EF449" s="58"/>
      <c r="EG449" s="58"/>
      <c r="EH449" s="58"/>
      <c r="EI449" s="58"/>
      <c r="EJ449" s="58"/>
      <c r="EK449" s="58"/>
      <c r="EL449" s="58"/>
      <c r="EM449" s="58"/>
      <c r="EN449" s="58"/>
      <c r="EO449" s="58"/>
      <c r="EP449" s="58"/>
      <c r="EQ449" s="58"/>
      <c r="ER449" s="58"/>
      <c r="ES449" s="58"/>
      <c r="ET449" s="58"/>
      <c r="EU449" s="58"/>
      <c r="EV449" s="58"/>
      <c r="EW449" s="58"/>
      <c r="EX449" s="58"/>
      <c r="EY449" s="58"/>
      <c r="EZ449" s="58"/>
      <c r="FA449" s="58"/>
      <c r="FB449" s="58"/>
    </row>
    <row r="450" spans="57:158" ht="15" x14ac:dyDescent="0.25">
      <c r="BE450" s="58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 s="58"/>
      <c r="BT450" s="58"/>
      <c r="BU450" s="58"/>
      <c r="BV450" s="58"/>
      <c r="BW450" s="58"/>
      <c r="BX450" s="58"/>
      <c r="BY450" s="58"/>
      <c r="BZ450" s="58"/>
      <c r="CA450" s="58"/>
      <c r="CB450" s="58"/>
      <c r="CC450" s="58"/>
      <c r="CD450" s="58"/>
      <c r="CE450" s="58"/>
      <c r="CF450" s="58"/>
      <c r="CG450" s="58"/>
      <c r="CH450" s="58"/>
      <c r="CI450" s="58"/>
      <c r="CJ450" s="58"/>
      <c r="CK450" s="58"/>
      <c r="CL450" s="58"/>
      <c r="CM450" s="58"/>
      <c r="CN450" s="58"/>
      <c r="CO450" s="58"/>
      <c r="CP450" s="58"/>
      <c r="CQ450" s="58"/>
      <c r="CR450" s="58"/>
      <c r="CS450" s="58"/>
      <c r="CT450" s="58"/>
      <c r="CU450" s="58"/>
      <c r="CV450" s="58"/>
      <c r="CW450" s="58"/>
      <c r="CX450" s="58"/>
      <c r="CY450" s="58"/>
      <c r="CZ450" s="58"/>
      <c r="DA450" s="58"/>
      <c r="DB450" s="58"/>
      <c r="DC450" s="58"/>
      <c r="DD450" s="58"/>
      <c r="DE450" s="58"/>
      <c r="DF450" s="58"/>
      <c r="DG450" s="58"/>
      <c r="DH450" s="58"/>
      <c r="DI450" s="58"/>
      <c r="DJ450" s="58"/>
      <c r="DK450" s="58"/>
      <c r="DL450" s="58"/>
      <c r="DM450" s="58"/>
      <c r="DN450" s="58"/>
      <c r="DO450" s="58"/>
      <c r="DP450" s="58"/>
      <c r="DQ450" s="58"/>
      <c r="DR450" s="58"/>
      <c r="DS450" s="58"/>
      <c r="DT450" s="58"/>
      <c r="DU450" s="58"/>
      <c r="DV450" s="58"/>
      <c r="DW450" s="58"/>
      <c r="DX450" s="58"/>
      <c r="DY450" s="58"/>
      <c r="DZ450" s="58"/>
      <c r="EA450" s="58"/>
      <c r="EB450" s="58"/>
      <c r="EC450" s="58"/>
      <c r="ED450" s="58"/>
      <c r="EE450" s="58"/>
      <c r="EF450" s="58"/>
      <c r="EG450" s="58"/>
      <c r="EH450" s="58"/>
      <c r="EI450" s="58"/>
      <c r="EJ450" s="58"/>
      <c r="EK450" s="58"/>
      <c r="EL450" s="58"/>
      <c r="EM450" s="58"/>
      <c r="EN450" s="58"/>
      <c r="EO450" s="58"/>
      <c r="EP450" s="58"/>
      <c r="EQ450" s="58"/>
      <c r="ER450" s="58"/>
      <c r="ES450" s="58"/>
      <c r="ET450" s="58"/>
      <c r="EU450" s="58"/>
      <c r="EV450" s="58"/>
      <c r="EW450" s="58"/>
      <c r="EX450" s="58"/>
      <c r="EY450" s="58"/>
      <c r="EZ450" s="58"/>
      <c r="FA450" s="58"/>
      <c r="FB450" s="58"/>
    </row>
    <row r="451" spans="57:158" ht="15" x14ac:dyDescent="0.25">
      <c r="BE451" s="58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 s="58"/>
      <c r="BT451" s="58"/>
      <c r="BU451" s="58"/>
      <c r="BV451" s="58"/>
      <c r="BW451" s="58"/>
      <c r="BX451" s="58"/>
      <c r="BY451" s="58"/>
      <c r="BZ451" s="58"/>
      <c r="CA451" s="58"/>
      <c r="CB451" s="58"/>
      <c r="CC451" s="58"/>
      <c r="CD451" s="58"/>
      <c r="CE451" s="58"/>
      <c r="CF451" s="58"/>
      <c r="CG451" s="58"/>
      <c r="CH451" s="58"/>
      <c r="CI451" s="58"/>
      <c r="CJ451" s="58"/>
      <c r="CK451" s="58"/>
      <c r="CL451" s="58"/>
      <c r="CM451" s="58"/>
      <c r="CN451" s="58"/>
      <c r="CO451" s="58"/>
      <c r="CP451" s="58"/>
      <c r="CQ451" s="58"/>
      <c r="CR451" s="58"/>
      <c r="CS451" s="58"/>
      <c r="CT451" s="58"/>
      <c r="CU451" s="58"/>
      <c r="CV451" s="58"/>
      <c r="CW451" s="58"/>
      <c r="CX451" s="58"/>
      <c r="CY451" s="58"/>
      <c r="CZ451" s="58"/>
      <c r="DA451" s="58"/>
      <c r="DB451" s="58"/>
      <c r="DC451" s="58"/>
      <c r="DD451" s="58"/>
      <c r="DE451" s="58"/>
      <c r="DF451" s="58"/>
      <c r="DG451" s="58"/>
      <c r="DH451" s="58"/>
      <c r="DI451" s="58"/>
      <c r="DJ451" s="58"/>
      <c r="DK451" s="58"/>
      <c r="DL451" s="58"/>
      <c r="DM451" s="58"/>
      <c r="DN451" s="58"/>
      <c r="DO451" s="58"/>
      <c r="DP451" s="58"/>
      <c r="DQ451" s="58"/>
      <c r="DR451" s="58"/>
      <c r="DS451" s="58"/>
      <c r="DT451" s="58"/>
      <c r="DU451" s="58"/>
      <c r="DV451" s="58"/>
      <c r="DW451" s="58"/>
      <c r="DX451" s="58"/>
      <c r="DY451" s="58"/>
      <c r="DZ451" s="58"/>
      <c r="EA451" s="58"/>
      <c r="EB451" s="58"/>
      <c r="EC451" s="58"/>
      <c r="ED451" s="58"/>
      <c r="EE451" s="58"/>
      <c r="EF451" s="58"/>
      <c r="EG451" s="58"/>
      <c r="EH451" s="58"/>
      <c r="EI451" s="58"/>
      <c r="EJ451" s="58"/>
      <c r="EK451" s="58"/>
      <c r="EL451" s="58"/>
      <c r="EM451" s="58"/>
      <c r="EN451" s="58"/>
      <c r="EO451" s="58"/>
      <c r="EP451" s="58"/>
      <c r="EQ451" s="58"/>
      <c r="ER451" s="58"/>
      <c r="ES451" s="58"/>
      <c r="ET451" s="58"/>
      <c r="EU451" s="58"/>
      <c r="EV451" s="58"/>
      <c r="EW451" s="58"/>
      <c r="EX451" s="58"/>
      <c r="EY451" s="58"/>
      <c r="EZ451" s="58"/>
      <c r="FA451" s="58"/>
      <c r="FB451" s="58"/>
    </row>
    <row r="452" spans="57:158" ht="15" x14ac:dyDescent="0.25">
      <c r="BE452" s="58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 s="58"/>
      <c r="BT452" s="58"/>
      <c r="BU452" s="58"/>
      <c r="BV452" s="58"/>
      <c r="BW452" s="58"/>
      <c r="BX452" s="58"/>
      <c r="BY452" s="58"/>
      <c r="BZ452" s="58"/>
      <c r="CA452" s="58"/>
      <c r="CB452" s="58"/>
      <c r="CC452" s="58"/>
      <c r="CD452" s="58"/>
      <c r="CE452" s="58"/>
      <c r="CF452" s="58"/>
      <c r="CG452" s="58"/>
      <c r="CH452" s="58"/>
      <c r="CI452" s="58"/>
      <c r="CJ452" s="58"/>
      <c r="CK452" s="58"/>
      <c r="CL452" s="58"/>
      <c r="CM452" s="58"/>
      <c r="CN452" s="58"/>
      <c r="CO452" s="58"/>
      <c r="CP452" s="58"/>
      <c r="CQ452" s="58"/>
      <c r="CR452" s="58"/>
      <c r="CS452" s="58"/>
      <c r="CT452" s="58"/>
      <c r="CU452" s="58"/>
      <c r="CV452" s="58"/>
      <c r="CW452" s="58"/>
      <c r="CX452" s="58"/>
      <c r="CY452" s="58"/>
      <c r="CZ452" s="58"/>
      <c r="DA452" s="58"/>
      <c r="DB452" s="58"/>
      <c r="DC452" s="58"/>
      <c r="DD452" s="58"/>
      <c r="DE452" s="58"/>
      <c r="DF452" s="58"/>
      <c r="DG452" s="58"/>
      <c r="DH452" s="58"/>
      <c r="DI452" s="58"/>
      <c r="DJ452" s="58"/>
      <c r="DK452" s="58"/>
      <c r="DL452" s="58"/>
      <c r="DM452" s="58"/>
      <c r="DN452" s="58"/>
      <c r="DO452" s="58"/>
      <c r="DP452" s="58"/>
      <c r="DQ452" s="58"/>
      <c r="DR452" s="58"/>
      <c r="DS452" s="58"/>
      <c r="DT452" s="58"/>
      <c r="DU452" s="58"/>
      <c r="DV452" s="58"/>
      <c r="DW452" s="58"/>
      <c r="DX452" s="58"/>
      <c r="DY452" s="58"/>
      <c r="DZ452" s="58"/>
      <c r="EA452" s="58"/>
      <c r="EB452" s="58"/>
      <c r="EC452" s="58"/>
      <c r="ED452" s="58"/>
      <c r="EE452" s="58"/>
      <c r="EF452" s="58"/>
      <c r="EG452" s="58"/>
      <c r="EH452" s="58"/>
      <c r="EI452" s="58"/>
      <c r="EJ452" s="58"/>
      <c r="EK452" s="58"/>
      <c r="EL452" s="58"/>
      <c r="EM452" s="58"/>
      <c r="EN452" s="58"/>
      <c r="EO452" s="58"/>
      <c r="EP452" s="58"/>
      <c r="EQ452" s="58"/>
      <c r="ER452" s="58"/>
      <c r="ES452" s="58"/>
      <c r="ET452" s="58"/>
      <c r="EU452" s="58"/>
      <c r="EV452" s="58"/>
      <c r="EW452" s="58"/>
      <c r="EX452" s="58"/>
      <c r="EY452" s="58"/>
      <c r="EZ452" s="58"/>
      <c r="FA452" s="58"/>
      <c r="FB452" s="58"/>
    </row>
    <row r="453" spans="57:158" ht="15" x14ac:dyDescent="0.25">
      <c r="BE453" s="58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 s="58"/>
      <c r="BT453" s="58"/>
      <c r="BU453" s="58"/>
      <c r="BV453" s="58"/>
      <c r="BW453" s="58"/>
      <c r="BX453" s="58"/>
      <c r="BY453" s="58"/>
      <c r="BZ453" s="58"/>
      <c r="CA453" s="58"/>
      <c r="CB453" s="58"/>
      <c r="CC453" s="58"/>
      <c r="CD453" s="58"/>
      <c r="CE453" s="58"/>
      <c r="CF453" s="58"/>
      <c r="CG453" s="58"/>
      <c r="CH453" s="58"/>
      <c r="CI453" s="58"/>
      <c r="CJ453" s="58"/>
      <c r="CK453" s="58"/>
      <c r="CL453" s="58"/>
      <c r="CM453" s="58"/>
      <c r="CN453" s="58"/>
      <c r="CO453" s="58"/>
      <c r="CP453" s="58"/>
      <c r="CQ453" s="58"/>
      <c r="CR453" s="58"/>
      <c r="CS453" s="58"/>
      <c r="CT453" s="58"/>
      <c r="CU453" s="58"/>
      <c r="CV453" s="58"/>
      <c r="CW453" s="58"/>
      <c r="CX453" s="58"/>
      <c r="CY453" s="58"/>
      <c r="CZ453" s="58"/>
      <c r="DA453" s="58"/>
      <c r="DB453" s="58"/>
      <c r="DC453" s="58"/>
      <c r="DD453" s="58"/>
      <c r="DE453" s="58"/>
      <c r="DF453" s="58"/>
      <c r="DG453" s="58"/>
      <c r="DH453" s="58"/>
      <c r="DI453" s="58"/>
      <c r="DJ453" s="58"/>
      <c r="DK453" s="58"/>
      <c r="DL453" s="58"/>
      <c r="DM453" s="58"/>
      <c r="DN453" s="58"/>
      <c r="DO453" s="58"/>
      <c r="DP453" s="58"/>
      <c r="DQ453" s="58"/>
      <c r="DR453" s="58"/>
      <c r="DS453" s="58"/>
      <c r="DT453" s="58"/>
      <c r="DU453" s="58"/>
      <c r="DV453" s="58"/>
      <c r="DW453" s="58"/>
      <c r="DX453" s="58"/>
      <c r="DY453" s="58"/>
      <c r="DZ453" s="58"/>
      <c r="EA453" s="58"/>
      <c r="EB453" s="58"/>
      <c r="EC453" s="58"/>
      <c r="ED453" s="58"/>
      <c r="EE453" s="58"/>
      <c r="EF453" s="58"/>
      <c r="EG453" s="58"/>
      <c r="EH453" s="58"/>
      <c r="EI453" s="58"/>
      <c r="EJ453" s="58"/>
      <c r="EK453" s="58"/>
      <c r="EL453" s="58"/>
      <c r="EM453" s="58"/>
      <c r="EN453" s="58"/>
      <c r="EO453" s="58"/>
      <c r="EP453" s="58"/>
      <c r="EQ453" s="58"/>
      <c r="ER453" s="58"/>
      <c r="ES453" s="58"/>
      <c r="ET453" s="58"/>
      <c r="EU453" s="58"/>
      <c r="EV453" s="58"/>
      <c r="EW453" s="58"/>
      <c r="EX453" s="58"/>
      <c r="EY453" s="58"/>
      <c r="EZ453" s="58"/>
      <c r="FA453" s="58"/>
      <c r="FB453" s="58"/>
    </row>
    <row r="454" spans="57:158" ht="15" x14ac:dyDescent="0.25">
      <c r="BE454" s="58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 s="58"/>
      <c r="BT454" s="58"/>
      <c r="BU454" s="58"/>
      <c r="BV454" s="58"/>
      <c r="BW454" s="58"/>
      <c r="BX454" s="58"/>
      <c r="BY454" s="58"/>
      <c r="BZ454" s="58"/>
      <c r="CA454" s="58"/>
      <c r="CB454" s="58"/>
      <c r="CC454" s="58"/>
      <c r="CD454" s="58"/>
      <c r="CE454" s="58"/>
      <c r="CF454" s="58"/>
      <c r="CG454" s="58"/>
      <c r="CH454" s="58"/>
      <c r="CI454" s="58"/>
      <c r="CJ454" s="58"/>
      <c r="CK454" s="58"/>
      <c r="CL454" s="58"/>
      <c r="CM454" s="58"/>
      <c r="CN454" s="58"/>
      <c r="CO454" s="58"/>
      <c r="CP454" s="58"/>
      <c r="CQ454" s="58"/>
      <c r="CR454" s="58"/>
      <c r="CS454" s="58"/>
      <c r="CT454" s="58"/>
      <c r="CU454" s="58"/>
      <c r="CV454" s="58"/>
      <c r="CW454" s="58"/>
      <c r="CX454" s="58"/>
      <c r="CY454" s="58"/>
      <c r="CZ454" s="58"/>
      <c r="DA454" s="58"/>
      <c r="DB454" s="58"/>
      <c r="DC454" s="58"/>
      <c r="DD454" s="58"/>
      <c r="DE454" s="58"/>
      <c r="DF454" s="58"/>
      <c r="DG454" s="58"/>
      <c r="DH454" s="58"/>
      <c r="DI454" s="58"/>
      <c r="DJ454" s="58"/>
      <c r="DK454" s="58"/>
      <c r="DL454" s="58"/>
      <c r="DM454" s="58"/>
      <c r="DN454" s="58"/>
      <c r="DO454" s="58"/>
      <c r="DP454" s="58"/>
      <c r="DQ454" s="58"/>
      <c r="DR454" s="58"/>
      <c r="DS454" s="58"/>
      <c r="DT454" s="58"/>
      <c r="DU454" s="58"/>
      <c r="DV454" s="58"/>
      <c r="DW454" s="58"/>
      <c r="DX454" s="58"/>
      <c r="DY454" s="58"/>
      <c r="DZ454" s="58"/>
      <c r="EA454" s="58"/>
      <c r="EB454" s="58"/>
      <c r="EC454" s="58"/>
      <c r="ED454" s="58"/>
      <c r="EE454" s="58"/>
      <c r="EF454" s="58"/>
      <c r="EG454" s="58"/>
      <c r="EH454" s="58"/>
      <c r="EI454" s="58"/>
      <c r="EJ454" s="58"/>
      <c r="EK454" s="58"/>
      <c r="EL454" s="58"/>
      <c r="EM454" s="58"/>
      <c r="EN454" s="58"/>
      <c r="EO454" s="58"/>
      <c r="EP454" s="58"/>
      <c r="EQ454" s="58"/>
      <c r="ER454" s="58"/>
      <c r="ES454" s="58"/>
      <c r="ET454" s="58"/>
      <c r="EU454" s="58"/>
      <c r="EV454" s="58"/>
      <c r="EW454" s="58"/>
      <c r="EX454" s="58"/>
      <c r="EY454" s="58"/>
      <c r="EZ454" s="58"/>
      <c r="FA454" s="58"/>
      <c r="FB454" s="58"/>
    </row>
    <row r="455" spans="57:158" ht="15" x14ac:dyDescent="0.25">
      <c r="BE455" s="58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 s="58"/>
      <c r="BT455" s="58"/>
      <c r="BU455" s="58"/>
      <c r="BV455" s="58"/>
      <c r="BW455" s="58"/>
      <c r="BX455" s="58"/>
      <c r="BY455" s="58"/>
      <c r="BZ455" s="58"/>
      <c r="CA455" s="58"/>
      <c r="CB455" s="58"/>
      <c r="CC455" s="58"/>
      <c r="CD455" s="58"/>
      <c r="CE455" s="58"/>
      <c r="CF455" s="58"/>
      <c r="CG455" s="58"/>
      <c r="CH455" s="58"/>
      <c r="CI455" s="58"/>
      <c r="CJ455" s="58"/>
      <c r="CK455" s="58"/>
      <c r="CL455" s="58"/>
      <c r="CM455" s="58"/>
      <c r="CN455" s="58"/>
      <c r="CO455" s="58"/>
      <c r="CP455" s="58"/>
      <c r="CQ455" s="58"/>
      <c r="CR455" s="58"/>
      <c r="CS455" s="58"/>
      <c r="CT455" s="58"/>
      <c r="CU455" s="58"/>
      <c r="CV455" s="58"/>
      <c r="CW455" s="58"/>
      <c r="CX455" s="58"/>
      <c r="CY455" s="58"/>
      <c r="CZ455" s="58"/>
      <c r="DA455" s="58"/>
      <c r="DB455" s="58"/>
      <c r="DC455" s="58"/>
      <c r="DD455" s="58"/>
      <c r="DE455" s="58"/>
      <c r="DF455" s="58"/>
      <c r="DG455" s="58"/>
      <c r="DH455" s="58"/>
      <c r="DI455" s="58"/>
      <c r="DJ455" s="58"/>
      <c r="DK455" s="58"/>
      <c r="DL455" s="58"/>
      <c r="DM455" s="58"/>
      <c r="DN455" s="58"/>
      <c r="DO455" s="58"/>
      <c r="DP455" s="58"/>
      <c r="DQ455" s="58"/>
      <c r="DR455" s="58"/>
      <c r="DS455" s="58"/>
      <c r="DT455" s="58"/>
      <c r="DU455" s="58"/>
      <c r="DV455" s="58"/>
      <c r="DW455" s="58"/>
      <c r="DX455" s="58"/>
      <c r="DY455" s="58"/>
      <c r="DZ455" s="58"/>
      <c r="EA455" s="58"/>
      <c r="EB455" s="58"/>
      <c r="EC455" s="58"/>
      <c r="ED455" s="58"/>
      <c r="EE455" s="58"/>
      <c r="EF455" s="58"/>
      <c r="EG455" s="58"/>
      <c r="EH455" s="58"/>
      <c r="EI455" s="58"/>
      <c r="EJ455" s="58"/>
      <c r="EK455" s="58"/>
      <c r="EL455" s="58"/>
      <c r="EM455" s="58"/>
      <c r="EN455" s="58"/>
      <c r="EO455" s="58"/>
      <c r="EP455" s="58"/>
      <c r="EQ455" s="58"/>
      <c r="ER455" s="58"/>
      <c r="ES455" s="58"/>
      <c r="ET455" s="58"/>
      <c r="EU455" s="58"/>
      <c r="EV455" s="58"/>
      <c r="EW455" s="58"/>
      <c r="EX455" s="58"/>
      <c r="EY455" s="58"/>
      <c r="EZ455" s="58"/>
      <c r="FA455" s="58"/>
      <c r="FB455" s="58"/>
    </row>
    <row r="456" spans="57:158" ht="15" x14ac:dyDescent="0.25">
      <c r="BE456" s="58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 s="58"/>
      <c r="BT456" s="58"/>
      <c r="BU456" s="58"/>
      <c r="BV456" s="58"/>
      <c r="BW456" s="58"/>
      <c r="BX456" s="58"/>
      <c r="BY456" s="58"/>
      <c r="BZ456" s="58"/>
      <c r="CA456" s="58"/>
      <c r="CB456" s="58"/>
      <c r="CC456" s="58"/>
      <c r="CD456" s="58"/>
      <c r="CE456" s="58"/>
      <c r="CF456" s="58"/>
      <c r="CG456" s="58"/>
      <c r="CH456" s="58"/>
      <c r="CI456" s="58"/>
      <c r="CJ456" s="58"/>
      <c r="CK456" s="58"/>
      <c r="CL456" s="58"/>
      <c r="CM456" s="58"/>
      <c r="CN456" s="58"/>
      <c r="CO456" s="58"/>
      <c r="CP456" s="58"/>
      <c r="CQ456" s="58"/>
      <c r="CR456" s="58"/>
      <c r="CS456" s="58"/>
      <c r="CT456" s="58"/>
      <c r="CU456" s="58"/>
      <c r="CV456" s="58"/>
      <c r="CW456" s="58"/>
      <c r="CX456" s="58"/>
      <c r="CY456" s="58"/>
      <c r="CZ456" s="58"/>
      <c r="DA456" s="58"/>
      <c r="DB456" s="58"/>
      <c r="DC456" s="58"/>
      <c r="DD456" s="58"/>
      <c r="DE456" s="58"/>
      <c r="DF456" s="58"/>
      <c r="DG456" s="58"/>
      <c r="DH456" s="58"/>
      <c r="DI456" s="58"/>
      <c r="DJ456" s="58"/>
      <c r="DK456" s="58"/>
      <c r="DL456" s="58"/>
      <c r="DM456" s="58"/>
      <c r="DN456" s="58"/>
      <c r="DO456" s="58"/>
      <c r="DP456" s="58"/>
      <c r="DQ456" s="58"/>
      <c r="DR456" s="58"/>
      <c r="DS456" s="58"/>
      <c r="DT456" s="58"/>
      <c r="DU456" s="58"/>
      <c r="DV456" s="58"/>
      <c r="DW456" s="58"/>
      <c r="DX456" s="58"/>
      <c r="DY456" s="58"/>
      <c r="DZ456" s="58"/>
      <c r="EA456" s="58"/>
      <c r="EB456" s="58"/>
      <c r="EC456" s="58"/>
      <c r="ED456" s="58"/>
      <c r="EE456" s="58"/>
      <c r="EF456" s="58"/>
      <c r="EG456" s="58"/>
      <c r="EH456" s="58"/>
      <c r="EI456" s="58"/>
      <c r="EJ456" s="58"/>
      <c r="EK456" s="58"/>
      <c r="EL456" s="58"/>
      <c r="EM456" s="58"/>
      <c r="EN456" s="58"/>
      <c r="EO456" s="58"/>
      <c r="EP456" s="58"/>
      <c r="EQ456" s="58"/>
      <c r="ER456" s="58"/>
      <c r="ES456" s="58"/>
      <c r="ET456" s="58"/>
      <c r="EU456" s="58"/>
      <c r="EV456" s="58"/>
      <c r="EW456" s="58"/>
      <c r="EX456" s="58"/>
      <c r="EY456" s="58"/>
      <c r="EZ456" s="58"/>
      <c r="FA456" s="58"/>
      <c r="FB456" s="58"/>
    </row>
    <row r="457" spans="57:158" ht="15" x14ac:dyDescent="0.25">
      <c r="BE457" s="58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 s="58"/>
      <c r="BT457" s="58"/>
      <c r="BU457" s="58"/>
      <c r="BV457" s="58"/>
      <c r="BW457" s="58"/>
      <c r="BX457" s="58"/>
      <c r="BY457" s="58"/>
      <c r="BZ457" s="58"/>
      <c r="CA457" s="58"/>
      <c r="CB457" s="58"/>
      <c r="CC457" s="58"/>
      <c r="CD457" s="58"/>
      <c r="CE457" s="58"/>
      <c r="CF457" s="58"/>
      <c r="CG457" s="58"/>
      <c r="CH457" s="58"/>
      <c r="CI457" s="58"/>
      <c r="CJ457" s="58"/>
      <c r="CK457" s="58"/>
      <c r="CL457" s="58"/>
      <c r="CM457" s="58"/>
      <c r="CN457" s="58"/>
      <c r="CO457" s="58"/>
      <c r="CP457" s="58"/>
      <c r="CQ457" s="58"/>
      <c r="CR457" s="58"/>
      <c r="CS457" s="58"/>
      <c r="CT457" s="58"/>
      <c r="CU457" s="58"/>
      <c r="CV457" s="58"/>
      <c r="CW457" s="58"/>
      <c r="CX457" s="58"/>
      <c r="CY457" s="58"/>
      <c r="CZ457" s="58"/>
      <c r="DA457" s="58"/>
      <c r="DB457" s="58"/>
      <c r="DC457" s="58"/>
      <c r="DD457" s="58"/>
      <c r="DE457" s="58"/>
      <c r="DF457" s="58"/>
      <c r="DG457" s="58"/>
      <c r="DH457" s="58"/>
      <c r="DI457" s="58"/>
      <c r="DJ457" s="58"/>
      <c r="DK457" s="58"/>
      <c r="DL457" s="58"/>
      <c r="DM457" s="58"/>
      <c r="DN457" s="58"/>
      <c r="DO457" s="58"/>
      <c r="DP457" s="58"/>
      <c r="DQ457" s="58"/>
      <c r="DR457" s="58"/>
      <c r="DS457" s="58"/>
      <c r="DT457" s="58"/>
      <c r="DU457" s="58"/>
      <c r="DV457" s="58"/>
      <c r="DW457" s="58"/>
      <c r="DX457" s="58"/>
      <c r="DY457" s="58"/>
      <c r="DZ457" s="58"/>
      <c r="EA457" s="58"/>
      <c r="EB457" s="58"/>
      <c r="EC457" s="58"/>
      <c r="ED457" s="58"/>
      <c r="EE457" s="58"/>
      <c r="EF457" s="58"/>
      <c r="EG457" s="58"/>
      <c r="EH457" s="58"/>
      <c r="EI457" s="58"/>
      <c r="EJ457" s="58"/>
      <c r="EK457" s="58"/>
      <c r="EL457" s="58"/>
      <c r="EM457" s="58"/>
      <c r="EN457" s="58"/>
      <c r="EO457" s="58"/>
      <c r="EP457" s="58"/>
      <c r="EQ457" s="58"/>
      <c r="ER457" s="58"/>
      <c r="ES457" s="58"/>
      <c r="ET457" s="58"/>
      <c r="EU457" s="58"/>
      <c r="EV457" s="58"/>
      <c r="EW457" s="58"/>
      <c r="EX457" s="58"/>
      <c r="EY457" s="58"/>
      <c r="EZ457" s="58"/>
      <c r="FA457" s="58"/>
      <c r="FB457" s="58"/>
    </row>
    <row r="458" spans="57:158" ht="15" x14ac:dyDescent="0.25">
      <c r="BE458" s="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 s="58"/>
      <c r="BT458" s="58"/>
      <c r="BU458" s="58"/>
      <c r="BV458" s="58"/>
      <c r="BW458" s="58"/>
      <c r="BX458" s="58"/>
      <c r="BY458" s="58"/>
      <c r="BZ458" s="58"/>
      <c r="CA458" s="58"/>
      <c r="CB458" s="58"/>
      <c r="CC458" s="58"/>
      <c r="CD458" s="58"/>
      <c r="CE458" s="58"/>
      <c r="CF458" s="58"/>
      <c r="CG458" s="58"/>
      <c r="CH458" s="58"/>
      <c r="CI458" s="58"/>
      <c r="CJ458" s="58"/>
      <c r="CK458" s="58"/>
      <c r="CL458" s="58"/>
      <c r="CM458" s="58"/>
      <c r="CN458" s="58"/>
      <c r="CO458" s="58"/>
      <c r="CP458" s="58"/>
      <c r="CQ458" s="58"/>
      <c r="CR458" s="58"/>
      <c r="CS458" s="58"/>
      <c r="CT458" s="58"/>
      <c r="CU458" s="58"/>
      <c r="CV458" s="58"/>
      <c r="CW458" s="58"/>
      <c r="CX458" s="58"/>
      <c r="CY458" s="58"/>
      <c r="CZ458" s="58"/>
      <c r="DA458" s="58"/>
      <c r="DB458" s="58"/>
      <c r="DC458" s="58"/>
      <c r="DD458" s="58"/>
      <c r="DE458" s="58"/>
      <c r="DF458" s="58"/>
      <c r="DG458" s="58"/>
      <c r="DH458" s="58"/>
      <c r="DI458" s="58"/>
      <c r="DJ458" s="58"/>
      <c r="DK458" s="58"/>
      <c r="DL458" s="58"/>
      <c r="DM458" s="58"/>
      <c r="DN458" s="58"/>
      <c r="DO458" s="58"/>
      <c r="DP458" s="58"/>
      <c r="DQ458" s="58"/>
      <c r="DR458" s="58"/>
      <c r="DS458" s="58"/>
      <c r="DT458" s="58"/>
      <c r="DU458" s="58"/>
      <c r="DV458" s="58"/>
      <c r="DW458" s="58"/>
      <c r="DX458" s="58"/>
      <c r="DY458" s="58"/>
      <c r="DZ458" s="58"/>
      <c r="EA458" s="58"/>
      <c r="EB458" s="58"/>
      <c r="EC458" s="58"/>
      <c r="ED458" s="58"/>
      <c r="EE458" s="58"/>
      <c r="EF458" s="58"/>
      <c r="EG458" s="58"/>
      <c r="EH458" s="58"/>
      <c r="EI458" s="58"/>
      <c r="EJ458" s="58"/>
      <c r="EK458" s="58"/>
      <c r="EL458" s="58"/>
      <c r="EM458" s="58"/>
      <c r="EN458" s="58"/>
      <c r="EO458" s="58"/>
      <c r="EP458" s="58"/>
      <c r="EQ458" s="58"/>
      <c r="ER458" s="58"/>
      <c r="ES458" s="58"/>
      <c r="ET458" s="58"/>
      <c r="EU458" s="58"/>
      <c r="EV458" s="58"/>
      <c r="EW458" s="58"/>
      <c r="EX458" s="58"/>
      <c r="EY458" s="58"/>
      <c r="EZ458" s="58"/>
      <c r="FA458" s="58"/>
      <c r="FB458" s="58"/>
    </row>
    <row r="459" spans="57:158" ht="15" x14ac:dyDescent="0.25">
      <c r="BE459" s="58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 s="58"/>
      <c r="BT459" s="58"/>
      <c r="BU459" s="58"/>
      <c r="BV459" s="58"/>
      <c r="BW459" s="58"/>
      <c r="BX459" s="58"/>
      <c r="BY459" s="58"/>
      <c r="BZ459" s="58"/>
      <c r="CA459" s="58"/>
      <c r="CB459" s="58"/>
      <c r="CC459" s="58"/>
      <c r="CD459" s="58"/>
      <c r="CE459" s="58"/>
      <c r="CF459" s="58"/>
      <c r="CG459" s="58"/>
      <c r="CH459" s="58"/>
      <c r="CI459" s="58"/>
      <c r="CJ459" s="58"/>
      <c r="CK459" s="58"/>
      <c r="CL459" s="58"/>
      <c r="CM459" s="58"/>
      <c r="CN459" s="58"/>
      <c r="CO459" s="58"/>
      <c r="CP459" s="58"/>
      <c r="CQ459" s="58"/>
      <c r="CR459" s="58"/>
      <c r="CS459" s="58"/>
      <c r="CT459" s="58"/>
      <c r="CU459" s="58"/>
      <c r="CV459" s="58"/>
      <c r="CW459" s="58"/>
      <c r="CX459" s="58"/>
      <c r="CY459" s="58"/>
      <c r="CZ459" s="58"/>
      <c r="DA459" s="58"/>
      <c r="DB459" s="58"/>
      <c r="DC459" s="58"/>
      <c r="DD459" s="58"/>
      <c r="DE459" s="58"/>
      <c r="DF459" s="58"/>
      <c r="DG459" s="58"/>
      <c r="DH459" s="58"/>
      <c r="DI459" s="58"/>
      <c r="DJ459" s="58"/>
      <c r="DK459" s="58"/>
      <c r="DL459" s="58"/>
      <c r="DM459" s="58"/>
      <c r="DN459" s="58"/>
      <c r="DO459" s="58"/>
      <c r="DP459" s="58"/>
      <c r="DQ459" s="58"/>
      <c r="DR459" s="58"/>
      <c r="DS459" s="58"/>
      <c r="DT459" s="58"/>
      <c r="DU459" s="58"/>
      <c r="DV459" s="58"/>
      <c r="DW459" s="58"/>
      <c r="DX459" s="58"/>
      <c r="DY459" s="58"/>
      <c r="DZ459" s="58"/>
      <c r="EA459" s="58"/>
      <c r="EB459" s="58"/>
      <c r="EC459" s="58"/>
      <c r="ED459" s="58"/>
      <c r="EE459" s="58"/>
      <c r="EF459" s="58"/>
      <c r="EG459" s="58"/>
      <c r="EH459" s="58"/>
      <c r="EI459" s="58"/>
      <c r="EJ459" s="58"/>
      <c r="EK459" s="58"/>
      <c r="EL459" s="58"/>
      <c r="EM459" s="58"/>
      <c r="EN459" s="58"/>
      <c r="EO459" s="58"/>
      <c r="EP459" s="58"/>
      <c r="EQ459" s="58"/>
      <c r="ER459" s="58"/>
      <c r="ES459" s="58"/>
      <c r="ET459" s="58"/>
      <c r="EU459" s="58"/>
      <c r="EV459" s="58"/>
      <c r="EW459" s="58"/>
      <c r="EX459" s="58"/>
      <c r="EY459" s="58"/>
      <c r="EZ459" s="58"/>
      <c r="FA459" s="58"/>
      <c r="FB459" s="58"/>
    </row>
    <row r="460" spans="57:158" ht="15" x14ac:dyDescent="0.25">
      <c r="BE460" s="58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 s="58"/>
      <c r="BT460" s="58"/>
      <c r="BU460" s="58"/>
      <c r="BV460" s="58"/>
      <c r="BW460" s="58"/>
      <c r="BX460" s="58"/>
      <c r="BY460" s="58"/>
      <c r="BZ460" s="58"/>
      <c r="CA460" s="58"/>
      <c r="CB460" s="58"/>
      <c r="CC460" s="58"/>
      <c r="CD460" s="58"/>
      <c r="CE460" s="58"/>
      <c r="CF460" s="58"/>
      <c r="CG460" s="58"/>
      <c r="CH460" s="58"/>
      <c r="CI460" s="58"/>
      <c r="CJ460" s="58"/>
      <c r="CK460" s="58"/>
      <c r="CL460" s="58"/>
      <c r="CM460" s="58"/>
      <c r="CN460" s="58"/>
      <c r="CO460" s="58"/>
      <c r="CP460" s="58"/>
      <c r="CQ460" s="58"/>
      <c r="CR460" s="58"/>
      <c r="CS460" s="58"/>
      <c r="CT460" s="58"/>
      <c r="CU460" s="58"/>
      <c r="CV460" s="58"/>
      <c r="CW460" s="58"/>
      <c r="CX460" s="58"/>
      <c r="CY460" s="58"/>
      <c r="CZ460" s="58"/>
      <c r="DA460" s="58"/>
      <c r="DB460" s="58"/>
      <c r="DC460" s="58"/>
      <c r="DD460" s="58"/>
      <c r="DE460" s="58"/>
      <c r="DF460" s="58"/>
      <c r="DG460" s="58"/>
      <c r="DH460" s="58"/>
      <c r="DI460" s="58"/>
      <c r="DJ460" s="58"/>
      <c r="DK460" s="58"/>
      <c r="DL460" s="58"/>
      <c r="DM460" s="58"/>
      <c r="DN460" s="58"/>
      <c r="DO460" s="58"/>
      <c r="DP460" s="58"/>
      <c r="DQ460" s="58"/>
      <c r="DR460" s="58"/>
      <c r="DS460" s="58"/>
      <c r="DT460" s="58"/>
      <c r="DU460" s="58"/>
      <c r="DV460" s="58"/>
      <c r="DW460" s="58"/>
      <c r="DX460" s="58"/>
      <c r="DY460" s="58"/>
      <c r="DZ460" s="58"/>
      <c r="EA460" s="58"/>
      <c r="EB460" s="58"/>
      <c r="EC460" s="58"/>
      <c r="ED460" s="58"/>
      <c r="EE460" s="58"/>
      <c r="EF460" s="58"/>
      <c r="EG460" s="58"/>
      <c r="EH460" s="58"/>
      <c r="EI460" s="58"/>
      <c r="EJ460" s="58"/>
      <c r="EK460" s="58"/>
      <c r="EL460" s="58"/>
      <c r="EM460" s="58"/>
      <c r="EN460" s="58"/>
      <c r="EO460" s="58"/>
      <c r="EP460" s="58"/>
      <c r="EQ460" s="58"/>
      <c r="ER460" s="58"/>
      <c r="ES460" s="58"/>
      <c r="ET460" s="58"/>
      <c r="EU460" s="58"/>
      <c r="EV460" s="58"/>
      <c r="EW460" s="58"/>
      <c r="EX460" s="58"/>
      <c r="EY460" s="58"/>
      <c r="EZ460" s="58"/>
      <c r="FA460" s="58"/>
      <c r="FB460" s="58"/>
    </row>
    <row r="461" spans="57:158" ht="15" x14ac:dyDescent="0.25">
      <c r="BE461" s="58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 s="58"/>
      <c r="BT461" s="58"/>
      <c r="BU461" s="58"/>
      <c r="BV461" s="58"/>
      <c r="BW461" s="58"/>
      <c r="BX461" s="58"/>
      <c r="BY461" s="58"/>
      <c r="BZ461" s="58"/>
      <c r="CA461" s="58"/>
      <c r="CB461" s="58"/>
      <c r="CC461" s="58"/>
      <c r="CD461" s="58"/>
      <c r="CE461" s="58"/>
      <c r="CF461" s="58"/>
      <c r="CG461" s="58"/>
      <c r="CH461" s="58"/>
      <c r="CI461" s="58"/>
      <c r="CJ461" s="58"/>
      <c r="CK461" s="58"/>
      <c r="CL461" s="58"/>
      <c r="CM461" s="58"/>
      <c r="CN461" s="58"/>
      <c r="CO461" s="58"/>
      <c r="CP461" s="58"/>
      <c r="CQ461" s="58"/>
      <c r="CR461" s="58"/>
      <c r="CS461" s="58"/>
      <c r="CT461" s="58"/>
      <c r="CU461" s="58"/>
      <c r="CV461" s="58"/>
      <c r="CW461" s="58"/>
      <c r="CX461" s="58"/>
      <c r="CY461" s="58"/>
      <c r="CZ461" s="58"/>
      <c r="DA461" s="58"/>
      <c r="DB461" s="58"/>
      <c r="DC461" s="58"/>
      <c r="DD461" s="58"/>
      <c r="DE461" s="58"/>
      <c r="DF461" s="58"/>
      <c r="DG461" s="58"/>
      <c r="DH461" s="58"/>
      <c r="DI461" s="58"/>
      <c r="DJ461" s="58"/>
      <c r="DK461" s="58"/>
      <c r="DL461" s="58"/>
      <c r="DM461" s="58"/>
      <c r="DN461" s="58"/>
      <c r="DO461" s="58"/>
      <c r="DP461" s="58"/>
      <c r="DQ461" s="58"/>
      <c r="DR461" s="58"/>
      <c r="DS461" s="58"/>
      <c r="DT461" s="58"/>
      <c r="DU461" s="58"/>
      <c r="DV461" s="58"/>
      <c r="DW461" s="58"/>
      <c r="DX461" s="58"/>
      <c r="DY461" s="58"/>
      <c r="DZ461" s="58"/>
      <c r="EA461" s="58"/>
      <c r="EB461" s="58"/>
      <c r="EC461" s="58"/>
      <c r="ED461" s="58"/>
      <c r="EE461" s="58"/>
      <c r="EF461" s="58"/>
      <c r="EG461" s="58"/>
      <c r="EH461" s="58"/>
      <c r="EI461" s="58"/>
      <c r="EJ461" s="58"/>
      <c r="EK461" s="58"/>
      <c r="EL461" s="58"/>
      <c r="EM461" s="58"/>
      <c r="EN461" s="58"/>
      <c r="EO461" s="58"/>
      <c r="EP461" s="58"/>
      <c r="EQ461" s="58"/>
      <c r="ER461" s="58"/>
      <c r="ES461" s="58"/>
      <c r="ET461" s="58"/>
      <c r="EU461" s="58"/>
      <c r="EV461" s="58"/>
      <c r="EW461" s="58"/>
      <c r="EX461" s="58"/>
      <c r="EY461" s="58"/>
      <c r="EZ461" s="58"/>
      <c r="FA461" s="58"/>
      <c r="FB461" s="58"/>
    </row>
    <row r="462" spans="57:158" ht="15" x14ac:dyDescent="0.25">
      <c r="BE462" s="58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 s="58"/>
      <c r="BT462" s="58"/>
      <c r="BU462" s="58"/>
      <c r="BV462" s="58"/>
      <c r="BW462" s="58"/>
      <c r="BX462" s="58"/>
      <c r="BY462" s="58"/>
      <c r="BZ462" s="58"/>
      <c r="CA462" s="58"/>
      <c r="CB462" s="58"/>
      <c r="CC462" s="58"/>
      <c r="CD462" s="58"/>
      <c r="CE462" s="58"/>
      <c r="CF462" s="58"/>
      <c r="CG462" s="58"/>
      <c r="CH462" s="58"/>
      <c r="CI462" s="58"/>
      <c r="CJ462" s="58"/>
      <c r="CK462" s="58"/>
      <c r="CL462" s="58"/>
      <c r="CM462" s="58"/>
      <c r="CN462" s="58"/>
      <c r="CO462" s="58"/>
      <c r="CP462" s="58"/>
      <c r="CQ462" s="58"/>
      <c r="CR462" s="58"/>
      <c r="CS462" s="58"/>
      <c r="CT462" s="58"/>
      <c r="CU462" s="58"/>
      <c r="CV462" s="58"/>
      <c r="CW462" s="58"/>
      <c r="CX462" s="58"/>
      <c r="CY462" s="58"/>
      <c r="CZ462" s="58"/>
      <c r="DA462" s="58"/>
      <c r="DB462" s="58"/>
      <c r="DC462" s="58"/>
      <c r="DD462" s="58"/>
      <c r="DE462" s="58"/>
      <c r="DF462" s="58"/>
      <c r="DG462" s="58"/>
      <c r="DH462" s="58"/>
      <c r="DI462" s="58"/>
      <c r="DJ462" s="58"/>
      <c r="DK462" s="58"/>
      <c r="DL462" s="58"/>
      <c r="DM462" s="58"/>
      <c r="DN462" s="58"/>
      <c r="DO462" s="58"/>
      <c r="DP462" s="58"/>
      <c r="DQ462" s="58"/>
      <c r="DR462" s="58"/>
      <c r="DS462" s="58"/>
      <c r="DT462" s="58"/>
      <c r="DU462" s="58"/>
      <c r="DV462" s="58"/>
      <c r="DW462" s="58"/>
      <c r="DX462" s="58"/>
      <c r="DY462" s="58"/>
      <c r="DZ462" s="58"/>
      <c r="EA462" s="58"/>
      <c r="EB462" s="58"/>
      <c r="EC462" s="58"/>
      <c r="ED462" s="58"/>
      <c r="EE462" s="58"/>
      <c r="EF462" s="58"/>
      <c r="EG462" s="58"/>
      <c r="EH462" s="58"/>
      <c r="EI462" s="58"/>
      <c r="EJ462" s="58"/>
      <c r="EK462" s="58"/>
      <c r="EL462" s="58"/>
      <c r="EM462" s="58"/>
      <c r="EN462" s="58"/>
      <c r="EO462" s="58"/>
      <c r="EP462" s="58"/>
      <c r="EQ462" s="58"/>
      <c r="ER462" s="58"/>
      <c r="ES462" s="58"/>
      <c r="ET462" s="58"/>
      <c r="EU462" s="58"/>
      <c r="EV462" s="58"/>
      <c r="EW462" s="58"/>
      <c r="EX462" s="58"/>
      <c r="EY462" s="58"/>
      <c r="EZ462" s="58"/>
      <c r="FA462" s="58"/>
      <c r="FB462" s="58"/>
    </row>
    <row r="463" spans="57:158" ht="15" x14ac:dyDescent="0.25">
      <c r="BE463" s="58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 s="58"/>
      <c r="BT463" s="58"/>
      <c r="BU463" s="58"/>
      <c r="BV463" s="58"/>
      <c r="BW463" s="58"/>
      <c r="BX463" s="58"/>
      <c r="BY463" s="58"/>
      <c r="BZ463" s="58"/>
      <c r="CA463" s="58"/>
      <c r="CB463" s="58"/>
      <c r="CC463" s="58"/>
      <c r="CD463" s="58"/>
      <c r="CE463" s="58"/>
      <c r="CF463" s="58"/>
      <c r="CG463" s="58"/>
      <c r="CH463" s="58"/>
      <c r="CI463" s="58"/>
      <c r="CJ463" s="58"/>
      <c r="CK463" s="58"/>
      <c r="CL463" s="58"/>
      <c r="CM463" s="58"/>
      <c r="CN463" s="58"/>
      <c r="CO463" s="58"/>
      <c r="CP463" s="58"/>
      <c r="CQ463" s="58"/>
      <c r="CR463" s="58"/>
      <c r="CS463" s="58"/>
      <c r="CT463" s="58"/>
      <c r="CU463" s="58"/>
      <c r="CV463" s="58"/>
      <c r="CW463" s="58"/>
      <c r="CX463" s="58"/>
      <c r="CY463" s="58"/>
      <c r="CZ463" s="58"/>
      <c r="DA463" s="58"/>
      <c r="DB463" s="58"/>
      <c r="DC463" s="58"/>
      <c r="DD463" s="58"/>
      <c r="DE463" s="58"/>
      <c r="DF463" s="58"/>
      <c r="DG463" s="58"/>
      <c r="DH463" s="58"/>
      <c r="DI463" s="58"/>
      <c r="DJ463" s="58"/>
      <c r="DK463" s="58"/>
      <c r="DL463" s="58"/>
      <c r="DM463" s="58"/>
      <c r="DN463" s="58"/>
      <c r="DO463" s="58"/>
      <c r="DP463" s="58"/>
      <c r="DQ463" s="58"/>
      <c r="DR463" s="58"/>
      <c r="DS463" s="58"/>
      <c r="DT463" s="58"/>
      <c r="DU463" s="58"/>
      <c r="DV463" s="58"/>
      <c r="DW463" s="58"/>
      <c r="DX463" s="58"/>
      <c r="DY463" s="58"/>
      <c r="DZ463" s="58"/>
      <c r="EA463" s="58"/>
      <c r="EB463" s="58"/>
      <c r="EC463" s="58"/>
      <c r="ED463" s="58"/>
      <c r="EE463" s="58"/>
      <c r="EF463" s="58"/>
      <c r="EG463" s="58"/>
      <c r="EH463" s="58"/>
      <c r="EI463" s="58"/>
      <c r="EJ463" s="58"/>
      <c r="EK463" s="58"/>
      <c r="EL463" s="58"/>
      <c r="EM463" s="58"/>
      <c r="EN463" s="58"/>
      <c r="EO463" s="58"/>
      <c r="EP463" s="58"/>
      <c r="EQ463" s="58"/>
      <c r="ER463" s="58"/>
      <c r="ES463" s="58"/>
      <c r="ET463" s="58"/>
      <c r="EU463" s="58"/>
      <c r="EV463" s="58"/>
      <c r="EW463" s="58"/>
      <c r="EX463" s="58"/>
      <c r="EY463" s="58"/>
      <c r="EZ463" s="58"/>
      <c r="FA463" s="58"/>
      <c r="FB463" s="58"/>
    </row>
    <row r="464" spans="57:158" ht="15" x14ac:dyDescent="0.25">
      <c r="BE464" s="58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 s="58"/>
      <c r="BT464" s="58"/>
      <c r="BU464" s="58"/>
      <c r="BV464" s="58"/>
      <c r="BW464" s="58"/>
      <c r="BX464" s="58"/>
      <c r="BY464" s="58"/>
      <c r="BZ464" s="58"/>
      <c r="CA464" s="58"/>
      <c r="CB464" s="58"/>
      <c r="CC464" s="58"/>
      <c r="CD464" s="58"/>
      <c r="CE464" s="58"/>
      <c r="CF464" s="58"/>
      <c r="CG464" s="58"/>
      <c r="CH464" s="58"/>
      <c r="CI464" s="58"/>
      <c r="CJ464" s="58"/>
      <c r="CK464" s="58"/>
      <c r="CL464" s="58"/>
      <c r="CM464" s="58"/>
      <c r="CN464" s="58"/>
      <c r="CO464" s="58"/>
      <c r="CP464" s="58"/>
      <c r="CQ464" s="58"/>
      <c r="CR464" s="58"/>
      <c r="CS464" s="58"/>
      <c r="CT464" s="58"/>
      <c r="CU464" s="58"/>
      <c r="CV464" s="58"/>
      <c r="CW464" s="58"/>
      <c r="CX464" s="58"/>
      <c r="CY464" s="58"/>
      <c r="CZ464" s="58"/>
      <c r="DA464" s="58"/>
      <c r="DB464" s="58"/>
      <c r="DC464" s="58"/>
      <c r="DD464" s="58"/>
      <c r="DE464" s="58"/>
      <c r="DF464" s="58"/>
      <c r="DG464" s="58"/>
      <c r="DH464" s="58"/>
      <c r="DI464" s="58"/>
      <c r="DJ464" s="58"/>
      <c r="DK464" s="58"/>
      <c r="DL464" s="58"/>
      <c r="DM464" s="58"/>
      <c r="DN464" s="58"/>
      <c r="DO464" s="58"/>
      <c r="DP464" s="58"/>
      <c r="DQ464" s="58"/>
      <c r="DR464" s="58"/>
      <c r="DS464" s="58"/>
      <c r="DT464" s="58"/>
      <c r="DU464" s="58"/>
      <c r="DV464" s="58"/>
      <c r="DW464" s="58"/>
      <c r="DX464" s="58"/>
      <c r="DY464" s="58"/>
      <c r="DZ464" s="58"/>
      <c r="EA464" s="58"/>
      <c r="EB464" s="58"/>
      <c r="EC464" s="58"/>
      <c r="ED464" s="58"/>
      <c r="EE464" s="58"/>
      <c r="EF464" s="58"/>
      <c r="EG464" s="58"/>
      <c r="EH464" s="58"/>
      <c r="EI464" s="58"/>
      <c r="EJ464" s="58"/>
      <c r="EK464" s="58"/>
      <c r="EL464" s="58"/>
      <c r="EM464" s="58"/>
      <c r="EN464" s="58"/>
      <c r="EO464" s="58"/>
      <c r="EP464" s="58"/>
      <c r="EQ464" s="58"/>
      <c r="ER464" s="58"/>
      <c r="ES464" s="58"/>
      <c r="ET464" s="58"/>
      <c r="EU464" s="58"/>
      <c r="EV464" s="58"/>
      <c r="EW464" s="58"/>
      <c r="EX464" s="58"/>
      <c r="EY464" s="58"/>
      <c r="EZ464" s="58"/>
      <c r="FA464" s="58"/>
      <c r="FB464" s="58"/>
    </row>
    <row r="465" spans="57:158" ht="15" x14ac:dyDescent="0.25">
      <c r="BE465" s="58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 s="58"/>
      <c r="BT465" s="58"/>
      <c r="BU465" s="58"/>
      <c r="BV465" s="58"/>
      <c r="BW465" s="58"/>
      <c r="BX465" s="58"/>
      <c r="BY465" s="58"/>
      <c r="BZ465" s="58"/>
      <c r="CA465" s="58"/>
      <c r="CB465" s="58"/>
      <c r="CC465" s="58"/>
      <c r="CD465" s="58"/>
      <c r="CE465" s="58"/>
      <c r="CF465" s="58"/>
      <c r="CG465" s="58"/>
      <c r="CH465" s="58"/>
      <c r="CI465" s="58"/>
      <c r="CJ465" s="58"/>
      <c r="CK465" s="58"/>
      <c r="CL465" s="58"/>
      <c r="CM465" s="58"/>
      <c r="CN465" s="58"/>
      <c r="CO465" s="58"/>
      <c r="CP465" s="58"/>
      <c r="CQ465" s="58"/>
      <c r="CR465" s="58"/>
      <c r="CS465" s="58"/>
      <c r="CT465" s="58"/>
      <c r="CU465" s="58"/>
      <c r="CV465" s="58"/>
      <c r="CW465" s="58"/>
      <c r="CX465" s="58"/>
      <c r="CY465" s="58"/>
      <c r="CZ465" s="58"/>
      <c r="DA465" s="58"/>
      <c r="DB465" s="58"/>
      <c r="DC465" s="58"/>
      <c r="DD465" s="58"/>
      <c r="DE465" s="58"/>
      <c r="DF465" s="58"/>
      <c r="DG465" s="58"/>
      <c r="DH465" s="58"/>
      <c r="DI465" s="58"/>
      <c r="DJ465" s="58"/>
      <c r="DK465" s="58"/>
      <c r="DL465" s="58"/>
      <c r="DM465" s="58"/>
      <c r="DN465" s="58"/>
      <c r="DO465" s="58"/>
      <c r="DP465" s="58"/>
      <c r="DQ465" s="58"/>
      <c r="DR465" s="58"/>
      <c r="DS465" s="58"/>
      <c r="DT465" s="58"/>
      <c r="DU465" s="58"/>
      <c r="DV465" s="58"/>
      <c r="DW465" s="58"/>
      <c r="DX465" s="58"/>
      <c r="DY465" s="58"/>
      <c r="DZ465" s="58"/>
      <c r="EA465" s="58"/>
      <c r="EB465" s="58"/>
      <c r="EC465" s="58"/>
      <c r="ED465" s="58"/>
      <c r="EE465" s="58"/>
      <c r="EF465" s="58"/>
      <c r="EG465" s="58"/>
      <c r="EH465" s="58"/>
      <c r="EI465" s="58"/>
      <c r="EJ465" s="58"/>
      <c r="EK465" s="58"/>
      <c r="EL465" s="58"/>
      <c r="EM465" s="58"/>
      <c r="EN465" s="58"/>
      <c r="EO465" s="58"/>
      <c r="EP465" s="58"/>
      <c r="EQ465" s="58"/>
      <c r="ER465" s="58"/>
      <c r="ES465" s="58"/>
      <c r="ET465" s="58"/>
      <c r="EU465" s="58"/>
      <c r="EV465" s="58"/>
      <c r="EW465" s="58"/>
      <c r="EX465" s="58"/>
      <c r="EY465" s="58"/>
      <c r="EZ465" s="58"/>
      <c r="FA465" s="58"/>
      <c r="FB465" s="58"/>
    </row>
    <row r="466" spans="57:158" ht="15" x14ac:dyDescent="0.25">
      <c r="BE466" s="58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 s="58"/>
      <c r="BT466" s="58"/>
      <c r="BU466" s="58"/>
      <c r="BV466" s="58"/>
      <c r="BW466" s="58"/>
      <c r="BX466" s="58"/>
      <c r="BY466" s="58"/>
      <c r="BZ466" s="58"/>
      <c r="CA466" s="58"/>
      <c r="CB466" s="58"/>
      <c r="CC466" s="58"/>
      <c r="CD466" s="58"/>
      <c r="CE466" s="58"/>
      <c r="CF466" s="58"/>
      <c r="CG466" s="58"/>
      <c r="CH466" s="58"/>
      <c r="CI466" s="58"/>
      <c r="CJ466" s="58"/>
      <c r="CK466" s="58"/>
      <c r="CL466" s="58"/>
      <c r="CM466" s="58"/>
      <c r="CN466" s="58"/>
      <c r="CO466" s="58"/>
      <c r="CP466" s="58"/>
      <c r="CQ466" s="58"/>
      <c r="CR466" s="58"/>
      <c r="CS466" s="58"/>
      <c r="CT466" s="58"/>
      <c r="CU466" s="58"/>
      <c r="CV466" s="58"/>
      <c r="CW466" s="58"/>
      <c r="CX466" s="58"/>
      <c r="CY466" s="58"/>
      <c r="CZ466" s="58"/>
      <c r="DA466" s="58"/>
      <c r="DB466" s="58"/>
      <c r="DC466" s="58"/>
      <c r="DD466" s="58"/>
      <c r="DE466" s="58"/>
      <c r="DF466" s="58"/>
      <c r="DG466" s="58"/>
      <c r="DH466" s="58"/>
      <c r="DI466" s="58"/>
      <c r="DJ466" s="58"/>
      <c r="DK466" s="58"/>
      <c r="DL466" s="58"/>
      <c r="DM466" s="58"/>
      <c r="DN466" s="58"/>
      <c r="DO466" s="58"/>
      <c r="DP466" s="58"/>
      <c r="DQ466" s="58"/>
      <c r="DR466" s="58"/>
      <c r="DS466" s="58"/>
      <c r="DT466" s="58"/>
      <c r="DU466" s="58"/>
      <c r="DV466" s="58"/>
      <c r="DW466" s="58"/>
      <c r="DX466" s="58"/>
      <c r="DY466" s="58"/>
      <c r="DZ466" s="58"/>
      <c r="EA466" s="58"/>
      <c r="EB466" s="58"/>
      <c r="EC466" s="58"/>
      <c r="ED466" s="58"/>
      <c r="EE466" s="58"/>
      <c r="EF466" s="58"/>
      <c r="EG466" s="58"/>
      <c r="EH466" s="58"/>
      <c r="EI466" s="58"/>
      <c r="EJ466" s="58"/>
      <c r="EK466" s="58"/>
      <c r="EL466" s="58"/>
      <c r="EM466" s="58"/>
      <c r="EN466" s="58"/>
      <c r="EO466" s="58"/>
      <c r="EP466" s="58"/>
      <c r="EQ466" s="58"/>
      <c r="ER466" s="58"/>
      <c r="ES466" s="58"/>
      <c r="ET466" s="58"/>
      <c r="EU466" s="58"/>
      <c r="EV466" s="58"/>
      <c r="EW466" s="58"/>
      <c r="EX466" s="58"/>
      <c r="EY466" s="58"/>
      <c r="EZ466" s="58"/>
      <c r="FA466" s="58"/>
      <c r="FB466" s="58"/>
    </row>
    <row r="467" spans="57:158" ht="15" x14ac:dyDescent="0.25">
      <c r="BE467" s="58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 s="58"/>
      <c r="BT467" s="58"/>
      <c r="BU467" s="58"/>
      <c r="BV467" s="58"/>
      <c r="BW467" s="58"/>
      <c r="BX467" s="58"/>
      <c r="BY467" s="58"/>
      <c r="BZ467" s="58"/>
      <c r="CA467" s="58"/>
      <c r="CB467" s="58"/>
      <c r="CC467" s="58"/>
      <c r="CD467" s="58"/>
      <c r="CE467" s="58"/>
      <c r="CF467" s="58"/>
      <c r="CG467" s="58"/>
      <c r="CH467" s="58"/>
      <c r="CI467" s="58"/>
      <c r="CJ467" s="58"/>
      <c r="CK467" s="58"/>
      <c r="CL467" s="58"/>
      <c r="CM467" s="58"/>
      <c r="CN467" s="58"/>
      <c r="CO467" s="58"/>
      <c r="CP467" s="58"/>
      <c r="CQ467" s="58"/>
      <c r="CR467" s="58"/>
      <c r="CS467" s="58"/>
      <c r="CT467" s="58"/>
      <c r="CU467" s="58"/>
      <c r="CV467" s="58"/>
      <c r="CW467" s="58"/>
      <c r="CX467" s="58"/>
      <c r="CY467" s="58"/>
      <c r="CZ467" s="58"/>
      <c r="DA467" s="58"/>
      <c r="DB467" s="58"/>
      <c r="DC467" s="58"/>
      <c r="DD467" s="58"/>
      <c r="DE467" s="58"/>
      <c r="DF467" s="58"/>
      <c r="DG467" s="58"/>
      <c r="DH467" s="58"/>
      <c r="DI467" s="58"/>
      <c r="DJ467" s="58"/>
      <c r="DK467" s="58"/>
      <c r="DL467" s="58"/>
      <c r="DM467" s="58"/>
      <c r="DN467" s="58"/>
      <c r="DO467" s="58"/>
      <c r="DP467" s="58"/>
      <c r="DQ467" s="58"/>
      <c r="DR467" s="58"/>
      <c r="DS467" s="58"/>
      <c r="DT467" s="58"/>
      <c r="DU467" s="58"/>
      <c r="DV467" s="58"/>
      <c r="DW467" s="58"/>
      <c r="DX467" s="58"/>
      <c r="DY467" s="58"/>
      <c r="DZ467" s="58"/>
      <c r="EA467" s="58"/>
      <c r="EB467" s="58"/>
      <c r="EC467" s="58"/>
      <c r="ED467" s="58"/>
      <c r="EE467" s="58"/>
      <c r="EF467" s="58"/>
      <c r="EG467" s="58"/>
      <c r="EH467" s="58"/>
      <c r="EI467" s="58"/>
      <c r="EJ467" s="58"/>
      <c r="EK467" s="58"/>
      <c r="EL467" s="58"/>
      <c r="EM467" s="58"/>
      <c r="EN467" s="58"/>
      <c r="EO467" s="58"/>
      <c r="EP467" s="58"/>
      <c r="EQ467" s="58"/>
      <c r="ER467" s="58"/>
      <c r="ES467" s="58"/>
      <c r="ET467" s="58"/>
      <c r="EU467" s="58"/>
      <c r="EV467" s="58"/>
      <c r="EW467" s="58"/>
      <c r="EX467" s="58"/>
      <c r="EY467" s="58"/>
      <c r="EZ467" s="58"/>
      <c r="FA467" s="58"/>
      <c r="FB467" s="58"/>
    </row>
    <row r="468" spans="57:158" ht="15" x14ac:dyDescent="0.25">
      <c r="BE468" s="5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 s="58"/>
      <c r="BT468" s="58"/>
      <c r="BU468" s="58"/>
      <c r="BV468" s="58"/>
      <c r="BW468" s="58"/>
      <c r="BX468" s="58"/>
      <c r="BY468" s="58"/>
      <c r="BZ468" s="58"/>
      <c r="CA468" s="58"/>
      <c r="CB468" s="58"/>
      <c r="CC468" s="58"/>
      <c r="CD468" s="58"/>
      <c r="CE468" s="58"/>
      <c r="CF468" s="58"/>
      <c r="CG468" s="58"/>
      <c r="CH468" s="58"/>
      <c r="CI468" s="58"/>
      <c r="CJ468" s="58"/>
      <c r="CK468" s="58"/>
      <c r="CL468" s="58"/>
      <c r="CM468" s="58"/>
      <c r="CN468" s="58"/>
      <c r="CO468" s="58"/>
      <c r="CP468" s="58"/>
      <c r="CQ468" s="58"/>
      <c r="CR468" s="58"/>
      <c r="CS468" s="58"/>
      <c r="CT468" s="58"/>
      <c r="CU468" s="58"/>
      <c r="CV468" s="58"/>
      <c r="CW468" s="58"/>
      <c r="CX468" s="58"/>
      <c r="CY468" s="58"/>
      <c r="CZ468" s="58"/>
      <c r="DA468" s="58"/>
      <c r="DB468" s="58"/>
      <c r="DC468" s="58"/>
      <c r="DD468" s="58"/>
      <c r="DE468" s="58"/>
      <c r="DF468" s="58"/>
      <c r="DG468" s="58"/>
      <c r="DH468" s="58"/>
      <c r="DI468" s="58"/>
      <c r="DJ468" s="58"/>
      <c r="DK468" s="58"/>
      <c r="DL468" s="58"/>
      <c r="DM468" s="58"/>
      <c r="DN468" s="58"/>
      <c r="DO468" s="58"/>
      <c r="DP468" s="58"/>
      <c r="DQ468" s="58"/>
      <c r="DR468" s="58"/>
      <c r="DS468" s="58"/>
      <c r="DT468" s="58"/>
      <c r="DU468" s="58"/>
      <c r="DV468" s="58"/>
      <c r="DW468" s="58"/>
      <c r="DX468" s="58"/>
      <c r="DY468" s="58"/>
      <c r="DZ468" s="58"/>
      <c r="EA468" s="58"/>
      <c r="EB468" s="58"/>
      <c r="EC468" s="58"/>
      <c r="ED468" s="58"/>
      <c r="EE468" s="58"/>
      <c r="EF468" s="58"/>
      <c r="EG468" s="58"/>
      <c r="EH468" s="58"/>
      <c r="EI468" s="58"/>
      <c r="EJ468" s="58"/>
      <c r="EK468" s="58"/>
      <c r="EL468" s="58"/>
      <c r="EM468" s="58"/>
      <c r="EN468" s="58"/>
      <c r="EO468" s="58"/>
      <c r="EP468" s="58"/>
      <c r="EQ468" s="58"/>
      <c r="ER468" s="58"/>
      <c r="ES468" s="58"/>
      <c r="ET468" s="58"/>
      <c r="EU468" s="58"/>
      <c r="EV468" s="58"/>
      <c r="EW468" s="58"/>
      <c r="EX468" s="58"/>
      <c r="EY468" s="58"/>
      <c r="EZ468" s="58"/>
      <c r="FA468" s="58"/>
      <c r="FB468" s="58"/>
    </row>
    <row r="469" spans="57:158" ht="15" x14ac:dyDescent="0.25">
      <c r="BE469" s="58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 s="58"/>
      <c r="BT469" s="58"/>
      <c r="BU469" s="58"/>
      <c r="BV469" s="58"/>
      <c r="BW469" s="58"/>
      <c r="BX469" s="58"/>
      <c r="BY469" s="58"/>
      <c r="BZ469" s="58"/>
      <c r="CA469" s="58"/>
      <c r="CB469" s="58"/>
      <c r="CC469" s="58"/>
      <c r="CD469" s="58"/>
      <c r="CE469" s="58"/>
      <c r="CF469" s="58"/>
      <c r="CG469" s="58"/>
      <c r="CH469" s="58"/>
      <c r="CI469" s="58"/>
      <c r="CJ469" s="58"/>
      <c r="CK469" s="58"/>
      <c r="CL469" s="58"/>
      <c r="CM469" s="58"/>
      <c r="CN469" s="58"/>
      <c r="CO469" s="58"/>
      <c r="CP469" s="58"/>
      <c r="CQ469" s="58"/>
      <c r="CR469" s="58"/>
      <c r="CS469" s="58"/>
      <c r="CT469" s="58"/>
      <c r="CU469" s="58"/>
      <c r="CV469" s="58"/>
      <c r="CW469" s="58"/>
      <c r="CX469" s="58"/>
      <c r="CY469" s="58"/>
      <c r="CZ469" s="58"/>
      <c r="DA469" s="58"/>
      <c r="DB469" s="58"/>
      <c r="DC469" s="58"/>
      <c r="DD469" s="58"/>
      <c r="DE469" s="58"/>
      <c r="DF469" s="58"/>
      <c r="DG469" s="58"/>
      <c r="DH469" s="58"/>
      <c r="DI469" s="58"/>
      <c r="DJ469" s="58"/>
      <c r="DK469" s="58"/>
      <c r="DL469" s="58"/>
      <c r="DM469" s="58"/>
      <c r="DN469" s="58"/>
      <c r="DO469" s="58"/>
      <c r="DP469" s="58"/>
      <c r="DQ469" s="58"/>
      <c r="DR469" s="58"/>
      <c r="DS469" s="58"/>
      <c r="DT469" s="58"/>
      <c r="DU469" s="58"/>
      <c r="DV469" s="58"/>
      <c r="DW469" s="58"/>
      <c r="DX469" s="58"/>
      <c r="DY469" s="58"/>
      <c r="DZ469" s="58"/>
      <c r="EA469" s="58"/>
      <c r="EB469" s="58"/>
      <c r="EC469" s="58"/>
      <c r="ED469" s="58"/>
      <c r="EE469" s="58"/>
      <c r="EF469" s="58"/>
      <c r="EG469" s="58"/>
      <c r="EH469" s="58"/>
      <c r="EI469" s="58"/>
      <c r="EJ469" s="58"/>
      <c r="EK469" s="58"/>
      <c r="EL469" s="58"/>
      <c r="EM469" s="58"/>
      <c r="EN469" s="58"/>
      <c r="EO469" s="58"/>
      <c r="EP469" s="58"/>
      <c r="EQ469" s="58"/>
      <c r="ER469" s="58"/>
      <c r="ES469" s="58"/>
      <c r="ET469" s="58"/>
      <c r="EU469" s="58"/>
      <c r="EV469" s="58"/>
      <c r="EW469" s="58"/>
      <c r="EX469" s="58"/>
      <c r="EY469" s="58"/>
      <c r="EZ469" s="58"/>
      <c r="FA469" s="58"/>
      <c r="FB469" s="58"/>
    </row>
    <row r="470" spans="57:158" ht="15" x14ac:dyDescent="0.25">
      <c r="BE470" s="58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 s="58"/>
      <c r="BT470" s="58"/>
      <c r="BU470" s="58"/>
      <c r="BV470" s="58"/>
      <c r="BW470" s="58"/>
      <c r="BX470" s="58"/>
      <c r="BY470" s="58"/>
      <c r="BZ470" s="58"/>
      <c r="CA470" s="58"/>
      <c r="CB470" s="58"/>
      <c r="CC470" s="58"/>
      <c r="CD470" s="58"/>
      <c r="CE470" s="58"/>
      <c r="CF470" s="58"/>
      <c r="CG470" s="58"/>
      <c r="CH470" s="58"/>
      <c r="CI470" s="58"/>
      <c r="CJ470" s="58"/>
      <c r="CK470" s="58"/>
      <c r="CL470" s="58"/>
      <c r="CM470" s="58"/>
      <c r="CN470" s="58"/>
      <c r="CO470" s="58"/>
      <c r="CP470" s="58"/>
      <c r="CQ470" s="58"/>
      <c r="CR470" s="58"/>
      <c r="CS470" s="58"/>
      <c r="CT470" s="58"/>
      <c r="CU470" s="58"/>
      <c r="CV470" s="58"/>
      <c r="CW470" s="58"/>
      <c r="CX470" s="58"/>
      <c r="CY470" s="58"/>
      <c r="CZ470" s="58"/>
      <c r="DA470" s="58"/>
      <c r="DB470" s="58"/>
      <c r="DC470" s="58"/>
      <c r="DD470" s="58"/>
      <c r="DE470" s="58"/>
      <c r="DF470" s="58"/>
      <c r="DG470" s="58"/>
      <c r="DH470" s="58"/>
      <c r="DI470" s="58"/>
      <c r="DJ470" s="58"/>
      <c r="DK470" s="58"/>
      <c r="DL470" s="58"/>
      <c r="DM470" s="58"/>
      <c r="DN470" s="58"/>
      <c r="DO470" s="58"/>
      <c r="DP470" s="58"/>
      <c r="DQ470" s="58"/>
      <c r="DR470" s="58"/>
      <c r="DS470" s="58"/>
      <c r="DT470" s="58"/>
      <c r="DU470" s="58"/>
      <c r="DV470" s="58"/>
      <c r="DW470" s="58"/>
      <c r="DX470" s="58"/>
      <c r="DY470" s="58"/>
      <c r="DZ470" s="58"/>
      <c r="EA470" s="58"/>
      <c r="EB470" s="58"/>
      <c r="EC470" s="58"/>
      <c r="ED470" s="58"/>
      <c r="EE470" s="58"/>
      <c r="EF470" s="58"/>
      <c r="EG470" s="58"/>
      <c r="EH470" s="58"/>
      <c r="EI470" s="58"/>
      <c r="EJ470" s="58"/>
      <c r="EK470" s="58"/>
      <c r="EL470" s="58"/>
      <c r="EM470" s="58"/>
      <c r="EN470" s="58"/>
      <c r="EO470" s="58"/>
      <c r="EP470" s="58"/>
      <c r="EQ470" s="58"/>
      <c r="ER470" s="58"/>
      <c r="ES470" s="58"/>
      <c r="ET470" s="58"/>
      <c r="EU470" s="58"/>
      <c r="EV470" s="58"/>
      <c r="EW470" s="58"/>
      <c r="EX470" s="58"/>
      <c r="EY470" s="58"/>
      <c r="EZ470" s="58"/>
      <c r="FA470" s="58"/>
      <c r="FB470" s="58"/>
    </row>
    <row r="471" spans="57:158" ht="15" x14ac:dyDescent="0.25">
      <c r="BE471" s="58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 s="58"/>
      <c r="BT471" s="58"/>
      <c r="BU471" s="58"/>
      <c r="BV471" s="58"/>
      <c r="BW471" s="58"/>
      <c r="BX471" s="58"/>
      <c r="BY471" s="58"/>
      <c r="BZ471" s="58"/>
      <c r="CA471" s="58"/>
      <c r="CB471" s="58"/>
      <c r="CC471" s="58"/>
      <c r="CD471" s="58"/>
      <c r="CE471" s="58"/>
      <c r="CF471" s="58"/>
      <c r="CG471" s="58"/>
      <c r="CH471" s="58"/>
      <c r="CI471" s="58"/>
      <c r="CJ471" s="58"/>
      <c r="CK471" s="58"/>
      <c r="CL471" s="58"/>
      <c r="CM471" s="58"/>
      <c r="CN471" s="58"/>
      <c r="CO471" s="58"/>
      <c r="CP471" s="58"/>
      <c r="CQ471" s="58"/>
      <c r="CR471" s="58"/>
      <c r="CS471" s="58"/>
      <c r="CT471" s="58"/>
      <c r="CU471" s="58"/>
      <c r="CV471" s="58"/>
      <c r="CW471" s="58"/>
      <c r="CX471" s="58"/>
      <c r="CY471" s="58"/>
      <c r="CZ471" s="58"/>
      <c r="DA471" s="58"/>
      <c r="DB471" s="58"/>
      <c r="DC471" s="58"/>
      <c r="DD471" s="58"/>
      <c r="DE471" s="58"/>
      <c r="DF471" s="58"/>
      <c r="DG471" s="58"/>
      <c r="DH471" s="58"/>
      <c r="DI471" s="58"/>
      <c r="DJ471" s="58"/>
      <c r="DK471" s="58"/>
      <c r="DL471" s="58"/>
      <c r="DM471" s="58"/>
      <c r="DN471" s="58"/>
      <c r="DO471" s="58"/>
      <c r="DP471" s="58"/>
      <c r="DQ471" s="58"/>
      <c r="DR471" s="58"/>
      <c r="DS471" s="58"/>
      <c r="DT471" s="58"/>
      <c r="DU471" s="58"/>
      <c r="DV471" s="58"/>
      <c r="DW471" s="58"/>
      <c r="DX471" s="58"/>
      <c r="DY471" s="58"/>
      <c r="DZ471" s="58"/>
      <c r="EA471" s="58"/>
      <c r="EB471" s="58"/>
      <c r="EC471" s="58"/>
      <c r="ED471" s="58"/>
      <c r="EE471" s="58"/>
      <c r="EF471" s="58"/>
      <c r="EG471" s="58"/>
      <c r="EH471" s="58"/>
      <c r="EI471" s="58"/>
      <c r="EJ471" s="58"/>
      <c r="EK471" s="58"/>
      <c r="EL471" s="58"/>
      <c r="EM471" s="58"/>
      <c r="EN471" s="58"/>
      <c r="EO471" s="58"/>
      <c r="EP471" s="58"/>
      <c r="EQ471" s="58"/>
      <c r="ER471" s="58"/>
      <c r="ES471" s="58"/>
      <c r="ET471" s="58"/>
      <c r="EU471" s="58"/>
      <c r="EV471" s="58"/>
      <c r="EW471" s="58"/>
      <c r="EX471" s="58"/>
      <c r="EY471" s="58"/>
      <c r="EZ471" s="58"/>
      <c r="FA471" s="58"/>
      <c r="FB471" s="58"/>
    </row>
    <row r="472" spans="57:158" ht="15" x14ac:dyDescent="0.25">
      <c r="BE472" s="58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 s="58"/>
      <c r="BT472" s="58"/>
      <c r="BU472" s="58"/>
      <c r="BV472" s="58"/>
      <c r="BW472" s="58"/>
      <c r="BX472" s="58"/>
      <c r="BY472" s="58"/>
      <c r="BZ472" s="58"/>
      <c r="CA472" s="58"/>
      <c r="CB472" s="58"/>
      <c r="CC472" s="58"/>
      <c r="CD472" s="58"/>
      <c r="CE472" s="58"/>
      <c r="CF472" s="58"/>
      <c r="CG472" s="58"/>
      <c r="CH472" s="58"/>
      <c r="CI472" s="58"/>
      <c r="CJ472" s="58"/>
      <c r="CK472" s="58"/>
      <c r="CL472" s="58"/>
      <c r="CM472" s="58"/>
      <c r="CN472" s="58"/>
      <c r="CO472" s="58"/>
      <c r="CP472" s="58"/>
      <c r="CQ472" s="58"/>
      <c r="CR472" s="58"/>
      <c r="CS472" s="58"/>
      <c r="CT472" s="58"/>
      <c r="CU472" s="58"/>
      <c r="CV472" s="58"/>
      <c r="CW472" s="58"/>
      <c r="CX472" s="58"/>
      <c r="CY472" s="58"/>
      <c r="CZ472" s="58"/>
      <c r="DA472" s="58"/>
      <c r="DB472" s="58"/>
      <c r="DC472" s="58"/>
      <c r="DD472" s="58"/>
      <c r="DE472" s="58"/>
      <c r="DF472" s="58"/>
      <c r="DG472" s="58"/>
      <c r="DH472" s="58"/>
      <c r="DI472" s="58"/>
      <c r="DJ472" s="58"/>
      <c r="DK472" s="58"/>
      <c r="DL472" s="58"/>
      <c r="DM472" s="58"/>
      <c r="DN472" s="58"/>
      <c r="DO472" s="58"/>
      <c r="DP472" s="58"/>
      <c r="DQ472" s="58"/>
      <c r="DR472" s="58"/>
      <c r="DS472" s="58"/>
      <c r="DT472" s="58"/>
      <c r="DU472" s="58"/>
      <c r="DV472" s="58"/>
      <c r="DW472" s="58"/>
      <c r="DX472" s="58"/>
      <c r="DY472" s="58"/>
      <c r="DZ472" s="58"/>
      <c r="EA472" s="58"/>
      <c r="EB472" s="58"/>
      <c r="EC472" s="58"/>
      <c r="ED472" s="58"/>
      <c r="EE472" s="58"/>
      <c r="EF472" s="58"/>
      <c r="EG472" s="58"/>
      <c r="EH472" s="58"/>
      <c r="EI472" s="58"/>
      <c r="EJ472" s="58"/>
      <c r="EK472" s="58"/>
      <c r="EL472" s="58"/>
      <c r="EM472" s="58"/>
      <c r="EN472" s="58"/>
      <c r="EO472" s="58"/>
      <c r="EP472" s="58"/>
      <c r="EQ472" s="58"/>
      <c r="ER472" s="58"/>
      <c r="ES472" s="58"/>
      <c r="ET472" s="58"/>
      <c r="EU472" s="58"/>
      <c r="EV472" s="58"/>
      <c r="EW472" s="58"/>
      <c r="EX472" s="58"/>
      <c r="EY472" s="58"/>
      <c r="EZ472" s="58"/>
      <c r="FA472" s="58"/>
      <c r="FB472" s="58"/>
    </row>
    <row r="473" spans="57:158" ht="15" x14ac:dyDescent="0.25">
      <c r="BE473" s="58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 s="58"/>
      <c r="BT473" s="58"/>
      <c r="BU473" s="58"/>
      <c r="BV473" s="58"/>
      <c r="BW473" s="58"/>
      <c r="BX473" s="58"/>
      <c r="BY473" s="58"/>
      <c r="BZ473" s="58"/>
      <c r="CA473" s="58"/>
      <c r="CB473" s="58"/>
      <c r="CC473" s="58"/>
      <c r="CD473" s="58"/>
      <c r="CE473" s="58"/>
      <c r="CF473" s="58"/>
      <c r="CG473" s="58"/>
      <c r="CH473" s="58"/>
      <c r="CI473" s="58"/>
      <c r="CJ473" s="58"/>
      <c r="CK473" s="58"/>
      <c r="CL473" s="58"/>
      <c r="CM473" s="58"/>
      <c r="CN473" s="58"/>
      <c r="CO473" s="58"/>
      <c r="CP473" s="58"/>
      <c r="CQ473" s="58"/>
      <c r="CR473" s="58"/>
      <c r="CS473" s="58"/>
      <c r="CT473" s="58"/>
      <c r="CU473" s="58"/>
      <c r="CV473" s="58"/>
      <c r="CW473" s="58"/>
      <c r="CX473" s="58"/>
      <c r="CY473" s="58"/>
      <c r="CZ473" s="58"/>
      <c r="DA473" s="58"/>
      <c r="DB473" s="58"/>
      <c r="DC473" s="58"/>
      <c r="DD473" s="58"/>
      <c r="DE473" s="58"/>
      <c r="DF473" s="58"/>
      <c r="DG473" s="58"/>
      <c r="DH473" s="58"/>
      <c r="DI473" s="58"/>
      <c r="DJ473" s="58"/>
      <c r="DK473" s="58"/>
      <c r="DL473" s="58"/>
      <c r="DM473" s="58"/>
      <c r="DN473" s="58"/>
      <c r="DO473" s="58"/>
      <c r="DP473" s="58"/>
      <c r="DQ473" s="58"/>
      <c r="DR473" s="58"/>
      <c r="DS473" s="58"/>
      <c r="DT473" s="58"/>
      <c r="DU473" s="58"/>
      <c r="DV473" s="58"/>
      <c r="DW473" s="58"/>
      <c r="DX473" s="58"/>
      <c r="DY473" s="58"/>
      <c r="DZ473" s="58"/>
      <c r="EA473" s="58"/>
      <c r="EB473" s="58"/>
      <c r="EC473" s="58"/>
      <c r="ED473" s="58"/>
      <c r="EE473" s="58"/>
      <c r="EF473" s="58"/>
      <c r="EG473" s="58"/>
      <c r="EH473" s="58"/>
      <c r="EI473" s="58"/>
      <c r="EJ473" s="58"/>
      <c r="EK473" s="58"/>
      <c r="EL473" s="58"/>
      <c r="EM473" s="58"/>
      <c r="EN473" s="58"/>
      <c r="EO473" s="58"/>
      <c r="EP473" s="58"/>
      <c r="EQ473" s="58"/>
      <c r="ER473" s="58"/>
      <c r="ES473" s="58"/>
      <c r="ET473" s="58"/>
      <c r="EU473" s="58"/>
      <c r="EV473" s="58"/>
      <c r="EW473" s="58"/>
      <c r="EX473" s="58"/>
      <c r="EY473" s="58"/>
      <c r="EZ473" s="58"/>
      <c r="FA473" s="58"/>
      <c r="FB473" s="58"/>
    </row>
    <row r="474" spans="57:158" ht="15" x14ac:dyDescent="0.25">
      <c r="BE474" s="58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 s="58"/>
      <c r="BT474" s="58"/>
      <c r="BU474" s="58"/>
      <c r="BV474" s="58"/>
      <c r="BW474" s="58"/>
      <c r="BX474" s="58"/>
      <c r="BY474" s="58"/>
      <c r="BZ474" s="58"/>
      <c r="CA474" s="58"/>
      <c r="CB474" s="58"/>
      <c r="CC474" s="58"/>
      <c r="CD474" s="58"/>
      <c r="CE474" s="58"/>
      <c r="CF474" s="58"/>
      <c r="CG474" s="58"/>
      <c r="CH474" s="58"/>
      <c r="CI474" s="58"/>
      <c r="CJ474" s="58"/>
      <c r="CK474" s="58"/>
      <c r="CL474" s="58"/>
      <c r="CM474" s="58"/>
      <c r="CN474" s="58"/>
      <c r="CO474" s="58"/>
      <c r="CP474" s="58"/>
      <c r="CQ474" s="58"/>
      <c r="CR474" s="58"/>
      <c r="CS474" s="58"/>
      <c r="CT474" s="58"/>
      <c r="CU474" s="58"/>
      <c r="CV474" s="58"/>
      <c r="CW474" s="58"/>
      <c r="CX474" s="58"/>
      <c r="CY474" s="58"/>
      <c r="CZ474" s="58"/>
      <c r="DA474" s="58"/>
      <c r="DB474" s="58"/>
      <c r="DC474" s="58"/>
      <c r="DD474" s="58"/>
      <c r="DE474" s="58"/>
      <c r="DF474" s="58"/>
      <c r="DG474" s="58"/>
      <c r="DH474" s="58"/>
      <c r="DI474" s="58"/>
      <c r="DJ474" s="58"/>
      <c r="DK474" s="58"/>
      <c r="DL474" s="58"/>
      <c r="DM474" s="58"/>
      <c r="DN474" s="58"/>
      <c r="DO474" s="58"/>
      <c r="DP474" s="58"/>
      <c r="DQ474" s="58"/>
      <c r="DR474" s="58"/>
      <c r="DS474" s="58"/>
      <c r="DT474" s="58"/>
      <c r="DU474" s="58"/>
      <c r="DV474" s="58"/>
      <c r="DW474" s="58"/>
      <c r="DX474" s="58"/>
      <c r="DY474" s="58"/>
      <c r="DZ474" s="58"/>
      <c r="EA474" s="58"/>
      <c r="EB474" s="58"/>
      <c r="EC474" s="58"/>
      <c r="ED474" s="58"/>
      <c r="EE474" s="58"/>
      <c r="EF474" s="58"/>
      <c r="EG474" s="58"/>
      <c r="EH474" s="58"/>
      <c r="EI474" s="58"/>
      <c r="EJ474" s="58"/>
      <c r="EK474" s="58"/>
      <c r="EL474" s="58"/>
      <c r="EM474" s="58"/>
      <c r="EN474" s="58"/>
      <c r="EO474" s="58"/>
      <c r="EP474" s="58"/>
      <c r="EQ474" s="58"/>
      <c r="ER474" s="58"/>
      <c r="ES474" s="58"/>
      <c r="ET474" s="58"/>
      <c r="EU474" s="58"/>
      <c r="EV474" s="58"/>
      <c r="EW474" s="58"/>
      <c r="EX474" s="58"/>
      <c r="EY474" s="58"/>
      <c r="EZ474" s="58"/>
      <c r="FA474" s="58"/>
      <c r="FB474" s="58"/>
    </row>
    <row r="475" spans="57:158" ht="15" x14ac:dyDescent="0.25">
      <c r="BE475" s="58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 s="58"/>
      <c r="BT475" s="58"/>
      <c r="BU475" s="58"/>
      <c r="BV475" s="58"/>
      <c r="BW475" s="58"/>
      <c r="BX475" s="58"/>
      <c r="BY475" s="58"/>
      <c r="BZ475" s="58"/>
      <c r="CA475" s="58"/>
      <c r="CB475" s="58"/>
      <c r="CC475" s="58"/>
      <c r="CD475" s="58"/>
      <c r="CE475" s="58"/>
      <c r="CF475" s="58"/>
      <c r="CG475" s="58"/>
      <c r="CH475" s="58"/>
      <c r="CI475" s="58"/>
      <c r="CJ475" s="58"/>
      <c r="CK475" s="58"/>
      <c r="CL475" s="58"/>
      <c r="CM475" s="58"/>
      <c r="CN475" s="58"/>
      <c r="CO475" s="58"/>
      <c r="CP475" s="58"/>
      <c r="CQ475" s="58"/>
      <c r="CR475" s="58"/>
      <c r="CS475" s="58"/>
      <c r="CT475" s="58"/>
      <c r="CU475" s="58"/>
      <c r="CV475" s="58"/>
      <c r="CW475" s="58"/>
      <c r="CX475" s="58"/>
      <c r="CY475" s="58"/>
      <c r="CZ475" s="58"/>
      <c r="DA475" s="58"/>
      <c r="DB475" s="58"/>
      <c r="DC475" s="58"/>
      <c r="DD475" s="58"/>
      <c r="DE475" s="58"/>
      <c r="DF475" s="58"/>
      <c r="DG475" s="58"/>
      <c r="DH475" s="58"/>
      <c r="DI475" s="58"/>
      <c r="DJ475" s="58"/>
      <c r="DK475" s="58"/>
      <c r="DL475" s="58"/>
      <c r="DM475" s="58"/>
      <c r="DN475" s="58"/>
      <c r="DO475" s="58"/>
      <c r="DP475" s="58"/>
      <c r="DQ475" s="58"/>
      <c r="DR475" s="58"/>
      <c r="DS475" s="58"/>
      <c r="DT475" s="58"/>
      <c r="DU475" s="58"/>
      <c r="DV475" s="58"/>
      <c r="DW475" s="58"/>
      <c r="DX475" s="58"/>
      <c r="DY475" s="58"/>
      <c r="DZ475" s="58"/>
      <c r="EA475" s="58"/>
      <c r="EB475" s="58"/>
      <c r="EC475" s="58"/>
      <c r="ED475" s="58"/>
      <c r="EE475" s="58"/>
      <c r="EF475" s="58"/>
      <c r="EG475" s="58"/>
      <c r="EH475" s="58"/>
      <c r="EI475" s="58"/>
      <c r="EJ475" s="58"/>
      <c r="EK475" s="58"/>
      <c r="EL475" s="58"/>
      <c r="EM475" s="58"/>
      <c r="EN475" s="58"/>
      <c r="EO475" s="58"/>
      <c r="EP475" s="58"/>
      <c r="EQ475" s="58"/>
      <c r="ER475" s="58"/>
      <c r="ES475" s="58"/>
      <c r="ET475" s="58"/>
      <c r="EU475" s="58"/>
      <c r="EV475" s="58"/>
      <c r="EW475" s="58"/>
      <c r="EX475" s="58"/>
      <c r="EY475" s="58"/>
      <c r="EZ475" s="58"/>
      <c r="FA475" s="58"/>
      <c r="FB475" s="58"/>
    </row>
    <row r="476" spans="57:158" ht="15" x14ac:dyDescent="0.25">
      <c r="BE476" s="58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 s="58"/>
      <c r="BT476" s="58"/>
      <c r="BU476" s="58"/>
      <c r="BV476" s="58"/>
      <c r="BW476" s="58"/>
      <c r="BX476" s="58"/>
      <c r="BY476" s="58"/>
      <c r="BZ476" s="58"/>
      <c r="CA476" s="58"/>
      <c r="CB476" s="58"/>
      <c r="CC476" s="58"/>
      <c r="CD476" s="58"/>
      <c r="CE476" s="58"/>
      <c r="CF476" s="58"/>
      <c r="CG476" s="58"/>
      <c r="CH476" s="58"/>
      <c r="CI476" s="58"/>
      <c r="CJ476" s="58"/>
      <c r="CK476" s="58"/>
      <c r="CL476" s="58"/>
      <c r="CM476" s="58"/>
      <c r="CN476" s="58"/>
      <c r="CO476" s="58"/>
      <c r="CP476" s="58"/>
      <c r="CQ476" s="58"/>
      <c r="CR476" s="58"/>
      <c r="CS476" s="58"/>
      <c r="CT476" s="58"/>
      <c r="CU476" s="58"/>
      <c r="CV476" s="58"/>
      <c r="CW476" s="58"/>
      <c r="CX476" s="58"/>
      <c r="CY476" s="58"/>
      <c r="CZ476" s="58"/>
      <c r="DA476" s="58"/>
      <c r="DB476" s="58"/>
      <c r="DC476" s="58"/>
      <c r="DD476" s="58"/>
      <c r="DE476" s="58"/>
      <c r="DF476" s="58"/>
      <c r="DG476" s="58"/>
      <c r="DH476" s="58"/>
      <c r="DI476" s="58"/>
      <c r="DJ476" s="58"/>
      <c r="DK476" s="58"/>
      <c r="DL476" s="58"/>
      <c r="DM476" s="58"/>
      <c r="DN476" s="58"/>
      <c r="DO476" s="58"/>
      <c r="DP476" s="58"/>
      <c r="DQ476" s="58"/>
      <c r="DR476" s="58"/>
      <c r="DS476" s="58"/>
      <c r="DT476" s="58"/>
      <c r="DU476" s="58"/>
      <c r="DV476" s="58"/>
      <c r="DW476" s="58"/>
      <c r="DX476" s="58"/>
      <c r="DY476" s="58"/>
      <c r="DZ476" s="58"/>
      <c r="EA476" s="58"/>
      <c r="EB476" s="58"/>
      <c r="EC476" s="58"/>
      <c r="ED476" s="58"/>
      <c r="EE476" s="58"/>
      <c r="EF476" s="58"/>
      <c r="EG476" s="58"/>
      <c r="EH476" s="58"/>
      <c r="EI476" s="58"/>
      <c r="EJ476" s="58"/>
      <c r="EK476" s="58"/>
      <c r="EL476" s="58"/>
      <c r="EM476" s="58"/>
      <c r="EN476" s="58"/>
      <c r="EO476" s="58"/>
      <c r="EP476" s="58"/>
      <c r="EQ476" s="58"/>
      <c r="ER476" s="58"/>
      <c r="ES476" s="58"/>
      <c r="ET476" s="58"/>
      <c r="EU476" s="58"/>
      <c r="EV476" s="58"/>
      <c r="EW476" s="58"/>
      <c r="EX476" s="58"/>
      <c r="EY476" s="58"/>
      <c r="EZ476" s="58"/>
      <c r="FA476" s="58"/>
      <c r="FB476" s="58"/>
    </row>
    <row r="477" spans="57:158" ht="15" x14ac:dyDescent="0.25">
      <c r="BE477" s="58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 s="58"/>
      <c r="BT477" s="58"/>
      <c r="BU477" s="58"/>
      <c r="BV477" s="58"/>
      <c r="BW477" s="58"/>
      <c r="BX477" s="58"/>
      <c r="BY477" s="58"/>
      <c r="BZ477" s="58"/>
      <c r="CA477" s="58"/>
      <c r="CB477" s="58"/>
      <c r="CC477" s="58"/>
      <c r="CD477" s="58"/>
      <c r="CE477" s="58"/>
      <c r="CF477" s="58"/>
      <c r="CG477" s="58"/>
      <c r="CH477" s="58"/>
      <c r="CI477" s="58"/>
      <c r="CJ477" s="58"/>
      <c r="CK477" s="58"/>
      <c r="CL477" s="58"/>
      <c r="CM477" s="58"/>
      <c r="CN477" s="58"/>
      <c r="CO477" s="58"/>
      <c r="CP477" s="58"/>
      <c r="CQ477" s="58"/>
      <c r="CR477" s="58"/>
      <c r="CS477" s="58"/>
      <c r="CT477" s="58"/>
      <c r="CU477" s="58"/>
      <c r="CV477" s="58"/>
      <c r="CW477" s="58"/>
      <c r="CX477" s="58"/>
      <c r="CY477" s="58"/>
      <c r="CZ477" s="58"/>
      <c r="DA477" s="58"/>
      <c r="DB477" s="58"/>
      <c r="DC477" s="58"/>
      <c r="DD477" s="58"/>
      <c r="DE477" s="58"/>
      <c r="DF477" s="58"/>
      <c r="DG477" s="58"/>
      <c r="DH477" s="58"/>
      <c r="DI477" s="58"/>
      <c r="DJ477" s="58"/>
      <c r="DK477" s="58"/>
      <c r="DL477" s="58"/>
      <c r="DM477" s="58"/>
      <c r="DN477" s="58"/>
      <c r="DO477" s="58"/>
      <c r="DP477" s="58"/>
      <c r="DQ477" s="58"/>
      <c r="DR477" s="58"/>
      <c r="DS477" s="58"/>
      <c r="DT477" s="58"/>
      <c r="DU477" s="58"/>
      <c r="DV477" s="58"/>
      <c r="DW477" s="58"/>
      <c r="DX477" s="58"/>
      <c r="DY477" s="58"/>
      <c r="DZ477" s="58"/>
      <c r="EA477" s="58"/>
      <c r="EB477" s="58"/>
      <c r="EC477" s="58"/>
      <c r="ED477" s="58"/>
      <c r="EE477" s="58"/>
      <c r="EF477" s="58"/>
      <c r="EG477" s="58"/>
      <c r="EH477" s="58"/>
      <c r="EI477" s="58"/>
      <c r="EJ477" s="58"/>
      <c r="EK477" s="58"/>
      <c r="EL477" s="58"/>
      <c r="EM477" s="58"/>
      <c r="EN477" s="58"/>
      <c r="EO477" s="58"/>
      <c r="EP477" s="58"/>
      <c r="EQ477" s="58"/>
      <c r="ER477" s="58"/>
      <c r="ES477" s="58"/>
      <c r="ET477" s="58"/>
      <c r="EU477" s="58"/>
      <c r="EV477" s="58"/>
      <c r="EW477" s="58"/>
      <c r="EX477" s="58"/>
      <c r="EY477" s="58"/>
      <c r="EZ477" s="58"/>
      <c r="FA477" s="58"/>
      <c r="FB477" s="58"/>
    </row>
    <row r="478" spans="57:158" ht="15" x14ac:dyDescent="0.25">
      <c r="BE478" s="5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 s="58"/>
      <c r="BT478" s="58"/>
      <c r="BU478" s="58"/>
      <c r="BV478" s="58"/>
      <c r="BW478" s="58"/>
      <c r="BX478" s="58"/>
      <c r="BY478" s="58"/>
      <c r="BZ478" s="58"/>
      <c r="CA478" s="58"/>
      <c r="CB478" s="58"/>
      <c r="CC478" s="58"/>
      <c r="CD478" s="58"/>
      <c r="CE478" s="58"/>
      <c r="CF478" s="58"/>
      <c r="CG478" s="58"/>
      <c r="CH478" s="58"/>
      <c r="CI478" s="58"/>
      <c r="CJ478" s="58"/>
      <c r="CK478" s="58"/>
      <c r="CL478" s="58"/>
      <c r="CM478" s="58"/>
      <c r="CN478" s="58"/>
      <c r="CO478" s="58"/>
      <c r="CP478" s="58"/>
      <c r="CQ478" s="58"/>
      <c r="CR478" s="58"/>
      <c r="CS478" s="58"/>
      <c r="CT478" s="58"/>
      <c r="CU478" s="58"/>
      <c r="CV478" s="58"/>
      <c r="CW478" s="58"/>
      <c r="CX478" s="58"/>
      <c r="CY478" s="58"/>
      <c r="CZ478" s="58"/>
      <c r="DA478" s="58"/>
      <c r="DB478" s="58"/>
      <c r="DC478" s="58"/>
      <c r="DD478" s="58"/>
      <c r="DE478" s="58"/>
      <c r="DF478" s="58"/>
      <c r="DG478" s="58"/>
      <c r="DH478" s="58"/>
      <c r="DI478" s="58"/>
      <c r="DJ478" s="58"/>
      <c r="DK478" s="58"/>
      <c r="DL478" s="58"/>
      <c r="DM478" s="58"/>
      <c r="DN478" s="58"/>
      <c r="DO478" s="58"/>
      <c r="DP478" s="58"/>
      <c r="DQ478" s="58"/>
      <c r="DR478" s="58"/>
      <c r="DS478" s="58"/>
      <c r="DT478" s="58"/>
      <c r="DU478" s="58"/>
      <c r="DV478" s="58"/>
      <c r="DW478" s="58"/>
      <c r="DX478" s="58"/>
      <c r="DY478" s="58"/>
      <c r="DZ478" s="58"/>
      <c r="EA478" s="58"/>
      <c r="EB478" s="58"/>
      <c r="EC478" s="58"/>
      <c r="ED478" s="58"/>
      <c r="EE478" s="58"/>
      <c r="EF478" s="58"/>
      <c r="EG478" s="58"/>
      <c r="EH478" s="58"/>
      <c r="EI478" s="58"/>
      <c r="EJ478" s="58"/>
      <c r="EK478" s="58"/>
      <c r="EL478" s="58"/>
      <c r="EM478" s="58"/>
      <c r="EN478" s="58"/>
      <c r="EO478" s="58"/>
      <c r="EP478" s="58"/>
      <c r="EQ478" s="58"/>
      <c r="ER478" s="58"/>
      <c r="ES478" s="58"/>
      <c r="ET478" s="58"/>
      <c r="EU478" s="58"/>
      <c r="EV478" s="58"/>
      <c r="EW478" s="58"/>
      <c r="EX478" s="58"/>
      <c r="EY478" s="58"/>
      <c r="EZ478" s="58"/>
      <c r="FA478" s="58"/>
      <c r="FB478" s="58"/>
    </row>
    <row r="479" spans="57:158" ht="15" x14ac:dyDescent="0.25">
      <c r="BE479" s="58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 s="58"/>
      <c r="BT479" s="58"/>
      <c r="BU479" s="58"/>
      <c r="BV479" s="58"/>
      <c r="BW479" s="58"/>
      <c r="BX479" s="58"/>
      <c r="BY479" s="58"/>
      <c r="BZ479" s="58"/>
      <c r="CA479" s="58"/>
      <c r="CB479" s="58"/>
      <c r="CC479" s="58"/>
      <c r="CD479" s="58"/>
      <c r="CE479" s="58"/>
      <c r="CF479" s="58"/>
      <c r="CG479" s="58"/>
      <c r="CH479" s="58"/>
      <c r="CI479" s="58"/>
      <c r="CJ479" s="58"/>
      <c r="CK479" s="58"/>
      <c r="CL479" s="58"/>
      <c r="CM479" s="58"/>
      <c r="CN479" s="58"/>
      <c r="CO479" s="58"/>
      <c r="CP479" s="58"/>
      <c r="CQ479" s="58"/>
      <c r="CR479" s="58"/>
      <c r="CS479" s="58"/>
      <c r="CT479" s="58"/>
      <c r="CU479" s="58"/>
      <c r="CV479" s="58"/>
      <c r="CW479" s="58"/>
      <c r="CX479" s="58"/>
      <c r="CY479" s="58"/>
      <c r="CZ479" s="58"/>
      <c r="DA479" s="58"/>
      <c r="DB479" s="58"/>
      <c r="DC479" s="58"/>
      <c r="DD479" s="58"/>
      <c r="DE479" s="58"/>
      <c r="DF479" s="58"/>
      <c r="DG479" s="58"/>
      <c r="DH479" s="58"/>
      <c r="DI479" s="58"/>
      <c r="DJ479" s="58"/>
      <c r="DK479" s="58"/>
      <c r="DL479" s="58"/>
      <c r="DM479" s="58"/>
      <c r="DN479" s="58"/>
      <c r="DO479" s="58"/>
      <c r="DP479" s="58"/>
      <c r="DQ479" s="58"/>
      <c r="DR479" s="58"/>
      <c r="DS479" s="58"/>
      <c r="DT479" s="58"/>
      <c r="DU479" s="58"/>
      <c r="DV479" s="58"/>
      <c r="DW479" s="58"/>
      <c r="DX479" s="58"/>
      <c r="DY479" s="58"/>
      <c r="DZ479" s="58"/>
      <c r="EA479" s="58"/>
      <c r="EB479" s="58"/>
      <c r="EC479" s="58"/>
      <c r="ED479" s="58"/>
      <c r="EE479" s="58"/>
      <c r="EF479" s="58"/>
      <c r="EG479" s="58"/>
      <c r="EH479" s="58"/>
      <c r="EI479" s="58"/>
      <c r="EJ479" s="58"/>
      <c r="EK479" s="58"/>
      <c r="EL479" s="58"/>
      <c r="EM479" s="58"/>
      <c r="EN479" s="58"/>
      <c r="EO479" s="58"/>
      <c r="EP479" s="58"/>
      <c r="EQ479" s="58"/>
      <c r="ER479" s="58"/>
      <c r="ES479" s="58"/>
      <c r="ET479" s="58"/>
      <c r="EU479" s="58"/>
      <c r="EV479" s="58"/>
      <c r="EW479" s="58"/>
      <c r="EX479" s="58"/>
      <c r="EY479" s="58"/>
      <c r="EZ479" s="58"/>
      <c r="FA479" s="58"/>
      <c r="FB479" s="58"/>
    </row>
    <row r="480" spans="57:158" ht="15" x14ac:dyDescent="0.25">
      <c r="BE480" s="58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 s="58"/>
      <c r="BT480" s="58"/>
      <c r="BU480" s="58"/>
      <c r="BV480" s="58"/>
      <c r="BW480" s="58"/>
      <c r="BX480" s="58"/>
      <c r="BY480" s="58"/>
      <c r="BZ480" s="58"/>
      <c r="CA480" s="58"/>
      <c r="CB480" s="58"/>
      <c r="CC480" s="58"/>
      <c r="CD480" s="58"/>
      <c r="CE480" s="58"/>
      <c r="CF480" s="58"/>
      <c r="CG480" s="58"/>
      <c r="CH480" s="58"/>
      <c r="CI480" s="58"/>
      <c r="CJ480" s="58"/>
      <c r="CK480" s="58"/>
      <c r="CL480" s="58"/>
      <c r="CM480" s="58"/>
      <c r="CN480" s="58"/>
      <c r="CO480" s="58"/>
      <c r="CP480" s="58"/>
      <c r="CQ480" s="58"/>
      <c r="CR480" s="58"/>
      <c r="CS480" s="58"/>
      <c r="CT480" s="58"/>
      <c r="CU480" s="58"/>
      <c r="CV480" s="58"/>
      <c r="CW480" s="58"/>
      <c r="CX480" s="58"/>
      <c r="CY480" s="58"/>
      <c r="CZ480" s="58"/>
      <c r="DA480" s="58"/>
      <c r="DB480" s="58"/>
      <c r="DC480" s="58"/>
      <c r="DD480" s="58"/>
      <c r="DE480" s="58"/>
      <c r="DF480" s="58"/>
      <c r="DG480" s="58"/>
      <c r="DH480" s="58"/>
      <c r="DI480" s="58"/>
      <c r="DJ480" s="58"/>
      <c r="DK480" s="58"/>
      <c r="DL480" s="58"/>
      <c r="DM480" s="58"/>
      <c r="DN480" s="58"/>
      <c r="DO480" s="58"/>
      <c r="DP480" s="58"/>
      <c r="DQ480" s="58"/>
      <c r="DR480" s="58"/>
      <c r="DS480" s="58"/>
      <c r="DT480" s="58"/>
      <c r="DU480" s="58"/>
      <c r="DV480" s="58"/>
      <c r="DW480" s="58"/>
      <c r="DX480" s="58"/>
      <c r="DY480" s="58"/>
      <c r="DZ480" s="58"/>
      <c r="EA480" s="58"/>
      <c r="EB480" s="58"/>
      <c r="EC480" s="58"/>
      <c r="ED480" s="58"/>
      <c r="EE480" s="58"/>
      <c r="EF480" s="58"/>
      <c r="EG480" s="58"/>
      <c r="EH480" s="58"/>
      <c r="EI480" s="58"/>
      <c r="EJ480" s="58"/>
      <c r="EK480" s="58"/>
      <c r="EL480" s="58"/>
      <c r="EM480" s="58"/>
      <c r="EN480" s="58"/>
      <c r="EO480" s="58"/>
      <c r="EP480" s="58"/>
      <c r="EQ480" s="58"/>
      <c r="ER480" s="58"/>
      <c r="ES480" s="58"/>
      <c r="ET480" s="58"/>
      <c r="EU480" s="58"/>
      <c r="EV480" s="58"/>
      <c r="EW480" s="58"/>
      <c r="EX480" s="58"/>
      <c r="EY480" s="58"/>
      <c r="EZ480" s="58"/>
      <c r="FA480" s="58"/>
      <c r="FB480" s="58"/>
    </row>
    <row r="481" spans="57:158" ht="15" x14ac:dyDescent="0.25">
      <c r="BE481" s="58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 s="58"/>
      <c r="BT481" s="58"/>
      <c r="BU481" s="58"/>
      <c r="BV481" s="58"/>
      <c r="BW481" s="58"/>
      <c r="BX481" s="58"/>
      <c r="BY481" s="58"/>
      <c r="BZ481" s="58"/>
      <c r="CA481" s="58"/>
      <c r="CB481" s="58"/>
      <c r="CC481" s="58"/>
      <c r="CD481" s="58"/>
      <c r="CE481" s="58"/>
      <c r="CF481" s="58"/>
      <c r="CG481" s="58"/>
      <c r="CH481" s="58"/>
      <c r="CI481" s="58"/>
      <c r="CJ481" s="58"/>
      <c r="CK481" s="58"/>
      <c r="CL481" s="58"/>
      <c r="CM481" s="58"/>
      <c r="CN481" s="58"/>
      <c r="CO481" s="58"/>
      <c r="CP481" s="58"/>
      <c r="CQ481" s="58"/>
      <c r="CR481" s="58"/>
      <c r="CS481" s="58"/>
      <c r="CT481" s="58"/>
      <c r="CU481" s="58"/>
      <c r="CV481" s="58"/>
      <c r="CW481" s="58"/>
      <c r="CX481" s="58"/>
      <c r="CY481" s="58"/>
      <c r="CZ481" s="58"/>
      <c r="DA481" s="58"/>
      <c r="DB481" s="58"/>
      <c r="DC481" s="58"/>
      <c r="DD481" s="58"/>
      <c r="DE481" s="58"/>
      <c r="DF481" s="58"/>
      <c r="DG481" s="58"/>
      <c r="DH481" s="58"/>
      <c r="DI481" s="58"/>
      <c r="DJ481" s="58"/>
      <c r="DK481" s="58"/>
      <c r="DL481" s="58"/>
      <c r="DM481" s="58"/>
      <c r="DN481" s="58"/>
      <c r="DO481" s="58"/>
      <c r="DP481" s="58"/>
      <c r="DQ481" s="58"/>
      <c r="DR481" s="58"/>
      <c r="DS481" s="58"/>
      <c r="DT481" s="58"/>
      <c r="DU481" s="58"/>
      <c r="DV481" s="58"/>
      <c r="DW481" s="58"/>
      <c r="DX481" s="58"/>
      <c r="DY481" s="58"/>
      <c r="DZ481" s="58"/>
      <c r="EA481" s="58"/>
      <c r="EB481" s="58"/>
      <c r="EC481" s="58"/>
      <c r="ED481" s="58"/>
      <c r="EE481" s="58"/>
      <c r="EF481" s="58"/>
      <c r="EG481" s="58"/>
      <c r="EH481" s="58"/>
      <c r="EI481" s="58"/>
      <c r="EJ481" s="58"/>
      <c r="EK481" s="58"/>
      <c r="EL481" s="58"/>
      <c r="EM481" s="58"/>
      <c r="EN481" s="58"/>
      <c r="EO481" s="58"/>
      <c r="EP481" s="58"/>
      <c r="EQ481" s="58"/>
      <c r="ER481" s="58"/>
      <c r="ES481" s="58"/>
      <c r="ET481" s="58"/>
      <c r="EU481" s="58"/>
      <c r="EV481" s="58"/>
      <c r="EW481" s="58"/>
      <c r="EX481" s="58"/>
      <c r="EY481" s="58"/>
      <c r="EZ481" s="58"/>
      <c r="FA481" s="58"/>
      <c r="FB481" s="58"/>
    </row>
    <row r="482" spans="57:158" ht="15" x14ac:dyDescent="0.25">
      <c r="BE482" s="58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 s="58"/>
      <c r="BT482" s="58"/>
      <c r="BU482" s="58"/>
      <c r="BV482" s="58"/>
      <c r="BW482" s="58"/>
      <c r="BX482" s="58"/>
      <c r="BY482" s="58"/>
      <c r="BZ482" s="58"/>
      <c r="CA482" s="58"/>
      <c r="CB482" s="58"/>
      <c r="CC482" s="58"/>
      <c r="CD482" s="58"/>
      <c r="CE482" s="58"/>
      <c r="CF482" s="58"/>
      <c r="CG482" s="58"/>
      <c r="CH482" s="58"/>
      <c r="CI482" s="58"/>
      <c r="CJ482" s="58"/>
      <c r="CK482" s="58"/>
      <c r="CL482" s="58"/>
      <c r="CM482" s="58"/>
      <c r="CN482" s="58"/>
      <c r="CO482" s="58"/>
      <c r="CP482" s="58"/>
      <c r="CQ482" s="58"/>
      <c r="CR482" s="58"/>
      <c r="CS482" s="58"/>
      <c r="CT482" s="58"/>
      <c r="CU482" s="58"/>
      <c r="CV482" s="58"/>
      <c r="CW482" s="58"/>
      <c r="CX482" s="58"/>
      <c r="CY482" s="58"/>
      <c r="CZ482" s="58"/>
      <c r="DA482" s="58"/>
      <c r="DB482" s="58"/>
      <c r="DC482" s="58"/>
      <c r="DD482" s="58"/>
      <c r="DE482" s="58"/>
      <c r="DF482" s="58"/>
      <c r="DG482" s="58"/>
      <c r="DH482" s="58"/>
      <c r="DI482" s="58"/>
      <c r="DJ482" s="58"/>
      <c r="DK482" s="58"/>
      <c r="DL482" s="58"/>
      <c r="DM482" s="58"/>
      <c r="DN482" s="58"/>
      <c r="DO482" s="58"/>
      <c r="DP482" s="58"/>
      <c r="DQ482" s="58"/>
      <c r="DR482" s="58"/>
      <c r="DS482" s="58"/>
      <c r="DT482" s="58"/>
      <c r="DU482" s="58"/>
      <c r="DV482" s="58"/>
      <c r="DW482" s="58"/>
      <c r="DX482" s="58"/>
      <c r="DY482" s="58"/>
      <c r="DZ482" s="58"/>
      <c r="EA482" s="58"/>
      <c r="EB482" s="58"/>
      <c r="EC482" s="58"/>
      <c r="ED482" s="58"/>
      <c r="EE482" s="58"/>
      <c r="EF482" s="58"/>
      <c r="EG482" s="58"/>
      <c r="EH482" s="58"/>
      <c r="EI482" s="58"/>
      <c r="EJ482" s="58"/>
      <c r="EK482" s="58"/>
      <c r="EL482" s="58"/>
      <c r="EM482" s="58"/>
      <c r="EN482" s="58"/>
      <c r="EO482" s="58"/>
      <c r="EP482" s="58"/>
      <c r="EQ482" s="58"/>
      <c r="ER482" s="58"/>
      <c r="ES482" s="58"/>
      <c r="ET482" s="58"/>
      <c r="EU482" s="58"/>
      <c r="EV482" s="58"/>
      <c r="EW482" s="58"/>
      <c r="EX482" s="58"/>
      <c r="EY482" s="58"/>
      <c r="EZ482" s="58"/>
      <c r="FA482" s="58"/>
      <c r="FB482" s="58"/>
    </row>
    <row r="483" spans="57:158" ht="15" x14ac:dyDescent="0.25">
      <c r="BE483" s="58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 s="58"/>
      <c r="BT483" s="58"/>
      <c r="BU483" s="58"/>
      <c r="BV483" s="58"/>
      <c r="BW483" s="58"/>
      <c r="BX483" s="58"/>
      <c r="BY483" s="58"/>
      <c r="BZ483" s="58"/>
      <c r="CA483" s="58"/>
      <c r="CB483" s="58"/>
      <c r="CC483" s="58"/>
      <c r="CD483" s="58"/>
      <c r="CE483" s="58"/>
      <c r="CF483" s="58"/>
      <c r="CG483" s="58"/>
      <c r="CH483" s="58"/>
      <c r="CI483" s="58"/>
      <c r="CJ483" s="58"/>
      <c r="CK483" s="58"/>
      <c r="CL483" s="58"/>
      <c r="CM483" s="58"/>
      <c r="CN483" s="58"/>
      <c r="CO483" s="58"/>
      <c r="CP483" s="58"/>
      <c r="CQ483" s="58"/>
      <c r="CR483" s="58"/>
      <c r="CS483" s="58"/>
      <c r="CT483" s="58"/>
      <c r="CU483" s="58"/>
      <c r="CV483" s="58"/>
      <c r="CW483" s="58"/>
      <c r="CX483" s="58"/>
      <c r="CY483" s="58"/>
      <c r="CZ483" s="58"/>
      <c r="DA483" s="58"/>
      <c r="DB483" s="58"/>
      <c r="DC483" s="58"/>
      <c r="DD483" s="58"/>
      <c r="DE483" s="58"/>
      <c r="DF483" s="58"/>
      <c r="DG483" s="58"/>
      <c r="DH483" s="58"/>
      <c r="DI483" s="58"/>
      <c r="DJ483" s="58"/>
      <c r="DK483" s="58"/>
      <c r="DL483" s="58"/>
      <c r="DM483" s="58"/>
      <c r="DN483" s="58"/>
      <c r="DO483" s="58"/>
      <c r="DP483" s="58"/>
      <c r="DQ483" s="58"/>
      <c r="DR483" s="58"/>
      <c r="DS483" s="58"/>
      <c r="DT483" s="58"/>
      <c r="DU483" s="58"/>
      <c r="DV483" s="58"/>
      <c r="DW483" s="58"/>
      <c r="DX483" s="58"/>
      <c r="DY483" s="58"/>
      <c r="DZ483" s="58"/>
      <c r="EA483" s="58"/>
      <c r="EB483" s="58"/>
      <c r="EC483" s="58"/>
      <c r="ED483" s="58"/>
      <c r="EE483" s="58"/>
      <c r="EF483" s="58"/>
      <c r="EG483" s="58"/>
      <c r="EH483" s="58"/>
      <c r="EI483" s="58"/>
      <c r="EJ483" s="58"/>
      <c r="EK483" s="58"/>
      <c r="EL483" s="58"/>
      <c r="EM483" s="58"/>
      <c r="EN483" s="58"/>
      <c r="EO483" s="58"/>
      <c r="EP483" s="58"/>
      <c r="EQ483" s="58"/>
      <c r="ER483" s="58"/>
      <c r="ES483" s="58"/>
      <c r="ET483" s="58"/>
      <c r="EU483" s="58"/>
      <c r="EV483" s="58"/>
      <c r="EW483" s="58"/>
      <c r="EX483" s="58"/>
      <c r="EY483" s="58"/>
      <c r="EZ483" s="58"/>
      <c r="FA483" s="58"/>
      <c r="FB483" s="58"/>
    </row>
    <row r="484" spans="57:158" ht="15" x14ac:dyDescent="0.25">
      <c r="BE484" s="58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 s="58"/>
      <c r="BT484" s="58"/>
      <c r="BU484" s="58"/>
      <c r="BV484" s="58"/>
      <c r="BW484" s="58"/>
      <c r="BX484" s="58"/>
      <c r="BY484" s="58"/>
      <c r="BZ484" s="58"/>
      <c r="CA484" s="58"/>
      <c r="CB484" s="58"/>
      <c r="CC484" s="58"/>
      <c r="CD484" s="58"/>
      <c r="CE484" s="58"/>
      <c r="CF484" s="58"/>
      <c r="CG484" s="58"/>
      <c r="CH484" s="58"/>
      <c r="CI484" s="58"/>
      <c r="CJ484" s="58"/>
      <c r="CK484" s="58"/>
      <c r="CL484" s="58"/>
      <c r="CM484" s="58"/>
      <c r="CN484" s="58"/>
      <c r="CO484" s="58"/>
      <c r="CP484" s="58"/>
      <c r="CQ484" s="58"/>
      <c r="CR484" s="58"/>
      <c r="CS484" s="58"/>
      <c r="CT484" s="58"/>
      <c r="CU484" s="58"/>
      <c r="CV484" s="58"/>
      <c r="CW484" s="58"/>
      <c r="CX484" s="58"/>
      <c r="CY484" s="58"/>
      <c r="CZ484" s="58"/>
      <c r="DA484" s="58"/>
      <c r="DB484" s="58"/>
      <c r="DC484" s="58"/>
      <c r="DD484" s="58"/>
      <c r="DE484" s="58"/>
      <c r="DF484" s="58"/>
      <c r="DG484" s="58"/>
      <c r="DH484" s="58"/>
      <c r="DI484" s="58"/>
      <c r="DJ484" s="58"/>
      <c r="DK484" s="58"/>
      <c r="DL484" s="58"/>
      <c r="DM484" s="58"/>
      <c r="DN484" s="58"/>
      <c r="DO484" s="58"/>
      <c r="DP484" s="58"/>
      <c r="DQ484" s="58"/>
      <c r="DR484" s="58"/>
      <c r="DS484" s="58"/>
      <c r="DT484" s="58"/>
      <c r="DU484" s="58"/>
      <c r="DV484" s="58"/>
      <c r="DW484" s="58"/>
      <c r="DX484" s="58"/>
      <c r="DY484" s="58"/>
      <c r="DZ484" s="58"/>
      <c r="EA484" s="58"/>
      <c r="EB484" s="58"/>
      <c r="EC484" s="58"/>
      <c r="ED484" s="58"/>
      <c r="EE484" s="58"/>
      <c r="EF484" s="58"/>
      <c r="EG484" s="58"/>
      <c r="EH484" s="58"/>
      <c r="EI484" s="58"/>
      <c r="EJ484" s="58"/>
      <c r="EK484" s="58"/>
      <c r="EL484" s="58"/>
      <c r="EM484" s="58"/>
      <c r="EN484" s="58"/>
      <c r="EO484" s="58"/>
      <c r="EP484" s="58"/>
      <c r="EQ484" s="58"/>
      <c r="ER484" s="58"/>
      <c r="ES484" s="58"/>
      <c r="ET484" s="58"/>
      <c r="EU484" s="58"/>
      <c r="EV484" s="58"/>
      <c r="EW484" s="58"/>
      <c r="EX484" s="58"/>
      <c r="EY484" s="58"/>
      <c r="EZ484" s="58"/>
      <c r="FA484" s="58"/>
      <c r="FB484" s="58"/>
    </row>
    <row r="485" spans="57:158" ht="15" x14ac:dyDescent="0.25">
      <c r="BE485" s="58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 s="58"/>
      <c r="BT485" s="58"/>
      <c r="BU485" s="58"/>
      <c r="BV485" s="58"/>
      <c r="BW485" s="58"/>
      <c r="BX485" s="58"/>
      <c r="BY485" s="58"/>
      <c r="BZ485" s="58"/>
      <c r="CA485" s="58"/>
      <c r="CB485" s="58"/>
      <c r="CC485" s="58"/>
      <c r="CD485" s="58"/>
      <c r="CE485" s="58"/>
      <c r="CF485" s="58"/>
      <c r="CG485" s="58"/>
      <c r="CH485" s="58"/>
      <c r="CI485" s="58"/>
      <c r="CJ485" s="58"/>
      <c r="CK485" s="58"/>
      <c r="CL485" s="58"/>
      <c r="CM485" s="58"/>
      <c r="CN485" s="58"/>
      <c r="CO485" s="58"/>
      <c r="CP485" s="58"/>
      <c r="CQ485" s="58"/>
      <c r="CR485" s="58"/>
      <c r="CS485" s="58"/>
      <c r="CT485" s="58"/>
      <c r="CU485" s="58"/>
      <c r="CV485" s="58"/>
      <c r="CW485" s="58"/>
      <c r="CX485" s="58"/>
      <c r="CY485" s="58"/>
      <c r="CZ485" s="58"/>
      <c r="DA485" s="58"/>
      <c r="DB485" s="58"/>
      <c r="DC485" s="58"/>
      <c r="DD485" s="58"/>
      <c r="DE485" s="58"/>
      <c r="DF485" s="58"/>
      <c r="DG485" s="58"/>
      <c r="DH485" s="58"/>
      <c r="DI485" s="58"/>
      <c r="DJ485" s="58"/>
      <c r="DK485" s="58"/>
      <c r="DL485" s="58"/>
      <c r="DM485" s="58"/>
      <c r="DN485" s="58"/>
      <c r="DO485" s="58"/>
      <c r="DP485" s="58"/>
      <c r="DQ485" s="58"/>
      <c r="DR485" s="58"/>
      <c r="DS485" s="58"/>
      <c r="DT485" s="58"/>
      <c r="DU485" s="58"/>
      <c r="DV485" s="58"/>
      <c r="DW485" s="58"/>
      <c r="DX485" s="58"/>
      <c r="DY485" s="58"/>
      <c r="DZ485" s="58"/>
      <c r="EA485" s="58"/>
      <c r="EB485" s="58"/>
      <c r="EC485" s="58"/>
      <c r="ED485" s="58"/>
      <c r="EE485" s="58"/>
      <c r="EF485" s="58"/>
      <c r="EG485" s="58"/>
      <c r="EH485" s="58"/>
      <c r="EI485" s="58"/>
      <c r="EJ485" s="58"/>
      <c r="EK485" s="58"/>
      <c r="EL485" s="58"/>
      <c r="EM485" s="58"/>
      <c r="EN485" s="58"/>
      <c r="EO485" s="58"/>
      <c r="EP485" s="58"/>
      <c r="EQ485" s="58"/>
      <c r="ER485" s="58"/>
      <c r="ES485" s="58"/>
      <c r="ET485" s="58"/>
      <c r="EU485" s="58"/>
      <c r="EV485" s="58"/>
      <c r="EW485" s="58"/>
      <c r="EX485" s="58"/>
      <c r="EY485" s="58"/>
      <c r="EZ485" s="58"/>
      <c r="FA485" s="58"/>
      <c r="FB485" s="58"/>
    </row>
    <row r="486" spans="57:158" ht="15" x14ac:dyDescent="0.25">
      <c r="BE486" s="58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 s="58"/>
      <c r="BT486" s="58"/>
      <c r="BU486" s="58"/>
      <c r="BV486" s="58"/>
      <c r="BW486" s="58"/>
      <c r="BX486" s="58"/>
      <c r="BY486" s="58"/>
      <c r="BZ486" s="58"/>
      <c r="CA486" s="58"/>
      <c r="CB486" s="58"/>
      <c r="CC486" s="58"/>
      <c r="CD486" s="58"/>
      <c r="CE486" s="58"/>
      <c r="CF486" s="58"/>
      <c r="CG486" s="58"/>
      <c r="CH486" s="58"/>
      <c r="CI486" s="58"/>
      <c r="CJ486" s="58"/>
      <c r="CK486" s="58"/>
      <c r="CL486" s="58"/>
      <c r="CM486" s="58"/>
      <c r="CN486" s="58"/>
      <c r="CO486" s="58"/>
      <c r="CP486" s="58"/>
      <c r="CQ486" s="58"/>
      <c r="CR486" s="58"/>
      <c r="CS486" s="58"/>
      <c r="CT486" s="58"/>
      <c r="CU486" s="58"/>
      <c r="CV486" s="58"/>
      <c r="CW486" s="58"/>
      <c r="CX486" s="58"/>
      <c r="CY486" s="58"/>
      <c r="CZ486" s="58"/>
      <c r="DA486" s="58"/>
      <c r="DB486" s="58"/>
      <c r="DC486" s="58"/>
      <c r="DD486" s="58"/>
      <c r="DE486" s="58"/>
      <c r="DF486" s="58"/>
      <c r="DG486" s="58"/>
      <c r="DH486" s="58"/>
      <c r="DI486" s="58"/>
      <c r="DJ486" s="58"/>
      <c r="DK486" s="58"/>
      <c r="DL486" s="58"/>
      <c r="DM486" s="58"/>
      <c r="DN486" s="58"/>
      <c r="DO486" s="58"/>
      <c r="DP486" s="58"/>
      <c r="DQ486" s="58"/>
      <c r="DR486" s="58"/>
      <c r="DS486" s="58"/>
      <c r="DT486" s="58"/>
      <c r="DU486" s="58"/>
      <c r="DV486" s="58"/>
      <c r="DW486" s="58"/>
      <c r="DX486" s="58"/>
      <c r="DY486" s="58"/>
      <c r="DZ486" s="58"/>
      <c r="EA486" s="58"/>
      <c r="EB486" s="58"/>
      <c r="EC486" s="58"/>
      <c r="ED486" s="58"/>
      <c r="EE486" s="58"/>
      <c r="EF486" s="58"/>
      <c r="EG486" s="58"/>
      <c r="EH486" s="58"/>
      <c r="EI486" s="58"/>
      <c r="EJ486" s="58"/>
      <c r="EK486" s="58"/>
      <c r="EL486" s="58"/>
      <c r="EM486" s="58"/>
      <c r="EN486" s="58"/>
      <c r="EO486" s="58"/>
      <c r="EP486" s="58"/>
      <c r="EQ486" s="58"/>
      <c r="ER486" s="58"/>
      <c r="ES486" s="58"/>
      <c r="ET486" s="58"/>
      <c r="EU486" s="58"/>
      <c r="EV486" s="58"/>
      <c r="EW486" s="58"/>
      <c r="EX486" s="58"/>
      <c r="EY486" s="58"/>
      <c r="EZ486" s="58"/>
      <c r="FA486" s="58"/>
      <c r="FB486" s="58"/>
    </row>
    <row r="487" spans="57:158" ht="15" x14ac:dyDescent="0.25">
      <c r="BE487" s="58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 s="58"/>
      <c r="BT487" s="58"/>
      <c r="BU487" s="58"/>
      <c r="BV487" s="58"/>
      <c r="BW487" s="58"/>
      <c r="BX487" s="58"/>
      <c r="BY487" s="58"/>
      <c r="BZ487" s="58"/>
      <c r="CA487" s="58"/>
      <c r="CB487" s="58"/>
      <c r="CC487" s="58"/>
      <c r="CD487" s="58"/>
      <c r="CE487" s="58"/>
      <c r="CF487" s="58"/>
      <c r="CG487" s="58"/>
      <c r="CH487" s="58"/>
      <c r="CI487" s="58"/>
      <c r="CJ487" s="58"/>
      <c r="CK487" s="58"/>
      <c r="CL487" s="58"/>
      <c r="CM487" s="58"/>
      <c r="CN487" s="58"/>
      <c r="CO487" s="58"/>
      <c r="CP487" s="58"/>
      <c r="CQ487" s="58"/>
      <c r="CR487" s="58"/>
      <c r="CS487" s="58"/>
      <c r="CT487" s="58"/>
      <c r="CU487" s="58"/>
      <c r="CV487" s="58"/>
      <c r="CW487" s="58"/>
      <c r="CX487" s="58"/>
      <c r="CY487" s="58"/>
      <c r="CZ487" s="58"/>
      <c r="DA487" s="58"/>
      <c r="DB487" s="58"/>
      <c r="DC487" s="58"/>
      <c r="DD487" s="58"/>
      <c r="DE487" s="58"/>
      <c r="DF487" s="58"/>
      <c r="DG487" s="58"/>
      <c r="DH487" s="58"/>
      <c r="DI487" s="58"/>
      <c r="DJ487" s="58"/>
      <c r="DK487" s="58"/>
      <c r="DL487" s="58"/>
      <c r="DM487" s="58"/>
      <c r="DN487" s="58"/>
      <c r="DO487" s="58"/>
      <c r="DP487" s="58"/>
      <c r="DQ487" s="58"/>
      <c r="DR487" s="58"/>
      <c r="DS487" s="58"/>
      <c r="DT487" s="58"/>
      <c r="DU487" s="58"/>
      <c r="DV487" s="58"/>
      <c r="DW487" s="58"/>
      <c r="DX487" s="58"/>
      <c r="DY487" s="58"/>
      <c r="DZ487" s="58"/>
      <c r="EA487" s="58"/>
      <c r="EB487" s="58"/>
      <c r="EC487" s="58"/>
      <c r="ED487" s="58"/>
      <c r="EE487" s="58"/>
      <c r="EF487" s="58"/>
      <c r="EG487" s="58"/>
      <c r="EH487" s="58"/>
      <c r="EI487" s="58"/>
      <c r="EJ487" s="58"/>
      <c r="EK487" s="58"/>
      <c r="EL487" s="58"/>
      <c r="EM487" s="58"/>
      <c r="EN487" s="58"/>
      <c r="EO487" s="58"/>
      <c r="EP487" s="58"/>
      <c r="EQ487" s="58"/>
      <c r="ER487" s="58"/>
      <c r="ES487" s="58"/>
      <c r="ET487" s="58"/>
      <c r="EU487" s="58"/>
      <c r="EV487" s="58"/>
      <c r="EW487" s="58"/>
      <c r="EX487" s="58"/>
      <c r="EY487" s="58"/>
      <c r="EZ487" s="58"/>
      <c r="FA487" s="58"/>
      <c r="FB487" s="58"/>
    </row>
    <row r="488" spans="57:158" ht="15" x14ac:dyDescent="0.25">
      <c r="BE488" s="5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 s="58"/>
      <c r="BT488" s="58"/>
      <c r="BU488" s="58"/>
      <c r="BV488" s="58"/>
      <c r="BW488" s="58"/>
      <c r="BX488" s="58"/>
      <c r="BY488" s="58"/>
      <c r="BZ488" s="58"/>
      <c r="CA488" s="58"/>
      <c r="CB488" s="58"/>
      <c r="CC488" s="58"/>
      <c r="CD488" s="58"/>
      <c r="CE488" s="58"/>
      <c r="CF488" s="58"/>
      <c r="CG488" s="58"/>
      <c r="CH488" s="58"/>
      <c r="CI488" s="58"/>
      <c r="CJ488" s="58"/>
      <c r="CK488" s="58"/>
      <c r="CL488" s="58"/>
      <c r="CM488" s="58"/>
      <c r="CN488" s="58"/>
      <c r="CO488" s="58"/>
      <c r="CP488" s="58"/>
      <c r="CQ488" s="58"/>
      <c r="CR488" s="58"/>
      <c r="CS488" s="58"/>
      <c r="CT488" s="58"/>
      <c r="CU488" s="58"/>
      <c r="CV488" s="58"/>
      <c r="CW488" s="58"/>
      <c r="CX488" s="58"/>
      <c r="CY488" s="58"/>
      <c r="CZ488" s="58"/>
      <c r="DA488" s="58"/>
      <c r="DB488" s="58"/>
      <c r="DC488" s="58"/>
      <c r="DD488" s="58"/>
      <c r="DE488" s="58"/>
      <c r="DF488" s="58"/>
      <c r="DG488" s="58"/>
      <c r="DH488" s="58"/>
      <c r="DI488" s="58"/>
      <c r="DJ488" s="58"/>
      <c r="DK488" s="58"/>
      <c r="DL488" s="58"/>
      <c r="DM488" s="58"/>
      <c r="DN488" s="58"/>
      <c r="DO488" s="58"/>
      <c r="DP488" s="58"/>
      <c r="DQ488" s="58"/>
      <c r="DR488" s="58"/>
      <c r="DS488" s="58"/>
      <c r="DT488" s="58"/>
      <c r="DU488" s="58"/>
      <c r="DV488" s="58"/>
      <c r="DW488" s="58"/>
      <c r="DX488" s="58"/>
      <c r="DY488" s="58"/>
      <c r="DZ488" s="58"/>
      <c r="EA488" s="58"/>
      <c r="EB488" s="58"/>
      <c r="EC488" s="58"/>
      <c r="ED488" s="58"/>
      <c r="EE488" s="58"/>
      <c r="EF488" s="58"/>
      <c r="EG488" s="58"/>
      <c r="EH488" s="58"/>
      <c r="EI488" s="58"/>
      <c r="EJ488" s="58"/>
      <c r="EK488" s="58"/>
      <c r="EL488" s="58"/>
      <c r="EM488" s="58"/>
      <c r="EN488" s="58"/>
      <c r="EO488" s="58"/>
      <c r="EP488" s="58"/>
      <c r="EQ488" s="58"/>
      <c r="ER488" s="58"/>
      <c r="ES488" s="58"/>
      <c r="ET488" s="58"/>
      <c r="EU488" s="58"/>
      <c r="EV488" s="58"/>
      <c r="EW488" s="58"/>
      <c r="EX488" s="58"/>
      <c r="EY488" s="58"/>
      <c r="EZ488" s="58"/>
      <c r="FA488" s="58"/>
      <c r="FB488" s="58"/>
    </row>
    <row r="489" spans="57:158" ht="15" x14ac:dyDescent="0.25">
      <c r="BE489" s="58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 s="58"/>
      <c r="BT489" s="58"/>
      <c r="BU489" s="58"/>
      <c r="BV489" s="58"/>
      <c r="BW489" s="58"/>
      <c r="BX489" s="58"/>
      <c r="BY489" s="58"/>
      <c r="BZ489" s="58"/>
      <c r="CA489" s="58"/>
      <c r="CB489" s="58"/>
      <c r="CC489" s="58"/>
      <c r="CD489" s="58"/>
      <c r="CE489" s="58"/>
      <c r="CF489" s="58"/>
      <c r="CG489" s="58"/>
      <c r="CH489" s="58"/>
      <c r="CI489" s="58"/>
      <c r="CJ489" s="58"/>
      <c r="CK489" s="58"/>
      <c r="CL489" s="58"/>
      <c r="CM489" s="58"/>
      <c r="CN489" s="58"/>
      <c r="CO489" s="58"/>
      <c r="CP489" s="58"/>
      <c r="CQ489" s="58"/>
      <c r="CR489" s="58"/>
      <c r="CS489" s="58"/>
      <c r="CT489" s="58"/>
      <c r="CU489" s="58"/>
      <c r="CV489" s="58"/>
      <c r="CW489" s="58"/>
      <c r="CX489" s="58"/>
      <c r="CY489" s="58"/>
      <c r="CZ489" s="58"/>
      <c r="DA489" s="58"/>
      <c r="DB489" s="58"/>
      <c r="DC489" s="58"/>
      <c r="DD489" s="58"/>
      <c r="DE489" s="58"/>
      <c r="DF489" s="58"/>
      <c r="DG489" s="58"/>
      <c r="DH489" s="58"/>
      <c r="DI489" s="58"/>
      <c r="DJ489" s="58"/>
      <c r="DK489" s="58"/>
      <c r="DL489" s="58"/>
      <c r="DM489" s="58"/>
      <c r="DN489" s="58"/>
      <c r="DO489" s="58"/>
      <c r="DP489" s="58"/>
      <c r="DQ489" s="58"/>
      <c r="DR489" s="58"/>
      <c r="DS489" s="58"/>
      <c r="DT489" s="58"/>
      <c r="DU489" s="58"/>
      <c r="DV489" s="58"/>
      <c r="DW489" s="58"/>
      <c r="DX489" s="58"/>
      <c r="DY489" s="58"/>
      <c r="DZ489" s="58"/>
      <c r="EA489" s="58"/>
      <c r="EB489" s="58"/>
      <c r="EC489" s="58"/>
      <c r="ED489" s="58"/>
      <c r="EE489" s="58"/>
      <c r="EF489" s="58"/>
      <c r="EG489" s="58"/>
      <c r="EH489" s="58"/>
      <c r="EI489" s="58"/>
      <c r="EJ489" s="58"/>
      <c r="EK489" s="58"/>
      <c r="EL489" s="58"/>
      <c r="EM489" s="58"/>
      <c r="EN489" s="58"/>
      <c r="EO489" s="58"/>
      <c r="EP489" s="58"/>
      <c r="EQ489" s="58"/>
      <c r="ER489" s="58"/>
      <c r="ES489" s="58"/>
      <c r="ET489" s="58"/>
      <c r="EU489" s="58"/>
      <c r="EV489" s="58"/>
      <c r="EW489" s="58"/>
      <c r="EX489" s="58"/>
      <c r="EY489" s="58"/>
      <c r="EZ489" s="58"/>
      <c r="FA489" s="58"/>
      <c r="FB489" s="58"/>
    </row>
    <row r="490" spans="57:158" ht="15" x14ac:dyDescent="0.25">
      <c r="BE490" s="58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 s="58"/>
      <c r="BT490" s="58"/>
      <c r="BU490" s="58"/>
      <c r="BV490" s="58"/>
      <c r="BW490" s="58"/>
      <c r="BX490" s="58"/>
      <c r="BY490" s="58"/>
      <c r="BZ490" s="58"/>
      <c r="CA490" s="58"/>
      <c r="CB490" s="58"/>
      <c r="CC490" s="58"/>
      <c r="CD490" s="58"/>
      <c r="CE490" s="58"/>
      <c r="CF490" s="58"/>
      <c r="CG490" s="58"/>
      <c r="CH490" s="58"/>
      <c r="CI490" s="58"/>
      <c r="CJ490" s="58"/>
      <c r="CK490" s="58"/>
      <c r="CL490" s="58"/>
      <c r="CM490" s="58"/>
      <c r="CN490" s="58"/>
      <c r="CO490" s="58"/>
      <c r="CP490" s="58"/>
      <c r="CQ490" s="58"/>
      <c r="CR490" s="58"/>
      <c r="CS490" s="58"/>
      <c r="CT490" s="58"/>
      <c r="CU490" s="58"/>
      <c r="CV490" s="58"/>
      <c r="CW490" s="58"/>
      <c r="CX490" s="58"/>
      <c r="CY490" s="58"/>
      <c r="CZ490" s="58"/>
      <c r="DA490" s="58"/>
      <c r="DB490" s="58"/>
      <c r="DC490" s="58"/>
      <c r="DD490" s="58"/>
      <c r="DE490" s="58"/>
      <c r="DF490" s="58"/>
      <c r="DG490" s="58"/>
      <c r="DH490" s="58"/>
      <c r="DI490" s="58"/>
      <c r="DJ490" s="58"/>
      <c r="DK490" s="58"/>
      <c r="DL490" s="58"/>
      <c r="DM490" s="58"/>
      <c r="DN490" s="58"/>
      <c r="DO490" s="58"/>
      <c r="DP490" s="58"/>
      <c r="DQ490" s="58"/>
      <c r="DR490" s="58"/>
      <c r="DS490" s="58"/>
      <c r="DT490" s="58"/>
      <c r="DU490" s="58"/>
      <c r="DV490" s="58"/>
      <c r="DW490" s="58"/>
      <c r="DX490" s="58"/>
      <c r="DY490" s="58"/>
      <c r="DZ490" s="58"/>
      <c r="EA490" s="58"/>
      <c r="EB490" s="58"/>
      <c r="EC490" s="58"/>
      <c r="ED490" s="58"/>
      <c r="EE490" s="58"/>
      <c r="EF490" s="58"/>
      <c r="EG490" s="58"/>
      <c r="EH490" s="58"/>
      <c r="EI490" s="58"/>
      <c r="EJ490" s="58"/>
      <c r="EK490" s="58"/>
      <c r="EL490" s="58"/>
      <c r="EM490" s="58"/>
      <c r="EN490" s="58"/>
      <c r="EO490" s="58"/>
      <c r="EP490" s="58"/>
      <c r="EQ490" s="58"/>
      <c r="ER490" s="58"/>
      <c r="ES490" s="58"/>
      <c r="ET490" s="58"/>
      <c r="EU490" s="58"/>
      <c r="EV490" s="58"/>
      <c r="EW490" s="58"/>
      <c r="EX490" s="58"/>
      <c r="EY490" s="58"/>
      <c r="EZ490" s="58"/>
      <c r="FA490" s="58"/>
      <c r="FB490" s="58"/>
    </row>
    <row r="491" spans="57:158" ht="15" x14ac:dyDescent="0.25">
      <c r="BE491" s="58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 s="58"/>
      <c r="BT491" s="58"/>
      <c r="BU491" s="58"/>
      <c r="BV491" s="58"/>
      <c r="BW491" s="58"/>
      <c r="BX491" s="58"/>
      <c r="BY491" s="58"/>
      <c r="BZ491" s="58"/>
      <c r="CA491" s="58"/>
      <c r="CB491" s="58"/>
      <c r="CC491" s="58"/>
      <c r="CD491" s="58"/>
      <c r="CE491" s="58"/>
      <c r="CF491" s="58"/>
      <c r="CG491" s="58"/>
      <c r="CH491" s="58"/>
      <c r="CI491" s="58"/>
      <c r="CJ491" s="58"/>
      <c r="CK491" s="58"/>
      <c r="CL491" s="58"/>
      <c r="CM491" s="58"/>
      <c r="CN491" s="58"/>
      <c r="CO491" s="58"/>
      <c r="CP491" s="58"/>
      <c r="CQ491" s="58"/>
      <c r="CR491" s="58"/>
      <c r="CS491" s="58"/>
      <c r="CT491" s="58"/>
      <c r="CU491" s="58"/>
      <c r="CV491" s="58"/>
      <c r="CW491" s="58"/>
      <c r="CX491" s="58"/>
      <c r="CY491" s="58"/>
      <c r="CZ491" s="58"/>
      <c r="DA491" s="58"/>
      <c r="DB491" s="58"/>
      <c r="DC491" s="58"/>
      <c r="DD491" s="58"/>
      <c r="DE491" s="58"/>
      <c r="DF491" s="58"/>
      <c r="DG491" s="58"/>
      <c r="DH491" s="58"/>
      <c r="DI491" s="58"/>
      <c r="DJ491" s="58"/>
      <c r="DK491" s="58"/>
      <c r="DL491" s="58"/>
      <c r="DM491" s="58"/>
      <c r="DN491" s="58"/>
      <c r="DO491" s="58"/>
      <c r="DP491" s="58"/>
      <c r="DQ491" s="58"/>
      <c r="DR491" s="58"/>
      <c r="DS491" s="58"/>
      <c r="DT491" s="58"/>
      <c r="DU491" s="58"/>
      <c r="DV491" s="58"/>
      <c r="DW491" s="58"/>
      <c r="DX491" s="58"/>
      <c r="DY491" s="58"/>
      <c r="DZ491" s="58"/>
      <c r="EA491" s="58"/>
      <c r="EB491" s="58"/>
      <c r="EC491" s="58"/>
      <c r="ED491" s="58"/>
      <c r="EE491" s="58"/>
      <c r="EF491" s="58"/>
      <c r="EG491" s="58"/>
      <c r="EH491" s="58"/>
      <c r="EI491" s="58"/>
      <c r="EJ491" s="58"/>
      <c r="EK491" s="58"/>
      <c r="EL491" s="58"/>
      <c r="EM491" s="58"/>
      <c r="EN491" s="58"/>
      <c r="EO491" s="58"/>
      <c r="EP491" s="58"/>
      <c r="EQ491" s="58"/>
      <c r="ER491" s="58"/>
      <c r="ES491" s="58"/>
      <c r="ET491" s="58"/>
      <c r="EU491" s="58"/>
      <c r="EV491" s="58"/>
      <c r="EW491" s="58"/>
      <c r="EX491" s="58"/>
      <c r="EY491" s="58"/>
      <c r="EZ491" s="58"/>
      <c r="FA491" s="58"/>
      <c r="FB491" s="58"/>
    </row>
    <row r="492" spans="57:158" ht="15" x14ac:dyDescent="0.25">
      <c r="BE492" s="58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 s="58"/>
      <c r="BT492" s="58"/>
      <c r="BU492" s="58"/>
      <c r="BV492" s="58"/>
      <c r="BW492" s="58"/>
      <c r="BX492" s="58"/>
      <c r="BY492" s="58"/>
      <c r="BZ492" s="58"/>
      <c r="CA492" s="58"/>
      <c r="CB492" s="58"/>
      <c r="CC492" s="58"/>
      <c r="CD492" s="58"/>
      <c r="CE492" s="58"/>
      <c r="CF492" s="58"/>
      <c r="CG492" s="58"/>
      <c r="CH492" s="58"/>
      <c r="CI492" s="58"/>
      <c r="CJ492" s="58"/>
      <c r="CK492" s="58"/>
      <c r="CL492" s="58"/>
      <c r="CM492" s="58"/>
      <c r="CN492" s="58"/>
      <c r="CO492" s="58"/>
      <c r="CP492" s="58"/>
      <c r="CQ492" s="58"/>
      <c r="CR492" s="58"/>
      <c r="CS492" s="58"/>
      <c r="CT492" s="58"/>
      <c r="CU492" s="58"/>
      <c r="CV492" s="58"/>
      <c r="CW492" s="58"/>
      <c r="CX492" s="58"/>
      <c r="CY492" s="58"/>
      <c r="CZ492" s="58"/>
      <c r="DA492" s="58"/>
      <c r="DB492" s="58"/>
      <c r="DC492" s="58"/>
      <c r="DD492" s="58"/>
      <c r="DE492" s="58"/>
      <c r="DF492" s="58"/>
      <c r="DG492" s="58"/>
      <c r="DH492" s="58"/>
      <c r="DI492" s="58"/>
      <c r="DJ492" s="58"/>
      <c r="DK492" s="58"/>
      <c r="DL492" s="58"/>
      <c r="DM492" s="58"/>
      <c r="DN492" s="58"/>
      <c r="DO492" s="58"/>
      <c r="DP492" s="58"/>
      <c r="DQ492" s="58"/>
      <c r="DR492" s="58"/>
      <c r="DS492" s="58"/>
      <c r="DT492" s="58"/>
      <c r="DU492" s="58"/>
      <c r="DV492" s="58"/>
      <c r="DW492" s="58"/>
      <c r="DX492" s="58"/>
      <c r="DY492" s="58"/>
      <c r="DZ492" s="58"/>
      <c r="EA492" s="58"/>
      <c r="EB492" s="58"/>
      <c r="EC492" s="58"/>
      <c r="ED492" s="58"/>
      <c r="EE492" s="58"/>
      <c r="EF492" s="58"/>
      <c r="EG492" s="58"/>
      <c r="EH492" s="58"/>
      <c r="EI492" s="58"/>
      <c r="EJ492" s="58"/>
      <c r="EK492" s="58"/>
      <c r="EL492" s="58"/>
      <c r="EM492" s="58"/>
      <c r="EN492" s="58"/>
      <c r="EO492" s="58"/>
      <c r="EP492" s="58"/>
      <c r="EQ492" s="58"/>
      <c r="ER492" s="58"/>
      <c r="ES492" s="58"/>
      <c r="ET492" s="58"/>
      <c r="EU492" s="58"/>
      <c r="EV492" s="58"/>
      <c r="EW492" s="58"/>
      <c r="EX492" s="58"/>
      <c r="EY492" s="58"/>
      <c r="EZ492" s="58"/>
      <c r="FA492" s="58"/>
      <c r="FB492" s="58"/>
    </row>
    <row r="493" spans="57:158" ht="15" x14ac:dyDescent="0.25">
      <c r="BE493" s="58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 s="58"/>
      <c r="BT493" s="58"/>
      <c r="BU493" s="58"/>
      <c r="BV493" s="58"/>
      <c r="BW493" s="58"/>
      <c r="BX493" s="58"/>
      <c r="BY493" s="58"/>
      <c r="BZ493" s="58"/>
      <c r="CA493" s="58"/>
      <c r="CB493" s="58"/>
      <c r="CC493" s="58"/>
      <c r="CD493" s="58"/>
      <c r="CE493" s="58"/>
      <c r="CF493" s="58"/>
      <c r="CG493" s="58"/>
      <c r="CH493" s="58"/>
      <c r="CI493" s="58"/>
      <c r="CJ493" s="58"/>
      <c r="CK493" s="58"/>
      <c r="CL493" s="58"/>
      <c r="CM493" s="58"/>
      <c r="CN493" s="58"/>
      <c r="CO493" s="58"/>
      <c r="CP493" s="58"/>
      <c r="CQ493" s="58"/>
      <c r="CR493" s="58"/>
      <c r="CS493" s="58"/>
      <c r="CT493" s="58"/>
      <c r="CU493" s="58"/>
      <c r="CV493" s="58"/>
      <c r="CW493" s="58"/>
      <c r="CX493" s="58"/>
      <c r="CY493" s="58"/>
      <c r="CZ493" s="58"/>
      <c r="DA493" s="58"/>
      <c r="DB493" s="58"/>
      <c r="DC493" s="58"/>
      <c r="DD493" s="58"/>
      <c r="DE493" s="58"/>
      <c r="DF493" s="58"/>
      <c r="DG493" s="58"/>
      <c r="DH493" s="58"/>
      <c r="DI493" s="58"/>
      <c r="DJ493" s="58"/>
      <c r="DK493" s="58"/>
      <c r="DL493" s="58"/>
      <c r="DM493" s="58"/>
      <c r="DN493" s="58"/>
      <c r="DO493" s="58"/>
      <c r="DP493" s="58"/>
      <c r="DQ493" s="58"/>
      <c r="DR493" s="58"/>
      <c r="DS493" s="58"/>
      <c r="DT493" s="58"/>
      <c r="DU493" s="58"/>
      <c r="DV493" s="58"/>
      <c r="DW493" s="58"/>
      <c r="DX493" s="58"/>
      <c r="DY493" s="58"/>
      <c r="DZ493" s="58"/>
      <c r="EA493" s="58"/>
      <c r="EB493" s="58"/>
      <c r="EC493" s="58"/>
      <c r="ED493" s="58"/>
      <c r="EE493" s="58"/>
      <c r="EF493" s="58"/>
      <c r="EG493" s="58"/>
      <c r="EH493" s="58"/>
      <c r="EI493" s="58"/>
      <c r="EJ493" s="58"/>
      <c r="EK493" s="58"/>
      <c r="EL493" s="58"/>
      <c r="EM493" s="58"/>
      <c r="EN493" s="58"/>
      <c r="EO493" s="58"/>
      <c r="EP493" s="58"/>
      <c r="EQ493" s="58"/>
      <c r="ER493" s="58"/>
      <c r="ES493" s="58"/>
      <c r="ET493" s="58"/>
      <c r="EU493" s="58"/>
      <c r="EV493" s="58"/>
      <c r="EW493" s="58"/>
      <c r="EX493" s="58"/>
      <c r="EY493" s="58"/>
      <c r="EZ493" s="58"/>
      <c r="FA493" s="58"/>
      <c r="FB493" s="58"/>
    </row>
    <row r="494" spans="57:158" ht="15" x14ac:dyDescent="0.25">
      <c r="BE494" s="58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 s="58"/>
      <c r="BT494" s="58"/>
      <c r="BU494" s="58"/>
      <c r="BV494" s="58"/>
      <c r="BW494" s="58"/>
      <c r="BX494" s="58"/>
      <c r="BY494" s="58"/>
      <c r="BZ494" s="58"/>
      <c r="CA494" s="58"/>
      <c r="CB494" s="58"/>
      <c r="CC494" s="58"/>
      <c r="CD494" s="58"/>
      <c r="CE494" s="58"/>
      <c r="CF494" s="58"/>
      <c r="CG494" s="58"/>
      <c r="CH494" s="58"/>
      <c r="CI494" s="58"/>
      <c r="CJ494" s="58"/>
      <c r="CK494" s="58"/>
      <c r="CL494" s="58"/>
      <c r="CM494" s="58"/>
      <c r="CN494" s="58"/>
      <c r="CO494" s="58"/>
      <c r="CP494" s="58"/>
      <c r="CQ494" s="58"/>
      <c r="CR494" s="58"/>
      <c r="CS494" s="58"/>
      <c r="CT494" s="58"/>
      <c r="CU494" s="58"/>
      <c r="CV494" s="58"/>
      <c r="CW494" s="58"/>
      <c r="CX494" s="58"/>
      <c r="CY494" s="58"/>
      <c r="CZ494" s="58"/>
      <c r="DA494" s="58"/>
      <c r="DB494" s="58"/>
      <c r="DC494" s="58"/>
      <c r="DD494" s="58"/>
      <c r="DE494" s="58"/>
      <c r="DF494" s="58"/>
      <c r="DG494" s="58"/>
      <c r="DH494" s="58"/>
      <c r="DI494" s="58"/>
      <c r="DJ494" s="58"/>
      <c r="DK494" s="58"/>
      <c r="DL494" s="58"/>
      <c r="DM494" s="58"/>
      <c r="DN494" s="58"/>
      <c r="DO494" s="58"/>
      <c r="DP494" s="58"/>
      <c r="DQ494" s="58"/>
      <c r="DR494" s="58"/>
      <c r="DS494" s="58"/>
      <c r="DT494" s="58"/>
      <c r="DU494" s="58"/>
      <c r="DV494" s="58"/>
      <c r="DW494" s="58"/>
      <c r="DX494" s="58"/>
      <c r="DY494" s="58"/>
      <c r="DZ494" s="58"/>
      <c r="EA494" s="58"/>
      <c r="EB494" s="58"/>
      <c r="EC494" s="58"/>
      <c r="ED494" s="58"/>
      <c r="EE494" s="58"/>
      <c r="EF494" s="58"/>
      <c r="EG494" s="58"/>
      <c r="EH494" s="58"/>
      <c r="EI494" s="58"/>
      <c r="EJ494" s="58"/>
      <c r="EK494" s="58"/>
      <c r="EL494" s="58"/>
      <c r="EM494" s="58"/>
      <c r="EN494" s="58"/>
      <c r="EO494" s="58"/>
      <c r="EP494" s="58"/>
      <c r="EQ494" s="58"/>
      <c r="ER494" s="58"/>
      <c r="ES494" s="58"/>
      <c r="ET494" s="58"/>
      <c r="EU494" s="58"/>
      <c r="EV494" s="58"/>
      <c r="EW494" s="58"/>
      <c r="EX494" s="58"/>
      <c r="EY494" s="58"/>
      <c r="EZ494" s="58"/>
      <c r="FA494" s="58"/>
      <c r="FB494" s="58"/>
    </row>
    <row r="495" spans="57:158" ht="15" x14ac:dyDescent="0.25">
      <c r="BE495" s="58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 s="58"/>
      <c r="BT495" s="58"/>
      <c r="BU495" s="58"/>
      <c r="BV495" s="58"/>
      <c r="BW495" s="58"/>
      <c r="BX495" s="58"/>
      <c r="BY495" s="58"/>
      <c r="BZ495" s="58"/>
      <c r="CA495" s="58"/>
      <c r="CB495" s="58"/>
      <c r="CC495" s="58"/>
      <c r="CD495" s="58"/>
      <c r="CE495" s="58"/>
      <c r="CF495" s="58"/>
      <c r="CG495" s="58"/>
      <c r="CH495" s="58"/>
      <c r="CI495" s="58"/>
      <c r="CJ495" s="58"/>
      <c r="CK495" s="58"/>
      <c r="CL495" s="58"/>
      <c r="CM495" s="58"/>
      <c r="CN495" s="58"/>
      <c r="CO495" s="58"/>
      <c r="CP495" s="58"/>
      <c r="CQ495" s="58"/>
      <c r="CR495" s="58"/>
      <c r="CS495" s="58"/>
      <c r="CT495" s="58"/>
      <c r="CU495" s="58"/>
      <c r="CV495" s="58"/>
      <c r="CW495" s="58"/>
      <c r="CX495" s="58"/>
      <c r="CY495" s="58"/>
      <c r="CZ495" s="58"/>
      <c r="DA495" s="58"/>
      <c r="DB495" s="58"/>
      <c r="DC495" s="58"/>
      <c r="DD495" s="58"/>
      <c r="DE495" s="58"/>
      <c r="DF495" s="58"/>
      <c r="DG495" s="58"/>
      <c r="DH495" s="58"/>
      <c r="DI495" s="58"/>
      <c r="DJ495" s="58"/>
      <c r="DK495" s="58"/>
      <c r="DL495" s="58"/>
      <c r="DM495" s="58"/>
      <c r="DN495" s="58"/>
      <c r="DO495" s="58"/>
      <c r="DP495" s="58"/>
      <c r="DQ495" s="58"/>
      <c r="DR495" s="58"/>
      <c r="DS495" s="58"/>
      <c r="DT495" s="58"/>
      <c r="DU495" s="58"/>
      <c r="DV495" s="58"/>
      <c r="DW495" s="58"/>
      <c r="DX495" s="58"/>
      <c r="DY495" s="58"/>
      <c r="DZ495" s="58"/>
      <c r="EA495" s="58"/>
      <c r="EB495" s="58"/>
      <c r="EC495" s="58"/>
      <c r="ED495" s="58"/>
      <c r="EE495" s="58"/>
      <c r="EF495" s="58"/>
      <c r="EG495" s="58"/>
      <c r="EH495" s="58"/>
      <c r="EI495" s="58"/>
      <c r="EJ495" s="58"/>
      <c r="EK495" s="58"/>
      <c r="EL495" s="58"/>
      <c r="EM495" s="58"/>
      <c r="EN495" s="58"/>
      <c r="EO495" s="58"/>
      <c r="EP495" s="58"/>
      <c r="EQ495" s="58"/>
      <c r="ER495" s="58"/>
      <c r="ES495" s="58"/>
      <c r="ET495" s="58"/>
      <c r="EU495" s="58"/>
      <c r="EV495" s="58"/>
      <c r="EW495" s="58"/>
      <c r="EX495" s="58"/>
      <c r="EY495" s="58"/>
      <c r="EZ495" s="58"/>
      <c r="FA495" s="58"/>
      <c r="FB495" s="58"/>
    </row>
    <row r="496" spans="57:158" ht="15" x14ac:dyDescent="0.25">
      <c r="BE496" s="58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 s="58"/>
      <c r="BT496" s="58"/>
      <c r="BU496" s="58"/>
      <c r="BV496" s="58"/>
      <c r="BW496" s="58"/>
      <c r="BX496" s="58"/>
      <c r="BY496" s="58"/>
      <c r="BZ496" s="58"/>
      <c r="CA496" s="58"/>
      <c r="CB496" s="58"/>
      <c r="CC496" s="58"/>
      <c r="CD496" s="58"/>
      <c r="CE496" s="58"/>
      <c r="CF496" s="58"/>
      <c r="CG496" s="58"/>
      <c r="CH496" s="58"/>
      <c r="CI496" s="58"/>
      <c r="CJ496" s="58"/>
      <c r="CK496" s="58"/>
      <c r="CL496" s="58"/>
      <c r="CM496" s="58"/>
      <c r="CN496" s="58"/>
      <c r="CO496" s="58"/>
      <c r="CP496" s="58"/>
      <c r="CQ496" s="58"/>
      <c r="CR496" s="58"/>
      <c r="CS496" s="58"/>
      <c r="CT496" s="58"/>
      <c r="CU496" s="58"/>
      <c r="CV496" s="58"/>
      <c r="CW496" s="58"/>
      <c r="CX496" s="58"/>
      <c r="CY496" s="58"/>
      <c r="CZ496" s="58"/>
      <c r="DA496" s="58"/>
      <c r="DB496" s="58"/>
      <c r="DC496" s="58"/>
      <c r="DD496" s="58"/>
      <c r="DE496" s="58"/>
      <c r="DF496" s="58"/>
      <c r="DG496" s="58"/>
      <c r="DH496" s="58"/>
      <c r="DI496" s="58"/>
      <c r="DJ496" s="58"/>
      <c r="DK496" s="58"/>
      <c r="DL496" s="58"/>
      <c r="DM496" s="58"/>
      <c r="DN496" s="58"/>
      <c r="DO496" s="58"/>
      <c r="DP496" s="58"/>
      <c r="DQ496" s="58"/>
      <c r="DR496" s="58"/>
      <c r="DS496" s="58"/>
      <c r="DT496" s="58"/>
      <c r="DU496" s="58"/>
      <c r="DV496" s="58"/>
      <c r="DW496" s="58"/>
      <c r="DX496" s="58"/>
      <c r="DY496" s="58"/>
      <c r="DZ496" s="58"/>
      <c r="EA496" s="58"/>
      <c r="EB496" s="58"/>
      <c r="EC496" s="58"/>
      <c r="ED496" s="58"/>
      <c r="EE496" s="58"/>
      <c r="EF496" s="58"/>
      <c r="EG496" s="58"/>
      <c r="EH496" s="58"/>
      <c r="EI496" s="58"/>
      <c r="EJ496" s="58"/>
      <c r="EK496" s="58"/>
      <c r="EL496" s="58"/>
      <c r="EM496" s="58"/>
      <c r="EN496" s="58"/>
      <c r="EO496" s="58"/>
      <c r="EP496" s="58"/>
      <c r="EQ496" s="58"/>
      <c r="ER496" s="58"/>
      <c r="ES496" s="58"/>
      <c r="ET496" s="58"/>
      <c r="EU496" s="58"/>
      <c r="EV496" s="58"/>
      <c r="EW496" s="58"/>
      <c r="EX496" s="58"/>
      <c r="EY496" s="58"/>
      <c r="EZ496" s="58"/>
      <c r="FA496" s="58"/>
      <c r="FB496" s="58"/>
    </row>
    <row r="497" spans="57:158" ht="15" x14ac:dyDescent="0.25">
      <c r="BE497" s="58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 s="58"/>
      <c r="BT497" s="58"/>
      <c r="BU497" s="58"/>
      <c r="BV497" s="58"/>
      <c r="BW497" s="58"/>
      <c r="BX497" s="58"/>
      <c r="BY497" s="58"/>
      <c r="BZ497" s="58"/>
      <c r="CA497" s="58"/>
      <c r="CB497" s="58"/>
      <c r="CC497" s="58"/>
      <c r="CD497" s="58"/>
      <c r="CE497" s="58"/>
      <c r="CF497" s="58"/>
      <c r="CG497" s="58"/>
      <c r="CH497" s="58"/>
      <c r="CI497" s="58"/>
      <c r="CJ497" s="58"/>
      <c r="CK497" s="58"/>
      <c r="CL497" s="58"/>
      <c r="CM497" s="58"/>
      <c r="CN497" s="58"/>
      <c r="CO497" s="58"/>
      <c r="CP497" s="58"/>
      <c r="CQ497" s="58"/>
      <c r="CR497" s="58"/>
      <c r="CS497" s="58"/>
      <c r="CT497" s="58"/>
      <c r="CU497" s="58"/>
      <c r="CV497" s="58"/>
      <c r="CW497" s="58"/>
      <c r="CX497" s="58"/>
      <c r="CY497" s="58"/>
      <c r="CZ497" s="58"/>
      <c r="DA497" s="58"/>
      <c r="DB497" s="58"/>
      <c r="DC497" s="58"/>
      <c r="DD497" s="58"/>
      <c r="DE497" s="58"/>
      <c r="DF497" s="58"/>
      <c r="DG497" s="58"/>
      <c r="DH497" s="58"/>
      <c r="DI497" s="58"/>
      <c r="DJ497" s="58"/>
      <c r="DK497" s="58"/>
      <c r="DL497" s="58"/>
      <c r="DM497" s="58"/>
      <c r="DN497" s="58"/>
      <c r="DO497" s="58"/>
      <c r="DP497" s="58"/>
      <c r="DQ497" s="58"/>
      <c r="DR497" s="58"/>
      <c r="DS497" s="58"/>
      <c r="DT497" s="58"/>
      <c r="DU497" s="58"/>
      <c r="DV497" s="58"/>
      <c r="DW497" s="58"/>
      <c r="DX497" s="58"/>
      <c r="DY497" s="58"/>
      <c r="DZ497" s="58"/>
      <c r="EA497" s="58"/>
      <c r="EB497" s="58"/>
      <c r="EC497" s="58"/>
      <c r="ED497" s="58"/>
      <c r="EE497" s="58"/>
      <c r="EF497" s="58"/>
      <c r="EG497" s="58"/>
      <c r="EH497" s="58"/>
      <c r="EI497" s="58"/>
      <c r="EJ497" s="58"/>
      <c r="EK497" s="58"/>
      <c r="EL497" s="58"/>
      <c r="EM497" s="58"/>
      <c r="EN497" s="58"/>
      <c r="EO497" s="58"/>
      <c r="EP497" s="58"/>
      <c r="EQ497" s="58"/>
      <c r="ER497" s="58"/>
      <c r="ES497" s="58"/>
      <c r="ET497" s="58"/>
      <c r="EU497" s="58"/>
      <c r="EV497" s="58"/>
      <c r="EW497" s="58"/>
      <c r="EX497" s="58"/>
      <c r="EY497" s="58"/>
      <c r="EZ497" s="58"/>
      <c r="FA497" s="58"/>
      <c r="FB497" s="58"/>
    </row>
    <row r="498" spans="57:158" ht="15" x14ac:dyDescent="0.25">
      <c r="BE498" s="5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 s="58"/>
      <c r="BT498" s="58"/>
      <c r="BU498" s="58"/>
      <c r="BV498" s="58"/>
      <c r="BW498" s="58"/>
      <c r="BX498" s="58"/>
      <c r="BY498" s="58"/>
      <c r="BZ498" s="58"/>
      <c r="CA498" s="58"/>
      <c r="CB498" s="58"/>
      <c r="CC498" s="58"/>
      <c r="CD498" s="58"/>
      <c r="CE498" s="58"/>
      <c r="CF498" s="58"/>
      <c r="CG498" s="58"/>
      <c r="CH498" s="58"/>
      <c r="CI498" s="58"/>
      <c r="CJ498" s="58"/>
      <c r="CK498" s="58"/>
      <c r="CL498" s="58"/>
      <c r="CM498" s="58"/>
      <c r="CN498" s="58"/>
      <c r="CO498" s="58"/>
      <c r="CP498" s="58"/>
      <c r="CQ498" s="58"/>
      <c r="CR498" s="58"/>
      <c r="CS498" s="58"/>
      <c r="CT498" s="58"/>
      <c r="CU498" s="58"/>
      <c r="CV498" s="58"/>
      <c r="CW498" s="58"/>
      <c r="CX498" s="58"/>
      <c r="CY498" s="58"/>
      <c r="CZ498" s="58"/>
      <c r="DA498" s="58"/>
      <c r="DB498" s="58"/>
      <c r="DC498" s="58"/>
      <c r="DD498" s="58"/>
      <c r="DE498" s="58"/>
      <c r="DF498" s="58"/>
      <c r="DG498" s="58"/>
      <c r="DH498" s="58"/>
      <c r="DI498" s="58"/>
      <c r="DJ498" s="58"/>
      <c r="DK498" s="58"/>
      <c r="DL498" s="58"/>
      <c r="DM498" s="58"/>
      <c r="DN498" s="58"/>
      <c r="DO498" s="58"/>
      <c r="DP498" s="58"/>
      <c r="DQ498" s="58"/>
      <c r="DR498" s="58"/>
      <c r="DS498" s="58"/>
      <c r="DT498" s="58"/>
      <c r="DU498" s="58"/>
      <c r="DV498" s="58"/>
      <c r="DW498" s="58"/>
      <c r="DX498" s="58"/>
      <c r="DY498" s="58"/>
      <c r="DZ498" s="58"/>
      <c r="EA498" s="58"/>
      <c r="EB498" s="58"/>
      <c r="EC498" s="58"/>
      <c r="ED498" s="58"/>
      <c r="EE498" s="58"/>
      <c r="EF498" s="58"/>
      <c r="EG498" s="58"/>
      <c r="EH498" s="58"/>
      <c r="EI498" s="58"/>
      <c r="EJ498" s="58"/>
      <c r="EK498" s="58"/>
      <c r="EL498" s="58"/>
      <c r="EM498" s="58"/>
      <c r="EN498" s="58"/>
      <c r="EO498" s="58"/>
      <c r="EP498" s="58"/>
      <c r="EQ498" s="58"/>
      <c r="ER498" s="58"/>
      <c r="ES498" s="58"/>
      <c r="ET498" s="58"/>
      <c r="EU498" s="58"/>
      <c r="EV498" s="58"/>
      <c r="EW498" s="58"/>
      <c r="EX498" s="58"/>
      <c r="EY498" s="58"/>
      <c r="EZ498" s="58"/>
      <c r="FA498" s="58"/>
      <c r="FB498" s="58"/>
    </row>
    <row r="499" spans="57:158" ht="15" x14ac:dyDescent="0.25">
      <c r="BE499" s="58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 s="58"/>
      <c r="BT499" s="58"/>
      <c r="BU499" s="58"/>
      <c r="BV499" s="58"/>
      <c r="BW499" s="58"/>
      <c r="BX499" s="58"/>
      <c r="BY499" s="58"/>
      <c r="BZ499" s="58"/>
      <c r="CA499" s="58"/>
      <c r="CB499" s="58"/>
      <c r="CC499" s="58"/>
      <c r="CD499" s="58"/>
      <c r="CE499" s="58"/>
      <c r="CF499" s="58"/>
      <c r="CG499" s="58"/>
      <c r="CH499" s="58"/>
      <c r="CI499" s="58"/>
      <c r="CJ499" s="58"/>
      <c r="CK499" s="58"/>
      <c r="CL499" s="58"/>
      <c r="CM499" s="58"/>
      <c r="CN499" s="58"/>
      <c r="CO499" s="58"/>
      <c r="CP499" s="58"/>
      <c r="CQ499" s="58"/>
      <c r="CR499" s="58"/>
      <c r="CS499" s="58"/>
      <c r="CT499" s="58"/>
      <c r="CU499" s="58"/>
      <c r="CV499" s="58"/>
      <c r="CW499" s="58"/>
      <c r="CX499" s="58"/>
      <c r="CY499" s="58"/>
      <c r="CZ499" s="58"/>
      <c r="DA499" s="58"/>
      <c r="DB499" s="58"/>
      <c r="DC499" s="58"/>
      <c r="DD499" s="58"/>
      <c r="DE499" s="58"/>
      <c r="DF499" s="58"/>
      <c r="DG499" s="58"/>
      <c r="DH499" s="58"/>
      <c r="DI499" s="58"/>
      <c r="DJ499" s="58"/>
      <c r="DK499" s="58"/>
      <c r="DL499" s="58"/>
      <c r="DM499" s="58"/>
      <c r="DN499" s="58"/>
      <c r="DO499" s="58"/>
      <c r="DP499" s="58"/>
      <c r="DQ499" s="58"/>
      <c r="DR499" s="58"/>
      <c r="DS499" s="58"/>
      <c r="DT499" s="58"/>
      <c r="DU499" s="58"/>
      <c r="DV499" s="58"/>
      <c r="DW499" s="58"/>
      <c r="DX499" s="58"/>
      <c r="DY499" s="58"/>
      <c r="DZ499" s="58"/>
      <c r="EA499" s="58"/>
      <c r="EB499" s="58"/>
      <c r="EC499" s="58"/>
      <c r="ED499" s="58"/>
      <c r="EE499" s="58"/>
      <c r="EF499" s="58"/>
      <c r="EG499" s="58"/>
      <c r="EH499" s="58"/>
      <c r="EI499" s="58"/>
      <c r="EJ499" s="58"/>
      <c r="EK499" s="58"/>
      <c r="EL499" s="58"/>
      <c r="EM499" s="58"/>
      <c r="EN499" s="58"/>
      <c r="EO499" s="58"/>
      <c r="EP499" s="58"/>
      <c r="EQ499" s="58"/>
      <c r="ER499" s="58"/>
      <c r="ES499" s="58"/>
      <c r="ET499" s="58"/>
      <c r="EU499" s="58"/>
      <c r="EV499" s="58"/>
      <c r="EW499" s="58"/>
      <c r="EX499" s="58"/>
      <c r="EY499" s="58"/>
      <c r="EZ499" s="58"/>
      <c r="FA499" s="58"/>
      <c r="FB499" s="58"/>
    </row>
    <row r="500" spans="57:158" ht="15" x14ac:dyDescent="0.25">
      <c r="BE500" s="58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 s="58"/>
      <c r="BT500" s="58"/>
      <c r="BU500" s="58"/>
      <c r="BV500" s="58"/>
      <c r="BW500" s="58"/>
      <c r="BX500" s="58"/>
      <c r="BY500" s="58"/>
      <c r="BZ500" s="58"/>
      <c r="CA500" s="58"/>
      <c r="CB500" s="58"/>
      <c r="CC500" s="58"/>
      <c r="CD500" s="58"/>
      <c r="CE500" s="58"/>
      <c r="CF500" s="58"/>
      <c r="CG500" s="58"/>
      <c r="CH500" s="58"/>
      <c r="CI500" s="58"/>
      <c r="CJ500" s="58"/>
      <c r="CK500" s="58"/>
      <c r="CL500" s="58"/>
      <c r="CM500" s="58"/>
      <c r="CN500" s="58"/>
      <c r="CO500" s="58"/>
      <c r="CP500" s="58"/>
      <c r="CQ500" s="58"/>
      <c r="CR500" s="58"/>
      <c r="CS500" s="58"/>
      <c r="CT500" s="58"/>
      <c r="CU500" s="58"/>
      <c r="CV500" s="58"/>
      <c r="CW500" s="58"/>
      <c r="CX500" s="58"/>
      <c r="CY500" s="58"/>
      <c r="CZ500" s="58"/>
      <c r="DA500" s="58"/>
      <c r="DB500" s="58"/>
      <c r="DC500" s="58"/>
      <c r="DD500" s="58"/>
      <c r="DE500" s="58"/>
      <c r="DF500" s="58"/>
      <c r="DG500" s="58"/>
      <c r="DH500" s="58"/>
      <c r="DI500" s="58"/>
      <c r="DJ500" s="58"/>
      <c r="DK500" s="58"/>
      <c r="DL500" s="58"/>
      <c r="DM500" s="58"/>
      <c r="DN500" s="58"/>
      <c r="DO500" s="58"/>
      <c r="DP500" s="58"/>
      <c r="DQ500" s="58"/>
      <c r="DR500" s="58"/>
      <c r="DS500" s="58"/>
      <c r="DT500" s="58"/>
      <c r="DU500" s="58"/>
      <c r="DV500" s="58"/>
      <c r="DW500" s="58"/>
      <c r="DX500" s="58"/>
      <c r="DY500" s="58"/>
      <c r="DZ500" s="58"/>
      <c r="EA500" s="58"/>
      <c r="EB500" s="58"/>
      <c r="EC500" s="58"/>
      <c r="ED500" s="58"/>
      <c r="EE500" s="58"/>
      <c r="EF500" s="58"/>
      <c r="EG500" s="58"/>
      <c r="EH500" s="58"/>
      <c r="EI500" s="58"/>
      <c r="EJ500" s="58"/>
      <c r="EK500" s="58"/>
      <c r="EL500" s="58"/>
      <c r="EM500" s="58"/>
      <c r="EN500" s="58"/>
      <c r="EO500" s="58"/>
      <c r="EP500" s="58"/>
      <c r="EQ500" s="58"/>
      <c r="ER500" s="58"/>
      <c r="ES500" s="58"/>
      <c r="ET500" s="58"/>
      <c r="EU500" s="58"/>
      <c r="EV500" s="58"/>
      <c r="EW500" s="58"/>
      <c r="EX500" s="58"/>
      <c r="EY500" s="58"/>
      <c r="EZ500" s="58"/>
      <c r="FA500" s="58"/>
      <c r="FB500" s="58"/>
    </row>
    <row r="501" spans="57:158" ht="15" x14ac:dyDescent="0.25">
      <c r="BE501" s="58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 s="58"/>
      <c r="BT501" s="58"/>
      <c r="BU501" s="58"/>
      <c r="BV501" s="58"/>
      <c r="BW501" s="58"/>
      <c r="BX501" s="58"/>
      <c r="BY501" s="58"/>
      <c r="BZ501" s="58"/>
      <c r="CA501" s="58"/>
      <c r="CB501" s="58"/>
      <c r="CC501" s="58"/>
      <c r="CD501" s="58"/>
      <c r="CE501" s="58"/>
      <c r="CF501" s="58"/>
      <c r="CG501" s="58"/>
      <c r="CH501" s="58"/>
      <c r="CI501" s="58"/>
      <c r="CJ501" s="58"/>
      <c r="CK501" s="58"/>
      <c r="CL501" s="58"/>
      <c r="CM501" s="58"/>
      <c r="CN501" s="58"/>
      <c r="CO501" s="58"/>
      <c r="CP501" s="58"/>
      <c r="CQ501" s="58"/>
      <c r="CR501" s="58"/>
      <c r="CS501" s="58"/>
      <c r="CT501" s="58"/>
      <c r="CU501" s="58"/>
      <c r="CV501" s="58"/>
      <c r="CW501" s="58"/>
      <c r="CX501" s="58"/>
      <c r="CY501" s="58"/>
      <c r="CZ501" s="58"/>
      <c r="DA501" s="58"/>
      <c r="DB501" s="58"/>
      <c r="DC501" s="58"/>
      <c r="DD501" s="58"/>
      <c r="DE501" s="58"/>
      <c r="DF501" s="58"/>
      <c r="DG501" s="58"/>
      <c r="DH501" s="58"/>
      <c r="DI501" s="58"/>
      <c r="DJ501" s="58"/>
      <c r="DK501" s="58"/>
      <c r="DL501" s="58"/>
      <c r="DM501" s="58"/>
      <c r="DN501" s="58"/>
      <c r="DO501" s="58"/>
      <c r="DP501" s="58"/>
      <c r="DQ501" s="58"/>
      <c r="DR501" s="58"/>
      <c r="DS501" s="58"/>
      <c r="DT501" s="58"/>
      <c r="DU501" s="58"/>
      <c r="DV501" s="58"/>
      <c r="DW501" s="58"/>
      <c r="DX501" s="58"/>
      <c r="DY501" s="58"/>
      <c r="DZ501" s="58"/>
      <c r="EA501" s="58"/>
      <c r="EB501" s="58"/>
      <c r="EC501" s="58"/>
      <c r="ED501" s="58"/>
      <c r="EE501" s="58"/>
      <c r="EF501" s="58"/>
      <c r="EG501" s="58"/>
      <c r="EH501" s="58"/>
      <c r="EI501" s="58"/>
      <c r="EJ501" s="58"/>
      <c r="EK501" s="58"/>
      <c r="EL501" s="58"/>
      <c r="EM501" s="58"/>
      <c r="EN501" s="58"/>
      <c r="EO501" s="58"/>
      <c r="EP501" s="58"/>
      <c r="EQ501" s="58"/>
      <c r="ER501" s="58"/>
      <c r="ES501" s="58"/>
      <c r="ET501" s="58"/>
      <c r="EU501" s="58"/>
      <c r="EV501" s="58"/>
      <c r="EW501" s="58"/>
      <c r="EX501" s="58"/>
      <c r="EY501" s="58"/>
      <c r="EZ501" s="58"/>
      <c r="FA501" s="58"/>
      <c r="FB501" s="58"/>
    </row>
    <row r="502" spans="57:158" ht="15" x14ac:dyDescent="0.25">
      <c r="BE502" s="58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 s="58"/>
      <c r="BT502" s="58"/>
      <c r="BU502" s="58"/>
      <c r="BV502" s="58"/>
      <c r="BW502" s="58"/>
      <c r="BX502" s="58"/>
      <c r="BY502" s="58"/>
      <c r="BZ502" s="58"/>
      <c r="CA502" s="58"/>
      <c r="CB502" s="58"/>
      <c r="CC502" s="58"/>
      <c r="CD502" s="58"/>
      <c r="CE502" s="58"/>
      <c r="CF502" s="58"/>
      <c r="CG502" s="58"/>
      <c r="CH502" s="58"/>
      <c r="CI502" s="58"/>
      <c r="CJ502" s="58"/>
      <c r="CK502" s="58"/>
      <c r="CL502" s="58"/>
      <c r="CM502" s="58"/>
      <c r="CN502" s="58"/>
      <c r="CO502" s="58"/>
      <c r="CP502" s="58"/>
      <c r="CQ502" s="58"/>
      <c r="CR502" s="58"/>
      <c r="CS502" s="58"/>
      <c r="CT502" s="58"/>
      <c r="CU502" s="58"/>
      <c r="CV502" s="58"/>
      <c r="CW502" s="58"/>
      <c r="CX502" s="58"/>
      <c r="CY502" s="58"/>
      <c r="CZ502" s="58"/>
      <c r="DA502" s="58"/>
      <c r="DB502" s="58"/>
      <c r="DC502" s="58"/>
      <c r="DD502" s="58"/>
      <c r="DE502" s="58"/>
      <c r="DF502" s="58"/>
      <c r="DG502" s="58"/>
      <c r="DH502" s="58"/>
      <c r="DI502" s="58"/>
      <c r="DJ502" s="58"/>
      <c r="DK502" s="58"/>
      <c r="DL502" s="58"/>
      <c r="DM502" s="58"/>
      <c r="DN502" s="58"/>
      <c r="DO502" s="58"/>
      <c r="DP502" s="58"/>
      <c r="DQ502" s="58"/>
      <c r="DR502" s="58"/>
      <c r="DS502" s="58"/>
      <c r="DT502" s="58"/>
      <c r="DU502" s="58"/>
      <c r="DV502" s="58"/>
      <c r="DW502" s="58"/>
      <c r="DX502" s="58"/>
      <c r="DY502" s="58"/>
      <c r="DZ502" s="58"/>
      <c r="EA502" s="58"/>
      <c r="EB502" s="58"/>
      <c r="EC502" s="58"/>
      <c r="ED502" s="58"/>
      <c r="EE502" s="58"/>
      <c r="EF502" s="58"/>
      <c r="EG502" s="58"/>
      <c r="EH502" s="58"/>
      <c r="EI502" s="58"/>
      <c r="EJ502" s="58"/>
      <c r="EK502" s="58"/>
      <c r="EL502" s="58"/>
      <c r="EM502" s="58"/>
      <c r="EN502" s="58"/>
      <c r="EO502" s="58"/>
      <c r="EP502" s="58"/>
      <c r="EQ502" s="58"/>
      <c r="ER502" s="58"/>
      <c r="ES502" s="58"/>
      <c r="ET502" s="58"/>
      <c r="EU502" s="58"/>
      <c r="EV502" s="58"/>
      <c r="EW502" s="58"/>
      <c r="EX502" s="58"/>
      <c r="EY502" s="58"/>
      <c r="EZ502" s="58"/>
      <c r="FA502" s="58"/>
      <c r="FB502" s="58"/>
    </row>
    <row r="503" spans="57:158" ht="15" x14ac:dyDescent="0.25">
      <c r="BE503" s="58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 s="58"/>
      <c r="BT503" s="58"/>
      <c r="BU503" s="58"/>
      <c r="BV503" s="58"/>
      <c r="BW503" s="58"/>
      <c r="BX503" s="58"/>
      <c r="BY503" s="58"/>
      <c r="BZ503" s="58"/>
      <c r="CA503" s="58"/>
      <c r="CB503" s="58"/>
      <c r="CC503" s="58"/>
      <c r="CD503" s="58"/>
      <c r="CE503" s="58"/>
      <c r="CF503" s="58"/>
      <c r="CG503" s="58"/>
      <c r="CH503" s="58"/>
      <c r="CI503" s="58"/>
      <c r="CJ503" s="58"/>
      <c r="CK503" s="58"/>
      <c r="CL503" s="58"/>
      <c r="CM503" s="58"/>
      <c r="CN503" s="58"/>
      <c r="CO503" s="58"/>
      <c r="CP503" s="58"/>
      <c r="CQ503" s="58"/>
      <c r="CR503" s="58"/>
      <c r="CS503" s="58"/>
      <c r="CT503" s="58"/>
      <c r="CU503" s="58"/>
      <c r="CV503" s="58"/>
      <c r="CW503" s="58"/>
      <c r="CX503" s="58"/>
      <c r="CY503" s="58"/>
      <c r="CZ503" s="58"/>
      <c r="DA503" s="58"/>
      <c r="DB503" s="58"/>
      <c r="DC503" s="58"/>
      <c r="DD503" s="58"/>
      <c r="DE503" s="58"/>
      <c r="DF503" s="58"/>
      <c r="DG503" s="58"/>
      <c r="DH503" s="58"/>
      <c r="DI503" s="58"/>
      <c r="DJ503" s="58"/>
      <c r="DK503" s="58"/>
      <c r="DL503" s="58"/>
      <c r="DM503" s="58"/>
      <c r="DN503" s="58"/>
      <c r="DO503" s="58"/>
      <c r="DP503" s="58"/>
      <c r="DQ503" s="58"/>
      <c r="DR503" s="58"/>
      <c r="DS503" s="58"/>
      <c r="DT503" s="58"/>
      <c r="DU503" s="58"/>
      <c r="DV503" s="58"/>
      <c r="DW503" s="58"/>
      <c r="DX503" s="58"/>
      <c r="DY503" s="58"/>
      <c r="DZ503" s="58"/>
      <c r="EA503" s="58"/>
      <c r="EB503" s="58"/>
      <c r="EC503" s="58"/>
      <c r="ED503" s="58"/>
      <c r="EE503" s="58"/>
      <c r="EF503" s="58"/>
      <c r="EG503" s="58"/>
      <c r="EH503" s="58"/>
      <c r="EI503" s="58"/>
      <c r="EJ503" s="58"/>
      <c r="EK503" s="58"/>
      <c r="EL503" s="58"/>
      <c r="EM503" s="58"/>
      <c r="EN503" s="58"/>
      <c r="EO503" s="58"/>
      <c r="EP503" s="58"/>
      <c r="EQ503" s="58"/>
      <c r="ER503" s="58"/>
      <c r="ES503" s="58"/>
      <c r="ET503" s="58"/>
      <c r="EU503" s="58"/>
      <c r="EV503" s="58"/>
      <c r="EW503" s="58"/>
      <c r="EX503" s="58"/>
      <c r="EY503" s="58"/>
      <c r="EZ503" s="58"/>
      <c r="FA503" s="58"/>
      <c r="FB503" s="58"/>
    </row>
    <row r="504" spans="57:158" ht="15" x14ac:dyDescent="0.25">
      <c r="BE504" s="58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 s="58"/>
      <c r="BT504" s="58"/>
      <c r="BU504" s="58"/>
      <c r="BV504" s="58"/>
      <c r="BW504" s="58"/>
      <c r="BX504" s="58"/>
      <c r="BY504" s="58"/>
      <c r="BZ504" s="58"/>
      <c r="CA504" s="58"/>
      <c r="CB504" s="58"/>
      <c r="CC504" s="58"/>
      <c r="CD504" s="58"/>
      <c r="CE504" s="58"/>
      <c r="CF504" s="58"/>
      <c r="CG504" s="58"/>
      <c r="CH504" s="58"/>
      <c r="CI504" s="58"/>
      <c r="CJ504" s="58"/>
      <c r="CK504" s="58"/>
      <c r="CL504" s="58"/>
      <c r="CM504" s="58"/>
      <c r="CN504" s="58"/>
      <c r="CO504" s="58"/>
      <c r="CP504" s="58"/>
      <c r="CQ504" s="58"/>
      <c r="CR504" s="58"/>
      <c r="CS504" s="58"/>
      <c r="CT504" s="58"/>
      <c r="CU504" s="58"/>
      <c r="CV504" s="58"/>
      <c r="CW504" s="58"/>
      <c r="CX504" s="58"/>
      <c r="CY504" s="58"/>
      <c r="CZ504" s="58"/>
      <c r="DA504" s="58"/>
      <c r="DB504" s="58"/>
      <c r="DC504" s="58"/>
      <c r="DD504" s="58"/>
      <c r="DE504" s="58"/>
      <c r="DF504" s="58"/>
      <c r="DG504" s="58"/>
      <c r="DH504" s="58"/>
      <c r="DI504" s="58"/>
      <c r="DJ504" s="58"/>
      <c r="DK504" s="58"/>
      <c r="DL504" s="58"/>
      <c r="DM504" s="58"/>
      <c r="DN504" s="58"/>
      <c r="DO504" s="58"/>
      <c r="DP504" s="58"/>
      <c r="DQ504" s="58"/>
      <c r="DR504" s="58"/>
      <c r="DS504" s="58"/>
      <c r="DT504" s="58"/>
      <c r="DU504" s="58"/>
      <c r="DV504" s="58"/>
      <c r="DW504" s="58"/>
      <c r="DX504" s="58"/>
      <c r="DY504" s="58"/>
      <c r="DZ504" s="58"/>
      <c r="EA504" s="58"/>
      <c r="EB504" s="58"/>
      <c r="EC504" s="58"/>
      <c r="ED504" s="58"/>
      <c r="EE504" s="58"/>
      <c r="EF504" s="58"/>
      <c r="EG504" s="58"/>
      <c r="EH504" s="58"/>
      <c r="EI504" s="58"/>
      <c r="EJ504" s="58"/>
      <c r="EK504" s="58"/>
      <c r="EL504" s="58"/>
      <c r="EM504" s="58"/>
      <c r="EN504" s="58"/>
      <c r="EO504" s="58"/>
      <c r="EP504" s="58"/>
      <c r="EQ504" s="58"/>
      <c r="ER504" s="58"/>
      <c r="ES504" s="58"/>
      <c r="ET504" s="58"/>
      <c r="EU504" s="58"/>
      <c r="EV504" s="58"/>
      <c r="EW504" s="58"/>
      <c r="EX504" s="58"/>
      <c r="EY504" s="58"/>
      <c r="EZ504" s="58"/>
      <c r="FA504" s="58"/>
      <c r="FB504" s="58"/>
    </row>
    <row r="505" spans="57:158" ht="15" x14ac:dyDescent="0.25">
      <c r="BE505" s="58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 s="58"/>
      <c r="BT505" s="58"/>
      <c r="BU505" s="58"/>
      <c r="BV505" s="58"/>
      <c r="BW505" s="58"/>
      <c r="BX505" s="58"/>
      <c r="BY505" s="58"/>
      <c r="BZ505" s="58"/>
      <c r="CA505" s="58"/>
      <c r="CB505" s="58"/>
      <c r="CC505" s="58"/>
      <c r="CD505" s="58"/>
      <c r="CE505" s="58"/>
      <c r="CF505" s="58"/>
      <c r="CG505" s="58"/>
      <c r="CH505" s="58"/>
      <c r="CI505" s="58"/>
      <c r="CJ505" s="58"/>
      <c r="CK505" s="58"/>
      <c r="CL505" s="58"/>
      <c r="CM505" s="58"/>
      <c r="CN505" s="58"/>
      <c r="CO505" s="58"/>
      <c r="CP505" s="58"/>
      <c r="CQ505" s="58"/>
      <c r="CR505" s="58"/>
      <c r="CS505" s="58"/>
      <c r="CT505" s="58"/>
      <c r="CU505" s="58"/>
      <c r="CV505" s="58"/>
      <c r="CW505" s="58"/>
      <c r="CX505" s="58"/>
      <c r="CY505" s="58"/>
      <c r="CZ505" s="58"/>
      <c r="DA505" s="58"/>
      <c r="DB505" s="58"/>
      <c r="DC505" s="58"/>
      <c r="DD505" s="58"/>
      <c r="DE505" s="58"/>
      <c r="DF505" s="58"/>
      <c r="DG505" s="58"/>
      <c r="DH505" s="58"/>
      <c r="DI505" s="58"/>
      <c r="DJ505" s="58"/>
      <c r="DK505" s="58"/>
      <c r="DL505" s="58"/>
      <c r="DM505" s="58"/>
      <c r="DN505" s="58"/>
      <c r="DO505" s="58"/>
      <c r="DP505" s="58"/>
      <c r="DQ505" s="58"/>
      <c r="DR505" s="58"/>
      <c r="DS505" s="58"/>
      <c r="DT505" s="58"/>
      <c r="DU505" s="58"/>
      <c r="DV505" s="58"/>
      <c r="DW505" s="58"/>
      <c r="DX505" s="58"/>
      <c r="DY505" s="58"/>
      <c r="DZ505" s="58"/>
      <c r="EA505" s="58"/>
      <c r="EB505" s="58"/>
      <c r="EC505" s="58"/>
      <c r="ED505" s="58"/>
      <c r="EE505" s="58"/>
      <c r="EF505" s="58"/>
      <c r="EG505" s="58"/>
      <c r="EH505" s="58"/>
      <c r="EI505" s="58"/>
      <c r="EJ505" s="58"/>
      <c r="EK505" s="58"/>
      <c r="EL505" s="58"/>
      <c r="EM505" s="58"/>
      <c r="EN505" s="58"/>
      <c r="EO505" s="58"/>
      <c r="EP505" s="58"/>
      <c r="EQ505" s="58"/>
      <c r="ER505" s="58"/>
      <c r="ES505" s="58"/>
      <c r="ET505" s="58"/>
      <c r="EU505" s="58"/>
      <c r="EV505" s="58"/>
      <c r="EW505" s="58"/>
      <c r="EX505" s="58"/>
      <c r="EY505" s="58"/>
      <c r="EZ505" s="58"/>
      <c r="FA505" s="58"/>
      <c r="FB505" s="58"/>
    </row>
    <row r="506" spans="57:158" ht="15" x14ac:dyDescent="0.25">
      <c r="BE506" s="58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 s="58"/>
      <c r="BT506" s="58"/>
      <c r="BU506" s="58"/>
      <c r="BV506" s="58"/>
      <c r="BW506" s="58"/>
      <c r="BX506" s="58"/>
      <c r="BY506" s="58"/>
      <c r="BZ506" s="58"/>
      <c r="CA506" s="58"/>
      <c r="CB506" s="58"/>
      <c r="CC506" s="58"/>
      <c r="CD506" s="58"/>
      <c r="CE506" s="58"/>
      <c r="CF506" s="58"/>
      <c r="CG506" s="58"/>
      <c r="CH506" s="58"/>
      <c r="CI506" s="58"/>
      <c r="CJ506" s="58"/>
      <c r="CK506" s="58"/>
      <c r="CL506" s="58"/>
      <c r="CM506" s="58"/>
      <c r="CN506" s="58"/>
      <c r="CO506" s="58"/>
      <c r="CP506" s="58"/>
      <c r="CQ506" s="58"/>
      <c r="CR506" s="58"/>
      <c r="CS506" s="58"/>
      <c r="CT506" s="58"/>
      <c r="CU506" s="58"/>
      <c r="CV506" s="58"/>
      <c r="CW506" s="58"/>
      <c r="CX506" s="58"/>
      <c r="CY506" s="58"/>
      <c r="CZ506" s="58"/>
      <c r="DA506" s="58"/>
      <c r="DB506" s="58"/>
      <c r="DC506" s="58"/>
      <c r="DD506" s="58"/>
      <c r="DE506" s="58"/>
      <c r="DF506" s="58"/>
      <c r="DG506" s="58"/>
      <c r="DH506" s="58"/>
      <c r="DI506" s="58"/>
      <c r="DJ506" s="58"/>
      <c r="DK506" s="58"/>
      <c r="DL506" s="58"/>
      <c r="DM506" s="58"/>
      <c r="DN506" s="58"/>
      <c r="DO506" s="58"/>
      <c r="DP506" s="58"/>
      <c r="DQ506" s="58"/>
      <c r="DR506" s="58"/>
      <c r="DS506" s="58"/>
      <c r="DT506" s="58"/>
      <c r="DU506" s="58"/>
      <c r="DV506" s="58"/>
      <c r="DW506" s="58"/>
      <c r="DX506" s="58"/>
      <c r="DY506" s="58"/>
      <c r="DZ506" s="58"/>
      <c r="EA506" s="58"/>
      <c r="EB506" s="58"/>
      <c r="EC506" s="58"/>
      <c r="ED506" s="58"/>
      <c r="EE506" s="58"/>
      <c r="EF506" s="58"/>
      <c r="EG506" s="58"/>
      <c r="EH506" s="58"/>
      <c r="EI506" s="58"/>
      <c r="EJ506" s="58"/>
      <c r="EK506" s="58"/>
      <c r="EL506" s="58"/>
      <c r="EM506" s="58"/>
      <c r="EN506" s="58"/>
      <c r="EO506" s="58"/>
      <c r="EP506" s="58"/>
      <c r="EQ506" s="58"/>
      <c r="ER506" s="58"/>
      <c r="ES506" s="58"/>
      <c r="ET506" s="58"/>
      <c r="EU506" s="58"/>
      <c r="EV506" s="58"/>
      <c r="EW506" s="58"/>
      <c r="EX506" s="58"/>
      <c r="EY506" s="58"/>
      <c r="EZ506" s="58"/>
      <c r="FA506" s="58"/>
      <c r="FB506" s="58"/>
    </row>
    <row r="507" spans="57:158" ht="15" x14ac:dyDescent="0.25">
      <c r="BE507" s="58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 s="58"/>
      <c r="BT507" s="58"/>
      <c r="BU507" s="58"/>
      <c r="BV507" s="58"/>
      <c r="BW507" s="58"/>
      <c r="BX507" s="58"/>
      <c r="BY507" s="58"/>
      <c r="BZ507" s="58"/>
      <c r="CA507" s="58"/>
      <c r="CB507" s="58"/>
      <c r="CC507" s="58"/>
      <c r="CD507" s="58"/>
      <c r="CE507" s="58"/>
      <c r="CF507" s="58"/>
      <c r="CG507" s="58"/>
      <c r="CH507" s="58"/>
      <c r="CI507" s="58"/>
      <c r="CJ507" s="58"/>
      <c r="CK507" s="58"/>
      <c r="CL507" s="58"/>
      <c r="CM507" s="58"/>
      <c r="CN507" s="58"/>
      <c r="CO507" s="58"/>
      <c r="CP507" s="58"/>
      <c r="CQ507" s="58"/>
      <c r="CR507" s="58"/>
      <c r="CS507" s="58"/>
      <c r="CT507" s="58"/>
      <c r="CU507" s="58"/>
      <c r="CV507" s="58"/>
      <c r="CW507" s="58"/>
      <c r="CX507" s="58"/>
      <c r="CY507" s="58"/>
      <c r="CZ507" s="58"/>
      <c r="DA507" s="58"/>
      <c r="DB507" s="58"/>
      <c r="DC507" s="58"/>
      <c r="DD507" s="58"/>
      <c r="DE507" s="58"/>
      <c r="DF507" s="58"/>
      <c r="DG507" s="58"/>
      <c r="DH507" s="58"/>
      <c r="DI507" s="58"/>
      <c r="DJ507" s="58"/>
      <c r="DK507" s="58"/>
      <c r="DL507" s="58"/>
      <c r="DM507" s="58"/>
      <c r="DN507" s="58"/>
      <c r="DO507" s="58"/>
      <c r="DP507" s="58"/>
      <c r="DQ507" s="58"/>
      <c r="DR507" s="58"/>
      <c r="DS507" s="58"/>
      <c r="DT507" s="58"/>
      <c r="DU507" s="58"/>
      <c r="DV507" s="58"/>
      <c r="DW507" s="58"/>
      <c r="DX507" s="58"/>
      <c r="DY507" s="58"/>
      <c r="DZ507" s="58"/>
      <c r="EA507" s="58"/>
      <c r="EB507" s="58"/>
      <c r="EC507" s="58"/>
      <c r="ED507" s="58"/>
      <c r="EE507" s="58"/>
      <c r="EF507" s="58"/>
      <c r="EG507" s="58"/>
      <c r="EH507" s="58"/>
      <c r="EI507" s="58"/>
      <c r="EJ507" s="58"/>
      <c r="EK507" s="58"/>
      <c r="EL507" s="58"/>
      <c r="EM507" s="58"/>
      <c r="EN507" s="58"/>
      <c r="EO507" s="58"/>
      <c r="EP507" s="58"/>
      <c r="EQ507" s="58"/>
      <c r="ER507" s="58"/>
      <c r="ES507" s="58"/>
      <c r="ET507" s="58"/>
      <c r="EU507" s="58"/>
      <c r="EV507" s="58"/>
      <c r="EW507" s="58"/>
      <c r="EX507" s="58"/>
      <c r="EY507" s="58"/>
      <c r="EZ507" s="58"/>
      <c r="FA507" s="58"/>
      <c r="FB507" s="58"/>
    </row>
    <row r="508" spans="57:158" ht="15" x14ac:dyDescent="0.25">
      <c r="BE508" s="5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 s="58"/>
      <c r="BT508" s="58"/>
      <c r="BU508" s="58"/>
      <c r="BV508" s="58"/>
      <c r="BW508" s="58"/>
      <c r="BX508" s="58"/>
      <c r="BY508" s="58"/>
      <c r="BZ508" s="58"/>
      <c r="CA508" s="58"/>
      <c r="CB508" s="58"/>
      <c r="CC508" s="58"/>
      <c r="CD508" s="58"/>
      <c r="CE508" s="58"/>
      <c r="CF508" s="58"/>
      <c r="CG508" s="58"/>
      <c r="CH508" s="58"/>
      <c r="CI508" s="58"/>
      <c r="CJ508" s="58"/>
      <c r="CK508" s="58"/>
      <c r="CL508" s="58"/>
      <c r="CM508" s="58"/>
      <c r="CN508" s="58"/>
      <c r="CO508" s="58"/>
      <c r="CP508" s="58"/>
      <c r="CQ508" s="58"/>
      <c r="CR508" s="58"/>
      <c r="CS508" s="58"/>
      <c r="CT508" s="58"/>
      <c r="CU508" s="58"/>
      <c r="CV508" s="58"/>
      <c r="CW508" s="58"/>
      <c r="CX508" s="58"/>
      <c r="CY508" s="58"/>
      <c r="CZ508" s="58"/>
      <c r="DA508" s="58"/>
      <c r="DB508" s="58"/>
      <c r="DC508" s="58"/>
      <c r="DD508" s="58"/>
      <c r="DE508" s="58"/>
      <c r="DF508" s="58"/>
      <c r="DG508" s="58"/>
      <c r="DH508" s="58"/>
      <c r="DI508" s="58"/>
      <c r="DJ508" s="58"/>
      <c r="DK508" s="58"/>
      <c r="DL508" s="58"/>
      <c r="DM508" s="58"/>
      <c r="DN508" s="58"/>
      <c r="DO508" s="58"/>
      <c r="DP508" s="58"/>
      <c r="DQ508" s="58"/>
      <c r="DR508" s="58"/>
      <c r="DS508" s="58"/>
      <c r="DT508" s="58"/>
      <c r="DU508" s="58"/>
      <c r="DV508" s="58"/>
      <c r="DW508" s="58"/>
      <c r="DX508" s="58"/>
      <c r="DY508" s="58"/>
      <c r="DZ508" s="58"/>
      <c r="EA508" s="58"/>
      <c r="EB508" s="58"/>
      <c r="EC508" s="58"/>
      <c r="ED508" s="58"/>
      <c r="EE508" s="58"/>
      <c r="EF508" s="58"/>
      <c r="EG508" s="58"/>
      <c r="EH508" s="58"/>
      <c r="EI508" s="58"/>
      <c r="EJ508" s="58"/>
      <c r="EK508" s="58"/>
      <c r="EL508" s="58"/>
      <c r="EM508" s="58"/>
      <c r="EN508" s="58"/>
      <c r="EO508" s="58"/>
      <c r="EP508" s="58"/>
      <c r="EQ508" s="58"/>
      <c r="ER508" s="58"/>
      <c r="ES508" s="58"/>
      <c r="ET508" s="58"/>
      <c r="EU508" s="58"/>
      <c r="EV508" s="58"/>
      <c r="EW508" s="58"/>
      <c r="EX508" s="58"/>
      <c r="EY508" s="58"/>
      <c r="EZ508" s="58"/>
      <c r="FA508" s="58"/>
      <c r="FB508" s="58"/>
    </row>
    <row r="509" spans="57:158" ht="15" x14ac:dyDescent="0.25">
      <c r="BE509" s="58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 s="58"/>
      <c r="BT509" s="58"/>
      <c r="BU509" s="58"/>
      <c r="BV509" s="58"/>
      <c r="BW509" s="58"/>
      <c r="BX509" s="58"/>
      <c r="BY509" s="58"/>
      <c r="BZ509" s="58"/>
      <c r="CA509" s="58"/>
      <c r="CB509" s="58"/>
      <c r="CC509" s="58"/>
      <c r="CD509" s="58"/>
      <c r="CE509" s="58"/>
      <c r="CF509" s="58"/>
      <c r="CG509" s="58"/>
      <c r="CH509" s="58"/>
      <c r="CI509" s="58"/>
      <c r="CJ509" s="58"/>
      <c r="CK509" s="58"/>
      <c r="CL509" s="58"/>
      <c r="CM509" s="58"/>
      <c r="CN509" s="58"/>
      <c r="CO509" s="58"/>
      <c r="CP509" s="58"/>
      <c r="CQ509" s="58"/>
      <c r="CR509" s="58"/>
      <c r="CS509" s="58"/>
      <c r="CT509" s="58"/>
      <c r="CU509" s="58"/>
      <c r="CV509" s="58"/>
      <c r="CW509" s="58"/>
      <c r="CX509" s="58"/>
      <c r="CY509" s="58"/>
      <c r="CZ509" s="58"/>
      <c r="DA509" s="58"/>
      <c r="DB509" s="58"/>
      <c r="DC509" s="58"/>
      <c r="DD509" s="58"/>
      <c r="DE509" s="58"/>
      <c r="DF509" s="58"/>
      <c r="DG509" s="58"/>
      <c r="DH509" s="58"/>
      <c r="DI509" s="58"/>
      <c r="DJ509" s="58"/>
      <c r="DK509" s="58"/>
      <c r="DL509" s="58"/>
      <c r="DM509" s="58"/>
      <c r="DN509" s="58"/>
      <c r="DO509" s="58"/>
      <c r="DP509" s="58"/>
      <c r="DQ509" s="58"/>
      <c r="DR509" s="58"/>
      <c r="DS509" s="58"/>
      <c r="DT509" s="58"/>
      <c r="DU509" s="58"/>
      <c r="DV509" s="58"/>
      <c r="DW509" s="58"/>
      <c r="DX509" s="58"/>
      <c r="DY509" s="58"/>
      <c r="DZ509" s="58"/>
      <c r="EA509" s="58"/>
      <c r="EB509" s="58"/>
      <c r="EC509" s="58"/>
      <c r="ED509" s="58"/>
      <c r="EE509" s="58"/>
      <c r="EF509" s="58"/>
      <c r="EG509" s="58"/>
      <c r="EH509" s="58"/>
      <c r="EI509" s="58"/>
      <c r="EJ509" s="58"/>
      <c r="EK509" s="58"/>
      <c r="EL509" s="58"/>
      <c r="EM509" s="58"/>
      <c r="EN509" s="58"/>
      <c r="EO509" s="58"/>
      <c r="EP509" s="58"/>
      <c r="EQ509" s="58"/>
      <c r="ER509" s="58"/>
      <c r="ES509" s="58"/>
      <c r="ET509" s="58"/>
      <c r="EU509" s="58"/>
      <c r="EV509" s="58"/>
      <c r="EW509" s="58"/>
      <c r="EX509" s="58"/>
      <c r="EY509" s="58"/>
      <c r="EZ509" s="58"/>
      <c r="FA509" s="58"/>
      <c r="FB509" s="58"/>
    </row>
    <row r="510" spans="57:158" ht="15" x14ac:dyDescent="0.25">
      <c r="BE510" s="58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 s="58"/>
      <c r="BT510" s="58"/>
      <c r="BU510" s="58"/>
      <c r="BV510" s="58"/>
      <c r="BW510" s="58"/>
      <c r="BX510" s="58"/>
      <c r="BY510" s="58"/>
      <c r="BZ510" s="58"/>
      <c r="CA510" s="58"/>
      <c r="CB510" s="58"/>
      <c r="CC510" s="58"/>
      <c r="CD510" s="58"/>
      <c r="CE510" s="58"/>
      <c r="CF510" s="58"/>
      <c r="CG510" s="58"/>
      <c r="CH510" s="58"/>
      <c r="CI510" s="58"/>
      <c r="CJ510" s="58"/>
      <c r="CK510" s="58"/>
      <c r="CL510" s="58"/>
      <c r="CM510" s="58"/>
      <c r="CN510" s="58"/>
      <c r="CO510" s="58"/>
      <c r="CP510" s="58"/>
      <c r="CQ510" s="58"/>
      <c r="CR510" s="58"/>
      <c r="CS510" s="58"/>
      <c r="CT510" s="58"/>
      <c r="CU510" s="58"/>
      <c r="CV510" s="58"/>
      <c r="CW510" s="58"/>
      <c r="CX510" s="58"/>
      <c r="CY510" s="58"/>
      <c r="CZ510" s="58"/>
      <c r="DA510" s="58"/>
      <c r="DB510" s="58"/>
      <c r="DC510" s="58"/>
      <c r="DD510" s="58"/>
      <c r="DE510" s="58"/>
      <c r="DF510" s="58"/>
      <c r="DG510" s="58"/>
      <c r="DH510" s="58"/>
      <c r="DI510" s="58"/>
      <c r="DJ510" s="58"/>
      <c r="DK510" s="58"/>
      <c r="DL510" s="58"/>
      <c r="DM510" s="58"/>
      <c r="DN510" s="58"/>
      <c r="DO510" s="58"/>
      <c r="DP510" s="58"/>
      <c r="DQ510" s="58"/>
      <c r="DR510" s="58"/>
      <c r="DS510" s="58"/>
      <c r="DT510" s="58"/>
      <c r="DU510" s="58"/>
      <c r="DV510" s="58"/>
      <c r="DW510" s="58"/>
      <c r="DX510" s="58"/>
      <c r="DY510" s="58"/>
      <c r="DZ510" s="58"/>
      <c r="EA510" s="58"/>
      <c r="EB510" s="58"/>
      <c r="EC510" s="58"/>
      <c r="ED510" s="58"/>
      <c r="EE510" s="58"/>
      <c r="EF510" s="58"/>
      <c r="EG510" s="58"/>
      <c r="EH510" s="58"/>
      <c r="EI510" s="58"/>
      <c r="EJ510" s="58"/>
      <c r="EK510" s="58"/>
      <c r="EL510" s="58"/>
      <c r="EM510" s="58"/>
      <c r="EN510" s="58"/>
      <c r="EO510" s="58"/>
      <c r="EP510" s="58"/>
      <c r="EQ510" s="58"/>
      <c r="ER510" s="58"/>
      <c r="ES510" s="58"/>
      <c r="ET510" s="58"/>
      <c r="EU510" s="58"/>
      <c r="EV510" s="58"/>
      <c r="EW510" s="58"/>
      <c r="EX510" s="58"/>
      <c r="EY510" s="58"/>
      <c r="EZ510" s="58"/>
      <c r="FA510" s="58"/>
      <c r="FB510" s="58"/>
    </row>
    <row r="511" spans="57:158" ht="15" x14ac:dyDescent="0.25">
      <c r="BE511" s="58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 s="58"/>
      <c r="BT511" s="58"/>
      <c r="BU511" s="58"/>
      <c r="BV511" s="58"/>
      <c r="BW511" s="58"/>
      <c r="BX511" s="58"/>
      <c r="BY511" s="58"/>
      <c r="BZ511" s="58"/>
      <c r="CA511" s="58"/>
      <c r="CB511" s="58"/>
      <c r="CC511" s="58"/>
      <c r="CD511" s="58"/>
      <c r="CE511" s="58"/>
      <c r="CF511" s="58"/>
      <c r="CG511" s="58"/>
      <c r="CH511" s="58"/>
      <c r="CI511" s="58"/>
      <c r="CJ511" s="58"/>
      <c r="CK511" s="58"/>
      <c r="CL511" s="58"/>
      <c r="CM511" s="58"/>
      <c r="CN511" s="58"/>
      <c r="CO511" s="58"/>
      <c r="CP511" s="58"/>
      <c r="CQ511" s="58"/>
      <c r="CR511" s="58"/>
      <c r="CS511" s="58"/>
      <c r="CT511" s="58"/>
      <c r="CU511" s="58"/>
      <c r="CV511" s="58"/>
      <c r="CW511" s="58"/>
      <c r="CX511" s="58"/>
      <c r="CY511" s="58"/>
      <c r="CZ511" s="58"/>
      <c r="DA511" s="58"/>
      <c r="DB511" s="58"/>
      <c r="DC511" s="58"/>
      <c r="DD511" s="58"/>
      <c r="DE511" s="58"/>
      <c r="DF511" s="58"/>
      <c r="DG511" s="58"/>
      <c r="DH511" s="58"/>
      <c r="DI511" s="58"/>
      <c r="DJ511" s="58"/>
      <c r="DK511" s="58"/>
      <c r="DL511" s="58"/>
      <c r="DM511" s="58"/>
      <c r="DN511" s="58"/>
      <c r="DO511" s="58"/>
      <c r="DP511" s="58"/>
      <c r="DQ511" s="58"/>
      <c r="DR511" s="58"/>
      <c r="DS511" s="58"/>
      <c r="DT511" s="58"/>
      <c r="DU511" s="58"/>
      <c r="DV511" s="58"/>
      <c r="DW511" s="58"/>
      <c r="DX511" s="58"/>
      <c r="DY511" s="58"/>
      <c r="DZ511" s="58"/>
      <c r="EA511" s="58"/>
      <c r="EB511" s="58"/>
      <c r="EC511" s="58"/>
      <c r="ED511" s="58"/>
      <c r="EE511" s="58"/>
      <c r="EF511" s="58"/>
      <c r="EG511" s="58"/>
      <c r="EH511" s="58"/>
      <c r="EI511" s="58"/>
      <c r="EJ511" s="58"/>
      <c r="EK511" s="58"/>
      <c r="EL511" s="58"/>
      <c r="EM511" s="58"/>
      <c r="EN511" s="58"/>
      <c r="EO511" s="58"/>
      <c r="EP511" s="58"/>
      <c r="EQ511" s="58"/>
      <c r="ER511" s="58"/>
      <c r="ES511" s="58"/>
      <c r="ET511" s="58"/>
      <c r="EU511" s="58"/>
      <c r="EV511" s="58"/>
      <c r="EW511" s="58"/>
      <c r="EX511" s="58"/>
      <c r="EY511" s="58"/>
      <c r="EZ511" s="58"/>
      <c r="FA511" s="58"/>
      <c r="FB511" s="58"/>
    </row>
    <row r="512" spans="57:158" ht="15" x14ac:dyDescent="0.25">
      <c r="BE512" s="58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 s="58"/>
      <c r="BT512" s="58"/>
      <c r="BU512" s="58"/>
      <c r="BV512" s="58"/>
      <c r="BW512" s="58"/>
      <c r="BX512" s="58"/>
      <c r="BY512" s="58"/>
      <c r="BZ512" s="58"/>
      <c r="CA512" s="58"/>
      <c r="CB512" s="58"/>
      <c r="CC512" s="58"/>
      <c r="CD512" s="58"/>
      <c r="CE512" s="58"/>
      <c r="CF512" s="58"/>
      <c r="CG512" s="58"/>
      <c r="CH512" s="58"/>
      <c r="CI512" s="58"/>
      <c r="CJ512" s="58"/>
      <c r="CK512" s="58"/>
      <c r="CL512" s="58"/>
      <c r="CM512" s="58"/>
      <c r="CN512" s="58"/>
      <c r="CO512" s="58"/>
      <c r="CP512" s="58"/>
      <c r="CQ512" s="58"/>
      <c r="CR512" s="58"/>
      <c r="CS512" s="58"/>
      <c r="CT512" s="58"/>
      <c r="CU512" s="58"/>
      <c r="CV512" s="58"/>
      <c r="CW512" s="58"/>
      <c r="CX512" s="58"/>
      <c r="CY512" s="58"/>
      <c r="CZ512" s="58"/>
      <c r="DA512" s="58"/>
      <c r="DB512" s="58"/>
      <c r="DC512" s="58"/>
      <c r="DD512" s="58"/>
      <c r="DE512" s="58"/>
      <c r="DF512" s="58"/>
      <c r="DG512" s="58"/>
      <c r="DH512" s="58"/>
      <c r="DI512" s="58"/>
      <c r="DJ512" s="58"/>
      <c r="DK512" s="58"/>
      <c r="DL512" s="58"/>
      <c r="DM512" s="58"/>
      <c r="DN512" s="58"/>
      <c r="DO512" s="58"/>
      <c r="DP512" s="58"/>
      <c r="DQ512" s="58"/>
      <c r="DR512" s="58"/>
      <c r="DS512" s="58"/>
      <c r="DT512" s="58"/>
      <c r="DU512" s="58"/>
      <c r="DV512" s="58"/>
      <c r="DW512" s="58"/>
      <c r="DX512" s="58"/>
      <c r="DY512" s="58"/>
      <c r="DZ512" s="58"/>
      <c r="EA512" s="58"/>
      <c r="EB512" s="58"/>
      <c r="EC512" s="58"/>
      <c r="ED512" s="58"/>
      <c r="EE512" s="58"/>
      <c r="EF512" s="58"/>
      <c r="EG512" s="58"/>
      <c r="EH512" s="58"/>
      <c r="EI512" s="58"/>
      <c r="EJ512" s="58"/>
      <c r="EK512" s="58"/>
      <c r="EL512" s="58"/>
      <c r="EM512" s="58"/>
      <c r="EN512" s="58"/>
      <c r="EO512" s="58"/>
      <c r="EP512" s="58"/>
      <c r="EQ512" s="58"/>
      <c r="ER512" s="58"/>
      <c r="ES512" s="58"/>
      <c r="ET512" s="58"/>
      <c r="EU512" s="58"/>
      <c r="EV512" s="58"/>
      <c r="EW512" s="58"/>
      <c r="EX512" s="58"/>
      <c r="EY512" s="58"/>
      <c r="EZ512" s="58"/>
      <c r="FA512" s="58"/>
      <c r="FB512" s="58"/>
    </row>
    <row r="513" spans="57:158" ht="15" x14ac:dyDescent="0.25">
      <c r="BE513" s="58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 s="58"/>
      <c r="BT513" s="58"/>
      <c r="BU513" s="58"/>
      <c r="BV513" s="58"/>
      <c r="BW513" s="58"/>
      <c r="BX513" s="58"/>
      <c r="BY513" s="58"/>
      <c r="BZ513" s="58"/>
      <c r="CA513" s="58"/>
      <c r="CB513" s="58"/>
      <c r="CC513" s="58"/>
      <c r="CD513" s="58"/>
      <c r="CE513" s="58"/>
      <c r="CF513" s="58"/>
      <c r="CG513" s="58"/>
      <c r="CH513" s="58"/>
      <c r="CI513" s="58"/>
      <c r="CJ513" s="58"/>
      <c r="CK513" s="58"/>
      <c r="CL513" s="58"/>
      <c r="CM513" s="58"/>
      <c r="CN513" s="58"/>
      <c r="CO513" s="58"/>
      <c r="CP513" s="58"/>
      <c r="CQ513" s="58"/>
      <c r="CR513" s="58"/>
      <c r="CS513" s="58"/>
      <c r="CT513" s="58"/>
      <c r="CU513" s="58"/>
      <c r="CV513" s="58"/>
      <c r="CW513" s="58"/>
      <c r="CX513" s="58"/>
      <c r="CY513" s="58"/>
      <c r="CZ513" s="58"/>
      <c r="DA513" s="58"/>
      <c r="DB513" s="58"/>
      <c r="DC513" s="58"/>
      <c r="DD513" s="58"/>
      <c r="DE513" s="58"/>
      <c r="DF513" s="58"/>
      <c r="DG513" s="58"/>
      <c r="DH513" s="58"/>
      <c r="DI513" s="58"/>
      <c r="DJ513" s="58"/>
      <c r="DK513" s="58"/>
      <c r="DL513" s="58"/>
      <c r="DM513" s="58"/>
      <c r="DN513" s="58"/>
      <c r="DO513" s="58"/>
      <c r="DP513" s="58"/>
      <c r="DQ513" s="58"/>
      <c r="DR513" s="58"/>
      <c r="DS513" s="58"/>
      <c r="DT513" s="58"/>
      <c r="DU513" s="58"/>
      <c r="DV513" s="58"/>
      <c r="DW513" s="58"/>
      <c r="DX513" s="58"/>
      <c r="DY513" s="58"/>
      <c r="DZ513" s="58"/>
      <c r="EA513" s="58"/>
      <c r="EB513" s="58"/>
      <c r="EC513" s="58"/>
      <c r="ED513" s="58"/>
      <c r="EE513" s="58"/>
      <c r="EF513" s="58"/>
      <c r="EG513" s="58"/>
      <c r="EH513" s="58"/>
      <c r="EI513" s="58"/>
      <c r="EJ513" s="58"/>
      <c r="EK513" s="58"/>
      <c r="EL513" s="58"/>
      <c r="EM513" s="58"/>
      <c r="EN513" s="58"/>
      <c r="EO513" s="58"/>
      <c r="EP513" s="58"/>
      <c r="EQ513" s="58"/>
      <c r="ER513" s="58"/>
      <c r="ES513" s="58"/>
      <c r="ET513" s="58"/>
      <c r="EU513" s="58"/>
      <c r="EV513" s="58"/>
      <c r="EW513" s="58"/>
      <c r="EX513" s="58"/>
      <c r="EY513" s="58"/>
      <c r="EZ513" s="58"/>
      <c r="FA513" s="58"/>
      <c r="FB513" s="58"/>
    </row>
    <row r="514" spans="57:158" ht="15" x14ac:dyDescent="0.25">
      <c r="BE514" s="58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 s="58"/>
      <c r="BT514" s="58"/>
      <c r="BU514" s="58"/>
      <c r="BV514" s="58"/>
      <c r="BW514" s="58"/>
      <c r="BX514" s="58"/>
      <c r="BY514" s="58"/>
      <c r="BZ514" s="58"/>
      <c r="CA514" s="58"/>
      <c r="CB514" s="58"/>
      <c r="CC514" s="58"/>
      <c r="CD514" s="58"/>
      <c r="CE514" s="58"/>
      <c r="CF514" s="58"/>
      <c r="CG514" s="58"/>
      <c r="CH514" s="58"/>
      <c r="CI514" s="58"/>
      <c r="CJ514" s="58"/>
      <c r="CK514" s="58"/>
      <c r="CL514" s="58"/>
      <c r="CM514" s="58"/>
      <c r="CN514" s="58"/>
      <c r="CO514" s="58"/>
      <c r="CP514" s="58"/>
      <c r="CQ514" s="58"/>
      <c r="CR514" s="58"/>
      <c r="CS514" s="58"/>
      <c r="CT514" s="58"/>
      <c r="CU514" s="58"/>
      <c r="CV514" s="58"/>
      <c r="CW514" s="58"/>
      <c r="CX514" s="58"/>
      <c r="CY514" s="58"/>
      <c r="CZ514" s="58"/>
      <c r="DA514" s="58"/>
      <c r="DB514" s="58"/>
      <c r="DC514" s="58"/>
      <c r="DD514" s="58"/>
      <c r="DE514" s="58"/>
      <c r="DF514" s="58"/>
      <c r="DG514" s="58"/>
      <c r="DH514" s="58"/>
      <c r="DI514" s="58"/>
      <c r="DJ514" s="58"/>
      <c r="DK514" s="58"/>
      <c r="DL514" s="58"/>
      <c r="DM514" s="58"/>
      <c r="DN514" s="58"/>
      <c r="DO514" s="58"/>
      <c r="DP514" s="58"/>
      <c r="DQ514" s="58"/>
      <c r="DR514" s="58"/>
      <c r="DS514" s="58"/>
      <c r="DT514" s="58"/>
      <c r="DU514" s="58"/>
      <c r="DV514" s="58"/>
      <c r="DW514" s="58"/>
      <c r="DX514" s="58"/>
      <c r="DY514" s="58"/>
      <c r="DZ514" s="58"/>
      <c r="EA514" s="58"/>
      <c r="EB514" s="58"/>
      <c r="EC514" s="58"/>
      <c r="ED514" s="58"/>
      <c r="EE514" s="58"/>
      <c r="EF514" s="58"/>
      <c r="EG514" s="58"/>
      <c r="EH514" s="58"/>
      <c r="EI514" s="58"/>
      <c r="EJ514" s="58"/>
      <c r="EK514" s="58"/>
      <c r="EL514" s="58"/>
      <c r="EM514" s="58"/>
      <c r="EN514" s="58"/>
      <c r="EO514" s="58"/>
      <c r="EP514" s="58"/>
      <c r="EQ514" s="58"/>
      <c r="ER514" s="58"/>
      <c r="ES514" s="58"/>
      <c r="ET514" s="58"/>
      <c r="EU514" s="58"/>
      <c r="EV514" s="58"/>
      <c r="EW514" s="58"/>
      <c r="EX514" s="58"/>
      <c r="EY514" s="58"/>
      <c r="EZ514" s="58"/>
      <c r="FA514" s="58"/>
      <c r="FB514" s="58"/>
    </row>
    <row r="515" spans="57:158" ht="15" x14ac:dyDescent="0.25">
      <c r="BE515" s="58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 s="58"/>
      <c r="BT515" s="58"/>
      <c r="BU515" s="58"/>
      <c r="BV515" s="58"/>
      <c r="BW515" s="58"/>
      <c r="BX515" s="58"/>
      <c r="BY515" s="58"/>
      <c r="BZ515" s="58"/>
      <c r="CA515" s="58"/>
      <c r="CB515" s="58"/>
      <c r="CC515" s="58"/>
      <c r="CD515" s="58"/>
      <c r="CE515" s="58"/>
      <c r="CF515" s="58"/>
      <c r="CG515" s="58"/>
      <c r="CH515" s="58"/>
      <c r="CI515" s="58"/>
      <c r="CJ515" s="58"/>
      <c r="CK515" s="58"/>
      <c r="CL515" s="58"/>
      <c r="CM515" s="58"/>
      <c r="CN515" s="58"/>
      <c r="CO515" s="58"/>
      <c r="CP515" s="58"/>
      <c r="CQ515" s="58"/>
      <c r="CR515" s="58"/>
      <c r="CS515" s="58"/>
      <c r="CT515" s="58"/>
      <c r="CU515" s="58"/>
      <c r="CV515" s="58"/>
      <c r="CW515" s="58"/>
      <c r="CX515" s="58"/>
      <c r="CY515" s="58"/>
      <c r="CZ515" s="58"/>
      <c r="DA515" s="58"/>
      <c r="DB515" s="58"/>
      <c r="DC515" s="58"/>
      <c r="DD515" s="58"/>
      <c r="DE515" s="58"/>
      <c r="DF515" s="58"/>
      <c r="DG515" s="58"/>
      <c r="DH515" s="58"/>
      <c r="DI515" s="58"/>
      <c r="DJ515" s="58"/>
      <c r="DK515" s="58"/>
      <c r="DL515" s="58"/>
      <c r="DM515" s="58"/>
      <c r="DN515" s="58"/>
      <c r="DO515" s="58"/>
      <c r="DP515" s="58"/>
      <c r="DQ515" s="58"/>
      <c r="DR515" s="58"/>
      <c r="DS515" s="58"/>
      <c r="DT515" s="58"/>
      <c r="DU515" s="58"/>
      <c r="DV515" s="58"/>
      <c r="DW515" s="58"/>
      <c r="DX515" s="58"/>
      <c r="DY515" s="58"/>
      <c r="DZ515" s="58"/>
      <c r="EA515" s="58"/>
      <c r="EB515" s="58"/>
      <c r="EC515" s="58"/>
      <c r="ED515" s="58"/>
      <c r="EE515" s="58"/>
      <c r="EF515" s="58"/>
      <c r="EG515" s="58"/>
      <c r="EH515" s="58"/>
      <c r="EI515" s="58"/>
      <c r="EJ515" s="58"/>
      <c r="EK515" s="58"/>
      <c r="EL515" s="58"/>
      <c r="EM515" s="58"/>
      <c r="EN515" s="58"/>
      <c r="EO515" s="58"/>
      <c r="EP515" s="58"/>
      <c r="EQ515" s="58"/>
      <c r="ER515" s="58"/>
      <c r="ES515" s="58"/>
      <c r="ET515" s="58"/>
      <c r="EU515" s="58"/>
      <c r="EV515" s="58"/>
      <c r="EW515" s="58"/>
      <c r="EX515" s="58"/>
      <c r="EY515" s="58"/>
      <c r="EZ515" s="58"/>
      <c r="FA515" s="58"/>
      <c r="FB515" s="58"/>
    </row>
    <row r="516" spans="57:158" ht="15" x14ac:dyDescent="0.25">
      <c r="BE516" s="58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 s="58"/>
      <c r="BT516" s="58"/>
      <c r="BU516" s="58"/>
      <c r="BV516" s="58"/>
      <c r="BW516" s="58"/>
      <c r="BX516" s="58"/>
      <c r="BY516" s="58"/>
      <c r="BZ516" s="58"/>
      <c r="CA516" s="58"/>
      <c r="CB516" s="58"/>
      <c r="CC516" s="58"/>
      <c r="CD516" s="58"/>
      <c r="CE516" s="58"/>
      <c r="CF516" s="58"/>
      <c r="CG516" s="58"/>
      <c r="CH516" s="58"/>
      <c r="CI516" s="58"/>
      <c r="CJ516" s="58"/>
      <c r="CK516" s="58"/>
      <c r="CL516" s="58"/>
      <c r="CM516" s="58"/>
      <c r="CN516" s="58"/>
      <c r="CO516" s="58"/>
      <c r="CP516" s="58"/>
      <c r="CQ516" s="58"/>
      <c r="CR516" s="58"/>
      <c r="CS516" s="58"/>
      <c r="CT516" s="58"/>
      <c r="CU516" s="58"/>
      <c r="CV516" s="58"/>
      <c r="CW516" s="58"/>
      <c r="CX516" s="58"/>
      <c r="CY516" s="58"/>
      <c r="CZ516" s="58"/>
      <c r="DA516" s="58"/>
      <c r="DB516" s="58"/>
      <c r="DC516" s="58"/>
      <c r="DD516" s="58"/>
      <c r="DE516" s="58"/>
      <c r="DF516" s="58"/>
      <c r="DG516" s="58"/>
      <c r="DH516" s="58"/>
      <c r="DI516" s="58"/>
      <c r="DJ516" s="58"/>
      <c r="DK516" s="58"/>
      <c r="DL516" s="58"/>
      <c r="DM516" s="58"/>
      <c r="DN516" s="58"/>
      <c r="DO516" s="58"/>
      <c r="DP516" s="58"/>
      <c r="DQ516" s="58"/>
      <c r="DR516" s="58"/>
      <c r="DS516" s="58"/>
      <c r="DT516" s="58"/>
      <c r="DU516" s="58"/>
      <c r="DV516" s="58"/>
      <c r="DW516" s="58"/>
      <c r="DX516" s="58"/>
      <c r="DY516" s="58"/>
      <c r="DZ516" s="58"/>
      <c r="EA516" s="58"/>
      <c r="EB516" s="58"/>
      <c r="EC516" s="58"/>
      <c r="ED516" s="58"/>
      <c r="EE516" s="58"/>
      <c r="EF516" s="58"/>
      <c r="EG516" s="58"/>
      <c r="EH516" s="58"/>
      <c r="EI516" s="58"/>
      <c r="EJ516" s="58"/>
      <c r="EK516" s="58"/>
      <c r="EL516" s="58"/>
      <c r="EM516" s="58"/>
      <c r="EN516" s="58"/>
      <c r="EO516" s="58"/>
      <c r="EP516" s="58"/>
      <c r="EQ516" s="58"/>
      <c r="ER516" s="58"/>
      <c r="ES516" s="58"/>
      <c r="ET516" s="58"/>
      <c r="EU516" s="58"/>
      <c r="EV516" s="58"/>
      <c r="EW516" s="58"/>
      <c r="EX516" s="58"/>
      <c r="EY516" s="58"/>
      <c r="EZ516" s="58"/>
      <c r="FA516" s="58"/>
      <c r="FB516" s="58"/>
    </row>
    <row r="517" spans="57:158" ht="15" x14ac:dyDescent="0.25">
      <c r="BE517" s="58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 s="58"/>
      <c r="BT517" s="58"/>
      <c r="BU517" s="58"/>
      <c r="BV517" s="58"/>
      <c r="BW517" s="58"/>
      <c r="BX517" s="58"/>
      <c r="BY517" s="58"/>
      <c r="BZ517" s="58"/>
      <c r="CA517" s="58"/>
      <c r="CB517" s="58"/>
      <c r="CC517" s="58"/>
      <c r="CD517" s="58"/>
      <c r="CE517" s="58"/>
      <c r="CF517" s="58"/>
      <c r="CG517" s="58"/>
      <c r="CH517" s="58"/>
      <c r="CI517" s="58"/>
      <c r="CJ517" s="58"/>
      <c r="CK517" s="58"/>
      <c r="CL517" s="58"/>
      <c r="CM517" s="58"/>
      <c r="CN517" s="58"/>
      <c r="CO517" s="58"/>
      <c r="CP517" s="58"/>
      <c r="CQ517" s="58"/>
      <c r="CR517" s="58"/>
      <c r="CS517" s="58"/>
      <c r="CT517" s="58"/>
      <c r="CU517" s="58"/>
      <c r="CV517" s="58"/>
      <c r="CW517" s="58"/>
      <c r="CX517" s="58"/>
      <c r="CY517" s="58"/>
      <c r="CZ517" s="58"/>
      <c r="DA517" s="58"/>
      <c r="DB517" s="58"/>
      <c r="DC517" s="58"/>
      <c r="DD517" s="58"/>
      <c r="DE517" s="58"/>
      <c r="DF517" s="58"/>
      <c r="DG517" s="58"/>
      <c r="DH517" s="58"/>
      <c r="DI517" s="58"/>
      <c r="DJ517" s="58"/>
      <c r="DK517" s="58"/>
      <c r="DL517" s="58"/>
      <c r="DM517" s="58"/>
      <c r="DN517" s="58"/>
      <c r="DO517" s="58"/>
      <c r="DP517" s="58"/>
      <c r="DQ517" s="58"/>
      <c r="DR517" s="58"/>
      <c r="DS517" s="58"/>
      <c r="DT517" s="58"/>
      <c r="DU517" s="58"/>
      <c r="DV517" s="58"/>
      <c r="DW517" s="58"/>
      <c r="DX517" s="58"/>
      <c r="DY517" s="58"/>
      <c r="DZ517" s="58"/>
      <c r="EA517" s="58"/>
      <c r="EB517" s="58"/>
      <c r="EC517" s="58"/>
      <c r="ED517" s="58"/>
      <c r="EE517" s="58"/>
      <c r="EF517" s="58"/>
      <c r="EG517" s="58"/>
      <c r="EH517" s="58"/>
      <c r="EI517" s="58"/>
      <c r="EJ517" s="58"/>
      <c r="EK517" s="58"/>
      <c r="EL517" s="58"/>
      <c r="EM517" s="58"/>
      <c r="EN517" s="58"/>
      <c r="EO517" s="58"/>
      <c r="EP517" s="58"/>
      <c r="EQ517" s="58"/>
      <c r="ER517" s="58"/>
      <c r="ES517" s="58"/>
      <c r="ET517" s="58"/>
      <c r="EU517" s="58"/>
      <c r="EV517" s="58"/>
      <c r="EW517" s="58"/>
      <c r="EX517" s="58"/>
      <c r="EY517" s="58"/>
      <c r="EZ517" s="58"/>
      <c r="FA517" s="58"/>
      <c r="FB517" s="58"/>
    </row>
    <row r="518" spans="57:158" ht="15" x14ac:dyDescent="0.25">
      <c r="BE518" s="5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 s="58"/>
      <c r="BT518" s="58"/>
      <c r="BU518" s="58"/>
      <c r="BV518" s="58"/>
      <c r="BW518" s="58"/>
      <c r="BX518" s="58"/>
      <c r="BY518" s="58"/>
      <c r="BZ518" s="58"/>
      <c r="CA518" s="58"/>
      <c r="CB518" s="58"/>
      <c r="CC518" s="58"/>
      <c r="CD518" s="58"/>
      <c r="CE518" s="58"/>
      <c r="CF518" s="58"/>
      <c r="CG518" s="58"/>
      <c r="CH518" s="58"/>
      <c r="CI518" s="58"/>
      <c r="CJ518" s="58"/>
      <c r="CK518" s="58"/>
      <c r="CL518" s="58"/>
      <c r="CM518" s="58"/>
      <c r="CN518" s="58"/>
      <c r="CO518" s="58"/>
      <c r="CP518" s="58"/>
      <c r="CQ518" s="58"/>
      <c r="CR518" s="58"/>
      <c r="CS518" s="58"/>
      <c r="CT518" s="58"/>
      <c r="CU518" s="58"/>
      <c r="CV518" s="58"/>
      <c r="CW518" s="58"/>
      <c r="CX518" s="58"/>
      <c r="CY518" s="58"/>
      <c r="CZ518" s="58"/>
      <c r="DA518" s="58"/>
      <c r="DB518" s="58"/>
      <c r="DC518" s="58"/>
      <c r="DD518" s="58"/>
      <c r="DE518" s="58"/>
      <c r="DF518" s="58"/>
      <c r="DG518" s="58"/>
      <c r="DH518" s="58"/>
      <c r="DI518" s="58"/>
      <c r="DJ518" s="58"/>
      <c r="DK518" s="58"/>
      <c r="DL518" s="58"/>
      <c r="DM518" s="58"/>
      <c r="DN518" s="58"/>
      <c r="DO518" s="58"/>
      <c r="DP518" s="58"/>
      <c r="DQ518" s="58"/>
      <c r="DR518" s="58"/>
      <c r="DS518" s="58"/>
      <c r="DT518" s="58"/>
      <c r="DU518" s="58"/>
      <c r="DV518" s="58"/>
      <c r="DW518" s="58"/>
      <c r="DX518" s="58"/>
      <c r="DY518" s="58"/>
      <c r="DZ518" s="58"/>
      <c r="EA518" s="58"/>
      <c r="EB518" s="58"/>
      <c r="EC518" s="58"/>
      <c r="ED518" s="58"/>
      <c r="EE518" s="58"/>
      <c r="EF518" s="58"/>
      <c r="EG518" s="58"/>
      <c r="EH518" s="58"/>
      <c r="EI518" s="58"/>
      <c r="EJ518" s="58"/>
      <c r="EK518" s="58"/>
      <c r="EL518" s="58"/>
      <c r="EM518" s="58"/>
      <c r="EN518" s="58"/>
      <c r="EO518" s="58"/>
      <c r="EP518" s="58"/>
      <c r="EQ518" s="58"/>
      <c r="ER518" s="58"/>
      <c r="ES518" s="58"/>
      <c r="ET518" s="58"/>
      <c r="EU518" s="58"/>
      <c r="EV518" s="58"/>
      <c r="EW518" s="58"/>
      <c r="EX518" s="58"/>
      <c r="EY518" s="58"/>
      <c r="EZ518" s="58"/>
      <c r="FA518" s="58"/>
      <c r="FB518" s="58"/>
    </row>
    <row r="519" spans="57:158" ht="15" x14ac:dyDescent="0.25">
      <c r="BE519" s="58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 s="58"/>
      <c r="BT519" s="58"/>
      <c r="BU519" s="58"/>
      <c r="BV519" s="58"/>
      <c r="BW519" s="58"/>
      <c r="BX519" s="58"/>
      <c r="BY519" s="58"/>
      <c r="BZ519" s="58"/>
      <c r="CA519" s="58"/>
      <c r="CB519" s="58"/>
      <c r="CC519" s="58"/>
      <c r="CD519" s="58"/>
      <c r="CE519" s="58"/>
      <c r="CF519" s="58"/>
      <c r="CG519" s="58"/>
      <c r="CH519" s="58"/>
      <c r="CI519" s="58"/>
      <c r="CJ519" s="58"/>
      <c r="CK519" s="58"/>
      <c r="CL519" s="58"/>
      <c r="CM519" s="58"/>
      <c r="CN519" s="58"/>
      <c r="CO519" s="58"/>
      <c r="CP519" s="58"/>
      <c r="CQ519" s="58"/>
      <c r="CR519" s="58"/>
      <c r="CS519" s="58"/>
      <c r="CT519" s="58"/>
      <c r="CU519" s="58"/>
      <c r="CV519" s="58"/>
      <c r="CW519" s="58"/>
      <c r="CX519" s="58"/>
      <c r="CY519" s="58"/>
      <c r="CZ519" s="58"/>
      <c r="DA519" s="58"/>
      <c r="DB519" s="58"/>
      <c r="DC519" s="58"/>
      <c r="DD519" s="58"/>
      <c r="DE519" s="58"/>
      <c r="DF519" s="58"/>
      <c r="DG519" s="58"/>
      <c r="DH519" s="58"/>
      <c r="DI519" s="58"/>
      <c r="DJ519" s="58"/>
      <c r="DK519" s="58"/>
      <c r="DL519" s="58"/>
      <c r="DM519" s="58"/>
      <c r="DN519" s="58"/>
      <c r="DO519" s="58"/>
      <c r="DP519" s="58"/>
      <c r="DQ519" s="58"/>
      <c r="DR519" s="58"/>
      <c r="DS519" s="58"/>
      <c r="DT519" s="58"/>
      <c r="DU519" s="58"/>
      <c r="DV519" s="58"/>
      <c r="DW519" s="58"/>
      <c r="DX519" s="58"/>
      <c r="DY519" s="58"/>
      <c r="DZ519" s="58"/>
      <c r="EA519" s="58"/>
      <c r="EB519" s="58"/>
      <c r="EC519" s="58"/>
      <c r="ED519" s="58"/>
      <c r="EE519" s="58"/>
      <c r="EF519" s="58"/>
      <c r="EG519" s="58"/>
      <c r="EH519" s="58"/>
      <c r="EI519" s="58"/>
      <c r="EJ519" s="58"/>
      <c r="EK519" s="58"/>
      <c r="EL519" s="58"/>
      <c r="EM519" s="58"/>
      <c r="EN519" s="58"/>
      <c r="EO519" s="58"/>
      <c r="EP519" s="58"/>
      <c r="EQ519" s="58"/>
      <c r="ER519" s="58"/>
      <c r="ES519" s="58"/>
      <c r="ET519" s="58"/>
      <c r="EU519" s="58"/>
      <c r="EV519" s="58"/>
      <c r="EW519" s="58"/>
      <c r="EX519" s="58"/>
      <c r="EY519" s="58"/>
      <c r="EZ519" s="58"/>
      <c r="FA519" s="58"/>
      <c r="FB519" s="58"/>
    </row>
    <row r="520" spans="57:158" ht="15" x14ac:dyDescent="0.25">
      <c r="BF520"/>
      <c r="BG520"/>
      <c r="BH520"/>
      <c r="BI520"/>
      <c r="BJ520"/>
      <c r="BK520"/>
      <c r="BL520"/>
      <c r="BM520"/>
      <c r="BN520"/>
      <c r="BO520"/>
      <c r="BP520"/>
      <c r="BQ520"/>
      <c r="BR520"/>
    </row>
  </sheetData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I11" xr:uid="{CCB583E9-8C10-4DA8-8BBD-A169F7F26A00}">
      <formula1>0</formula1>
      <formula2>1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Spinner 2">
              <controlPr defaultSize="0" autoPict="0">
                <anchor moveWithCells="1" siz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Spinner 3">
              <controlPr defaultSize="0" autoPict="0">
                <anchor moveWithCells="1" siz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Spinner 4">
              <controlPr defaultSize="0" autoPict="0">
                <anchor moveWithCells="1" sizeWithCells="1">
                  <from>
                    <xdr:col>9</xdr:col>
                    <xdr:colOff>66675</xdr:colOff>
                    <xdr:row>72</xdr:row>
                    <xdr:rowOff>0</xdr:rowOff>
                  </from>
                  <to>
                    <xdr:col>10</xdr:col>
                    <xdr:colOff>66675</xdr:colOff>
                    <xdr:row>74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Spinner 5">
              <controlPr defaultSize="0" autoPict="0">
                <anchor moveWithCells="1" sizeWithCells="1">
                  <from>
                    <xdr:col>9</xdr:col>
                    <xdr:colOff>66675</xdr:colOff>
                    <xdr:row>90</xdr:row>
                    <xdr:rowOff>0</xdr:rowOff>
                  </from>
                  <to>
                    <xdr:col>10</xdr:col>
                    <xdr:colOff>66675</xdr:colOff>
                    <xdr:row>92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Spinner 6">
              <controlPr defaultSize="0" autoPict="0">
                <anchor moveWithCells="1" siz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Spinner 7">
              <controlPr defaultSize="0" autoPict="0">
                <anchor moveWithCells="1" sizeWithCells="1">
                  <from>
                    <xdr:col>9</xdr:col>
                    <xdr:colOff>0</xdr:colOff>
                    <xdr:row>202</xdr:row>
                    <xdr:rowOff>0</xdr:rowOff>
                  </from>
                  <to>
                    <xdr:col>10</xdr:col>
                    <xdr:colOff>0</xdr:colOff>
                    <xdr:row>204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20BB2-322C-446F-BA92-97F5D9A3B6ED}">
  <dimension ref="A1:N47"/>
  <sheetViews>
    <sheetView showGridLines="0" showRowColHeaders="0" tabSelected="1" workbookViewId="0">
      <pane xSplit="1" topLeftCell="B1" activePane="topRight" state="frozenSplit"/>
      <selection pane="topRight" activeCell="G32" sqref="G32"/>
    </sheetView>
  </sheetViews>
  <sheetFormatPr defaultRowHeight="11.25" outlineLevelRow="1" x14ac:dyDescent="0.2"/>
  <cols>
    <col min="1" max="1" width="32.5703125" style="25" bestFit="1" customWidth="1"/>
    <col min="2" max="2" width="16.7109375" style="25" customWidth="1"/>
    <col min="3" max="16384" width="9.140625" style="25"/>
  </cols>
  <sheetData>
    <row r="1" spans="1:14" x14ac:dyDescent="0.2">
      <c r="A1" s="59" t="s">
        <v>153</v>
      </c>
      <c r="M1" s="63" t="s">
        <v>168</v>
      </c>
      <c r="N1" s="63" t="s">
        <v>169</v>
      </c>
    </row>
    <row r="2" spans="1:14" x14ac:dyDescent="0.2">
      <c r="B2" s="63" t="s">
        <v>167</v>
      </c>
    </row>
    <row r="3" spans="1:14" x14ac:dyDescent="0.2">
      <c r="A3" s="61" t="s">
        <v>154</v>
      </c>
      <c r="B3" s="60" t="s">
        <v>24</v>
      </c>
    </row>
    <row r="4" spans="1:14" x14ac:dyDescent="0.2">
      <c r="A4" s="62" t="s">
        <v>155</v>
      </c>
      <c r="B4" s="64">
        <v>45404.956863425927</v>
      </c>
    </row>
    <row r="5" spans="1:14" x14ac:dyDescent="0.2">
      <c r="A5" s="62" t="s">
        <v>40</v>
      </c>
      <c r="B5" s="65">
        <v>303</v>
      </c>
    </row>
    <row r="6" spans="1:14" x14ac:dyDescent="0.2">
      <c r="A6" s="62" t="s">
        <v>39</v>
      </c>
      <c r="B6" s="25">
        <v>0.54455445544554459</v>
      </c>
      <c r="C6" s="68"/>
    </row>
    <row r="7" spans="1:14" x14ac:dyDescent="0.2">
      <c r="A7" s="62" t="s">
        <v>156</v>
      </c>
      <c r="B7" s="66">
        <v>0.49801094415680364</v>
      </c>
      <c r="C7" s="68"/>
    </row>
    <row r="8" spans="1:14" x14ac:dyDescent="0.2">
      <c r="A8" s="62" t="s">
        <v>157</v>
      </c>
      <c r="B8" s="65">
        <v>22</v>
      </c>
      <c r="C8" s="68"/>
    </row>
    <row r="9" spans="1:14" x14ac:dyDescent="0.2">
      <c r="A9" s="62" t="s">
        <v>38</v>
      </c>
      <c r="B9" s="69">
        <v>0.29560386426902152</v>
      </c>
      <c r="C9" s="68"/>
    </row>
    <row r="10" spans="1:14" x14ac:dyDescent="0.2">
      <c r="A10" s="62" t="s">
        <v>61</v>
      </c>
      <c r="B10" s="69">
        <v>0.56988896704210412</v>
      </c>
      <c r="C10" s="68"/>
    </row>
    <row r="11" spans="1:14" x14ac:dyDescent="0.2">
      <c r="A11" s="62" t="s">
        <v>158</v>
      </c>
      <c r="B11" s="69">
        <v>0.45974574788916256</v>
      </c>
      <c r="C11" s="68"/>
    </row>
    <row r="12" spans="1:14" hidden="1" outlineLevel="1" x14ac:dyDescent="0.2">
      <c r="A12" s="62" t="s">
        <v>159</v>
      </c>
      <c r="B12" s="25">
        <v>6.0763172738862083</v>
      </c>
      <c r="C12" s="68"/>
    </row>
    <row r="13" spans="1:14" hidden="1" outlineLevel="1" x14ac:dyDescent="0.2">
      <c r="A13" s="62" t="s">
        <v>60</v>
      </c>
      <c r="B13" s="25">
        <v>225.63073594744154</v>
      </c>
      <c r="C13" s="68"/>
    </row>
    <row r="14" spans="1:14" hidden="1" outlineLevel="1" x14ac:dyDescent="0.2">
      <c r="A14" s="62" t="s">
        <v>160</v>
      </c>
      <c r="B14" s="25">
        <v>0.94494949494949487</v>
      </c>
      <c r="C14" s="68"/>
    </row>
    <row r="15" spans="1:14" hidden="1" outlineLevel="1" x14ac:dyDescent="0.2">
      <c r="A15" s="62" t="s">
        <v>161</v>
      </c>
      <c r="B15" s="25">
        <v>0.5</v>
      </c>
      <c r="C15" s="68"/>
    </row>
    <row r="16" spans="1:14" hidden="1" outlineLevel="1" x14ac:dyDescent="0.2">
      <c r="A16" s="62" t="s">
        <v>162</v>
      </c>
      <c r="B16" s="67">
        <v>0.88448844884488453</v>
      </c>
      <c r="C16" s="68"/>
    </row>
    <row r="17" spans="1:3" hidden="1" outlineLevel="1" x14ac:dyDescent="0.2">
      <c r="A17" s="62" t="s">
        <v>163</v>
      </c>
      <c r="B17" s="67">
        <v>0.92727272727272725</v>
      </c>
      <c r="C17" s="68"/>
    </row>
    <row r="18" spans="1:3" hidden="1" outlineLevel="1" x14ac:dyDescent="0.2">
      <c r="A18" s="62" t="s">
        <v>164</v>
      </c>
      <c r="B18" s="67">
        <v>0.83333333333333326</v>
      </c>
      <c r="C18" s="68"/>
    </row>
    <row r="19" spans="1:3" hidden="1" outlineLevel="1" x14ac:dyDescent="0.2">
      <c r="A19" s="62" t="s">
        <v>165</v>
      </c>
      <c r="B19" s="68"/>
      <c r="C19" s="68"/>
    </row>
    <row r="20" spans="1:3" hidden="1" outlineLevel="1" x14ac:dyDescent="0.2">
      <c r="A20" s="62" t="s">
        <v>162</v>
      </c>
      <c r="B20" s="68"/>
      <c r="C20" s="68"/>
    </row>
    <row r="21" spans="1:3" hidden="1" outlineLevel="1" x14ac:dyDescent="0.2">
      <c r="A21" s="62" t="s">
        <v>163</v>
      </c>
      <c r="B21" s="68"/>
      <c r="C21" s="68"/>
    </row>
    <row r="22" spans="1:3" hidden="1" outlineLevel="1" x14ac:dyDescent="0.2">
      <c r="A22" s="62" t="s">
        <v>164</v>
      </c>
      <c r="B22" s="68"/>
      <c r="C22" s="68"/>
    </row>
    <row r="23" spans="1:3" collapsed="1" x14ac:dyDescent="0.2"/>
    <row r="24" spans="1:3" x14ac:dyDescent="0.2">
      <c r="A24" s="62" t="s">
        <v>166</v>
      </c>
      <c r="B24" s="25" t="s">
        <v>24</v>
      </c>
      <c r="C24" s="68"/>
    </row>
    <row r="25" spans="1:3" x14ac:dyDescent="0.2">
      <c r="A25" s="62" t="s">
        <v>52</v>
      </c>
      <c r="B25" s="74" t="s">
        <v>173</v>
      </c>
      <c r="C25" s="68"/>
    </row>
    <row r="26" spans="1:3" x14ac:dyDescent="0.2">
      <c r="A26" s="62" t="s">
        <v>4</v>
      </c>
      <c r="B26" s="74">
        <v>11.212999999999999</v>
      </c>
      <c r="C26" s="68"/>
    </row>
    <row r="27" spans="1:3" x14ac:dyDescent="0.2">
      <c r="A27" s="62" t="s">
        <v>3</v>
      </c>
      <c r="B27" s="74">
        <v>7.4130000000000003</v>
      </c>
      <c r="C27" s="68"/>
    </row>
    <row r="28" spans="1:3" x14ac:dyDescent="0.2">
      <c r="A28" s="62" t="s">
        <v>53</v>
      </c>
      <c r="B28" s="74">
        <v>5.5979999999999999</v>
      </c>
      <c r="C28" s="68"/>
    </row>
    <row r="29" spans="1:3" x14ac:dyDescent="0.2">
      <c r="A29" s="62" t="s">
        <v>54</v>
      </c>
      <c r="B29" s="74">
        <v>4.274</v>
      </c>
      <c r="C29" s="68"/>
    </row>
    <row r="30" spans="1:3" x14ac:dyDescent="0.2">
      <c r="A30" s="62" t="s">
        <v>12</v>
      </c>
      <c r="B30" s="74">
        <v>3.5539999999999998</v>
      </c>
      <c r="C30" s="68"/>
    </row>
    <row r="31" spans="1:3" x14ac:dyDescent="0.2">
      <c r="A31" s="62" t="s">
        <v>2</v>
      </c>
      <c r="B31" s="74">
        <v>2.3740000000000001</v>
      </c>
      <c r="C31" s="68"/>
    </row>
    <row r="32" spans="1:3" x14ac:dyDescent="0.2">
      <c r="A32" s="62" t="s">
        <v>8</v>
      </c>
      <c r="B32" s="74">
        <v>1.994</v>
      </c>
      <c r="C32" s="68"/>
    </row>
    <row r="33" spans="1:3" x14ac:dyDescent="0.2">
      <c r="A33" s="62" t="s">
        <v>5</v>
      </c>
      <c r="B33" s="74">
        <v>1.585</v>
      </c>
      <c r="C33" s="68"/>
    </row>
    <row r="34" spans="1:3" x14ac:dyDescent="0.2">
      <c r="A34" s="62" t="s">
        <v>21</v>
      </c>
      <c r="B34" s="74">
        <v>1.583</v>
      </c>
      <c r="C34" s="68"/>
    </row>
    <row r="35" spans="1:3" x14ac:dyDescent="0.2">
      <c r="A35" s="62" t="s">
        <v>16</v>
      </c>
      <c r="B35" s="74">
        <v>1.5620000000000001</v>
      </c>
      <c r="C35" s="68"/>
    </row>
    <row r="36" spans="1:3" x14ac:dyDescent="0.2">
      <c r="A36" s="62" t="s">
        <v>18</v>
      </c>
      <c r="B36" s="74">
        <v>1.2869999999999999</v>
      </c>
      <c r="C36" s="68"/>
    </row>
    <row r="37" spans="1:3" x14ac:dyDescent="0.2">
      <c r="A37" s="62" t="s">
        <v>20</v>
      </c>
      <c r="B37" s="74">
        <v>0.80100000000000005</v>
      </c>
      <c r="C37" s="68"/>
    </row>
    <row r="38" spans="1:3" x14ac:dyDescent="0.2">
      <c r="A38" s="62" t="s">
        <v>19</v>
      </c>
      <c r="B38" s="74">
        <v>0.63200000000000001</v>
      </c>
      <c r="C38" s="68"/>
    </row>
    <row r="39" spans="1:3" x14ac:dyDescent="0.2">
      <c r="A39" s="62" t="s">
        <v>22</v>
      </c>
      <c r="B39" s="74">
        <v>0.63100000000000001</v>
      </c>
      <c r="C39" s="68"/>
    </row>
    <row r="40" spans="1:3" x14ac:dyDescent="0.2">
      <c r="A40" s="62" t="s">
        <v>6</v>
      </c>
      <c r="B40" s="74">
        <v>0.49</v>
      </c>
      <c r="C40" s="68"/>
    </row>
    <row r="41" spans="1:3" x14ac:dyDescent="0.2">
      <c r="A41" s="62" t="s">
        <v>7</v>
      </c>
      <c r="B41" s="74">
        <v>0.46100000000000002</v>
      </c>
      <c r="C41" s="68"/>
    </row>
    <row r="42" spans="1:3" x14ac:dyDescent="0.2">
      <c r="A42" s="62" t="s">
        <v>17</v>
      </c>
      <c r="B42" s="74">
        <v>0.45900000000000002</v>
      </c>
      <c r="C42" s="68"/>
    </row>
    <row r="43" spans="1:3" x14ac:dyDescent="0.2">
      <c r="A43" s="62" t="s">
        <v>15</v>
      </c>
      <c r="B43" s="74">
        <v>0.4</v>
      </c>
      <c r="C43" s="68"/>
    </row>
    <row r="44" spans="1:3" x14ac:dyDescent="0.2">
      <c r="A44" s="62" t="s">
        <v>1</v>
      </c>
      <c r="B44" s="74">
        <v>0.155</v>
      </c>
      <c r="C44" s="68"/>
    </row>
    <row r="45" spans="1:3" x14ac:dyDescent="0.2">
      <c r="A45" s="62" t="s">
        <v>11</v>
      </c>
      <c r="B45" s="74">
        <v>0.106</v>
      </c>
      <c r="C45" s="68"/>
    </row>
    <row r="46" spans="1:3" x14ac:dyDescent="0.2">
      <c r="A46" s="62" t="s">
        <v>9</v>
      </c>
      <c r="B46" s="74">
        <v>9.6000000000000002E-2</v>
      </c>
      <c r="C46" s="68"/>
    </row>
    <row r="47" spans="1:3" x14ac:dyDescent="0.2">
      <c r="A47" s="62" t="s">
        <v>10</v>
      </c>
      <c r="B47" s="74">
        <v>3.1E-2</v>
      </c>
      <c r="C47" s="68"/>
    </row>
  </sheetData>
  <sortState xmlns:xlrd2="http://schemas.microsoft.com/office/spreadsheetml/2017/richdata2" ref="A25:B47">
    <sortCondition descending="1" ref="B26:B47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Data</vt:lpstr>
      <vt:lpstr>Logistic Regression</vt:lpstr>
      <vt:lpstr>Model Summaries</vt:lpstr>
      <vt:lpstr>age_std</vt:lpstr>
      <vt:lpstr>ca_1</vt:lpstr>
      <vt:lpstr>ca_2</vt:lpstr>
      <vt:lpstr>ca_3</vt:lpstr>
      <vt:lpstr>ca_4</vt:lpstr>
      <vt:lpstr>chol_std</vt:lpstr>
      <vt:lpstr>cp_1</vt:lpstr>
      <vt:lpstr>cp_2</vt:lpstr>
      <vt:lpstr>cp_3</vt:lpstr>
      <vt:lpstr>exang</vt:lpstr>
      <vt:lpstr>fbs</vt:lpstr>
      <vt:lpstr>oldpeak_std</vt:lpstr>
      <vt:lpstr>restecg_1</vt:lpstr>
      <vt:lpstr>restecg_2</vt:lpstr>
      <vt:lpstr>sex</vt:lpstr>
      <vt:lpstr>slope_1</vt:lpstr>
      <vt:lpstr>slope_2</vt:lpstr>
      <vt:lpstr>target</vt:lpstr>
      <vt:lpstr>thal_fixed_defect_1</vt:lpstr>
      <vt:lpstr>thal_normal_0</vt:lpstr>
      <vt:lpstr>thal_reversable_defect_2</vt:lpstr>
      <vt:lpstr>thalach_std</vt:lpstr>
      <vt:lpstr>trestbps_std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2024-04-22T17:52:54Z</dcterms:created>
  <dcterms:modified xsi:type="dcterms:W3CDTF">2024-04-22T17:58:50Z</dcterms:modified>
</cp:coreProperties>
</file>