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hi\Desktop\ICT\"/>
    </mc:Choice>
  </mc:AlternateContent>
  <xr:revisionPtr revIDLastSave="0" documentId="13_ncr:1_{A8450070-230F-4BD9-A691-83B1A8B35B47}" xr6:coauthVersionLast="47" xr6:coauthVersionMax="47" xr10:uidLastSave="{00000000-0000-0000-0000-000000000000}"/>
  <bookViews>
    <workbookView xWindow="-108" yWindow="-108" windowWidth="23256" windowHeight="12576" xr2:uid="{F2AE784C-8E44-47E6-B489-1E7D31F50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AR9" i="1"/>
  <c r="AT9" i="1"/>
  <c r="AU9" i="1"/>
  <c r="AR10" i="1"/>
  <c r="AR18" i="1" s="1"/>
  <c r="AT10" i="1"/>
  <c r="AT18" i="1" s="1"/>
  <c r="AU10" i="1"/>
  <c r="AR11" i="1"/>
  <c r="AT11" i="1"/>
  <c r="AU11" i="1"/>
  <c r="AR12" i="1"/>
  <c r="AR19" i="1" s="1"/>
  <c r="AT12" i="1"/>
  <c r="AT19" i="1" s="1"/>
  <c r="AU12" i="1"/>
  <c r="AR13" i="1"/>
  <c r="AT13" i="1"/>
  <c r="AU13" i="1"/>
  <c r="AR14" i="1"/>
  <c r="AT14" i="1"/>
  <c r="AU14" i="1"/>
  <c r="AR15" i="1"/>
  <c r="AT15" i="1"/>
  <c r="AU15" i="1"/>
  <c r="AR16" i="1"/>
  <c r="AT16" i="1"/>
  <c r="AU16" i="1"/>
  <c r="AQ18" i="1"/>
  <c r="AS18" i="1"/>
  <c r="AQ19" i="1"/>
  <c r="AS19" i="1"/>
  <c r="AQ20" i="1"/>
  <c r="AR20" i="1"/>
  <c r="AS20" i="1"/>
  <c r="AT20" i="1"/>
  <c r="AK10" i="1"/>
  <c r="AK11" i="1"/>
  <c r="AL11" i="1"/>
  <c r="AM11" i="1" a="1"/>
  <c r="AM11" i="1" s="1"/>
  <c r="AK12" i="1"/>
  <c r="AL12" i="1"/>
  <c r="AM12" i="1" a="1"/>
  <c r="AM12" i="1"/>
  <c r="AK13" i="1"/>
  <c r="AK21" i="1" s="1"/>
  <c r="AL13" i="1"/>
  <c r="AM13" i="1" a="1"/>
  <c r="AM13" i="1" s="1"/>
  <c r="AK14" i="1"/>
  <c r="AL14" i="1" s="1"/>
  <c r="AM14" i="1" s="1" a="1"/>
  <c r="AM14" i="1" s="1"/>
  <c r="AK15" i="1"/>
  <c r="AL15" i="1"/>
  <c r="AM15" i="1" a="1"/>
  <c r="AM15" i="1"/>
  <c r="AK16" i="1"/>
  <c r="AL16" i="1"/>
  <c r="AM16" i="1" a="1"/>
  <c r="AM16" i="1" s="1"/>
  <c r="AK17" i="1"/>
  <c r="AL17" i="1" s="1"/>
  <c r="AM17" i="1" s="1" a="1"/>
  <c r="AM17" i="1" s="1"/>
  <c r="AK18" i="1"/>
  <c r="AL18" i="1"/>
  <c r="AM18" i="1" a="1"/>
  <c r="AM18" i="1"/>
  <c r="AK19" i="1"/>
  <c r="AL19" i="1"/>
  <c r="AM19" i="1" a="1"/>
  <c r="AM19" i="1" s="1"/>
  <c r="AK20" i="1"/>
  <c r="AL20" i="1"/>
  <c r="AM20" i="1" s="1" a="1"/>
  <c r="AM20" i="1" s="1"/>
  <c r="AG21" i="1"/>
  <c r="AH21" i="1"/>
  <c r="AI21" i="1"/>
  <c r="AJ21" i="1"/>
  <c r="Z8" i="1"/>
  <c r="AA8" i="1"/>
  <c r="Z9" i="1"/>
  <c r="AA9" i="1"/>
  <c r="AB9" i="1" s="1"/>
  <c r="Z10" i="1"/>
  <c r="AB10" i="1" s="1"/>
  <c r="AA10" i="1"/>
  <c r="Z11" i="1"/>
  <c r="AA11" i="1"/>
  <c r="Z12" i="1"/>
  <c r="AA12" i="1"/>
  <c r="Z13" i="1"/>
  <c r="AA13" i="1"/>
  <c r="AB13" i="1" s="1"/>
  <c r="Z14" i="1"/>
  <c r="AA14" i="1"/>
  <c r="AB14" i="1"/>
  <c r="P7" i="1"/>
  <c r="T7" i="1"/>
  <c r="P8" i="1"/>
  <c r="O21" i="1" s="1"/>
  <c r="T8" i="1"/>
  <c r="P9" i="1"/>
  <c r="T9" i="1"/>
  <c r="P10" i="1"/>
  <c r="O23" i="1" s="1"/>
  <c r="T10" i="1"/>
  <c r="P11" i="1"/>
  <c r="O24" i="1" s="1"/>
  <c r="T11" i="1"/>
  <c r="P12" i="1"/>
  <c r="O25" i="1" s="1"/>
  <c r="T12" i="1"/>
  <c r="P13" i="1"/>
  <c r="O26" i="1" s="1"/>
  <c r="T13" i="1"/>
  <c r="P14" i="1"/>
  <c r="O27" i="1" s="1"/>
  <c r="T14" i="1"/>
  <c r="P15" i="1"/>
  <c r="O28" i="1" s="1"/>
  <c r="P16" i="1"/>
  <c r="O29" i="1" s="1"/>
  <c r="T16" i="1"/>
  <c r="O20" i="1"/>
  <c r="O22" i="1"/>
  <c r="H14" i="1"/>
  <c r="J8" i="1"/>
  <c r="J9" i="1"/>
  <c r="J10" i="1"/>
  <c r="J13" i="1"/>
  <c r="J12" i="1"/>
  <c r="J11" i="1"/>
  <c r="D8" i="1"/>
  <c r="D9" i="1"/>
  <c r="D10" i="1"/>
  <c r="D13" i="1"/>
  <c r="D12" i="1"/>
  <c r="D11" i="1"/>
  <c r="AL21" i="1" l="1"/>
  <c r="AB8" i="1"/>
  <c r="AB12" i="1"/>
  <c r="AB11" i="1"/>
  <c r="AB15" i="1" s="1"/>
  <c r="AA15" i="1"/>
  <c r="Z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<sst xmlns="http://schemas.openxmlformats.org/spreadsheetml/2006/main" count="93" uniqueCount="88">
  <si>
    <t>OHL WEST DIVISION</t>
  </si>
  <si>
    <t>Eric</t>
  </si>
  <si>
    <t>London</t>
  </si>
  <si>
    <t>Plymouth</t>
  </si>
  <si>
    <t>Sarnia</t>
  </si>
  <si>
    <t>SS Marie</t>
  </si>
  <si>
    <t>Windsor</t>
  </si>
  <si>
    <t>G</t>
  </si>
  <si>
    <t>W</t>
  </si>
  <si>
    <t>L</t>
  </si>
  <si>
    <t>T</t>
  </si>
  <si>
    <t>F</t>
  </si>
  <si>
    <t>A</t>
  </si>
  <si>
    <t>P</t>
  </si>
  <si>
    <t>Total:</t>
  </si>
  <si>
    <t>Player</t>
  </si>
  <si>
    <t>GP</t>
  </si>
  <si>
    <t>Pts</t>
  </si>
  <si>
    <t xml:space="preserve"> +/-</t>
  </si>
  <si>
    <t>PPP</t>
  </si>
  <si>
    <t>PIM</t>
  </si>
  <si>
    <t>PPP Pctg</t>
  </si>
  <si>
    <t>Carkner</t>
  </si>
  <si>
    <t>ciccarclli</t>
  </si>
  <si>
    <t>dvorak</t>
  </si>
  <si>
    <t>eakins</t>
  </si>
  <si>
    <t>fitzgerald</t>
  </si>
  <si>
    <t>gagner</t>
  </si>
  <si>
    <t>garpeniov</t>
  </si>
  <si>
    <t>johnson</t>
  </si>
  <si>
    <t>jovanosvski</t>
  </si>
  <si>
    <t>koziov</t>
  </si>
  <si>
    <t>Florida Panthers</t>
  </si>
  <si>
    <t>Team Record</t>
  </si>
  <si>
    <t>lachance</t>
  </si>
  <si>
    <t>warner</t>
  </si>
  <si>
    <t>mckaig</t>
  </si>
  <si>
    <t>shaw</t>
  </si>
  <si>
    <t>brooksbank</t>
  </si>
  <si>
    <t>darrach</t>
  </si>
  <si>
    <t>ruypers</t>
  </si>
  <si>
    <t>Hours</t>
  </si>
  <si>
    <t>Wage</t>
  </si>
  <si>
    <t>Gross</t>
  </si>
  <si>
    <t>Taxes</t>
  </si>
  <si>
    <t>Net</t>
  </si>
  <si>
    <t>Name</t>
  </si>
  <si>
    <t>Acme Hat Corporation</t>
  </si>
  <si>
    <t>Student</t>
  </si>
  <si>
    <t>KB</t>
  </si>
  <si>
    <t>WP</t>
  </si>
  <si>
    <t>SS</t>
  </si>
  <si>
    <t>DB</t>
  </si>
  <si>
    <t>Total</t>
  </si>
  <si>
    <t>Number</t>
  </si>
  <si>
    <t>%</t>
  </si>
  <si>
    <t>Avery Adam</t>
  </si>
  <si>
    <t>Chow Samuel</t>
  </si>
  <si>
    <t>Dible Liz</t>
  </si>
  <si>
    <t>Dow Julia</t>
  </si>
  <si>
    <t>Frank Joe</t>
  </si>
  <si>
    <t>Gill Mary</t>
  </si>
  <si>
    <t>Ip Henry</t>
  </si>
  <si>
    <t>Joe Sarah</t>
  </si>
  <si>
    <t>Low John</t>
  </si>
  <si>
    <t xml:space="preserve">Warn Sizanne </t>
  </si>
  <si>
    <t>Average:</t>
  </si>
  <si>
    <t>Pass/Fail</t>
  </si>
  <si>
    <t>Course : BTT 101</t>
  </si>
  <si>
    <t>Teacher: Mr. Zain</t>
  </si>
  <si>
    <t>Period: 3</t>
  </si>
  <si>
    <t>Average</t>
  </si>
  <si>
    <t>Maximum</t>
  </si>
  <si>
    <t>Minimum</t>
  </si>
  <si>
    <t>John</t>
  </si>
  <si>
    <t>Sue</t>
  </si>
  <si>
    <t>Pat</t>
  </si>
  <si>
    <t>Sam</t>
  </si>
  <si>
    <t>Mike</t>
  </si>
  <si>
    <t>Jane</t>
  </si>
  <si>
    <t>Maria</t>
  </si>
  <si>
    <t>Len</t>
  </si>
  <si>
    <t xml:space="preserve">  Average %</t>
  </si>
  <si>
    <t>Pctg</t>
  </si>
  <si>
    <t xml:space="preserve">  Asgn 1%</t>
  </si>
  <si>
    <t xml:space="preserve">  Asgn 2</t>
  </si>
  <si>
    <t xml:space="preserve"> Asgn 2%</t>
  </si>
  <si>
    <t xml:space="preserve">  Asgn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</si>
</sst>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5" fillId="0" borderId="1" xfId="0" applyFont="1" applyBorder="1"/>
    <xf numFmtId="0" fontId="5" fillId="0" borderId="9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7" xfId="0" applyNumberFormat="1" applyBorder="1"/>
    <xf numFmtId="9" fontId="0" fillId="0" borderId="1" xfId="0" applyNumberFormat="1" applyBorder="1"/>
    <xf numFmtId="9" fontId="0" fillId="0" borderId="9" xfId="0" applyNumberFormat="1" applyBorder="1"/>
    <xf numFmtId="9" fontId="0" fillId="0" borderId="6" xfId="0" applyNumberFormat="1" applyBorder="1"/>
    <xf numFmtId="9" fontId="0" fillId="0" borderId="3" xfId="0" applyNumberFormat="1" applyBorder="1"/>
    <xf numFmtId="0" fontId="0" fillId="0" borderId="10" xfId="0" applyBorder="1"/>
    <xf numFmtId="0" fontId="0" fillId="0" borderId="33" xfId="0" applyBorder="1"/>
    <xf numFmtId="0" fontId="0" fillId="0" borderId="2" xfId="0" applyBorder="1"/>
    <xf numFmtId="164" fontId="5" fillId="0" borderId="1" xfId="1" applyNumberFormat="1" applyFont="1" applyBorder="1"/>
    <xf numFmtId="0" fontId="5" fillId="0" borderId="22" xfId="0" applyFont="1" applyBorder="1"/>
    <xf numFmtId="0" fontId="5" fillId="0" borderId="18" xfId="0" applyFont="1" applyBorder="1"/>
    <xf numFmtId="0" fontId="5" fillId="0" borderId="3" xfId="0" applyFont="1" applyBorder="1"/>
    <xf numFmtId="0" fontId="4" fillId="0" borderId="33" xfId="0" applyFont="1" applyBorder="1"/>
    <xf numFmtId="0" fontId="0" fillId="8" borderId="3" xfId="0" applyFill="1" applyBorder="1"/>
    <xf numFmtId="0" fontId="7" fillId="9" borderId="3" xfId="0" applyFont="1" applyFill="1" applyBorder="1"/>
    <xf numFmtId="0" fontId="0" fillId="9" borderId="23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9" xfId="0" applyFill="1" applyBorder="1"/>
    <xf numFmtId="0" fontId="0" fillId="11" borderId="1" xfId="0" applyFill="1" applyBorder="1"/>
    <xf numFmtId="0" fontId="7" fillId="0" borderId="0" xfId="0" applyFont="1"/>
    <xf numFmtId="0" fontId="5" fillId="10" borderId="1" xfId="0" applyFont="1" applyFill="1" applyBorder="1"/>
    <xf numFmtId="0" fontId="4" fillId="7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5" fillId="0" borderId="4" xfId="0" applyFont="1" applyBorder="1"/>
    <xf numFmtId="0" fontId="5" fillId="0" borderId="35" xfId="0" applyFont="1" applyBorder="1"/>
    <xf numFmtId="164" fontId="5" fillId="0" borderId="5" xfId="0" applyNumberFormat="1" applyFont="1" applyBorder="1"/>
    <xf numFmtId="164" fontId="5" fillId="0" borderId="36" xfId="0" applyNumberFormat="1" applyFont="1" applyBorder="1"/>
    <xf numFmtId="0" fontId="5" fillId="0" borderId="5" xfId="0" applyFont="1" applyBorder="1"/>
    <xf numFmtId="0" fontId="5" fillId="0" borderId="36" xfId="0" applyFont="1" applyBorder="1"/>
    <xf numFmtId="0" fontId="4" fillId="2" borderId="2" xfId="0" applyFont="1" applyFill="1" applyBorder="1" applyAlignment="1">
      <alignment horizontal="center"/>
    </xf>
    <xf numFmtId="0" fontId="6" fillId="4" borderId="2" xfId="0" applyFont="1" applyFill="1" applyBorder="1"/>
    <xf numFmtId="0" fontId="6" fillId="4" borderId="33" xfId="0" applyFont="1" applyFill="1" applyBorder="1"/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8" fillId="3" borderId="26" xfId="0" applyFont="1" applyFill="1" applyBorder="1" applyAlignment="1"/>
    <xf numFmtId="0" fontId="8" fillId="3" borderId="27" xfId="0" applyFont="1" applyFill="1" applyBorder="1" applyAlignment="1">
      <alignment horizontal="center"/>
    </xf>
    <xf numFmtId="0" fontId="9" fillId="10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  <xf numFmtId="0" fontId="9" fillId="10" borderId="3" xfId="0" applyFont="1" applyFill="1" applyBorder="1"/>
    <xf numFmtId="0" fontId="9" fillId="0" borderId="3" xfId="0" applyFont="1" applyBorder="1"/>
    <xf numFmtId="164" fontId="9" fillId="0" borderId="3" xfId="0" applyNumberFormat="1" applyFont="1" applyBorder="1"/>
    <xf numFmtId="0" fontId="9" fillId="0" borderId="1" xfId="0" applyFont="1" applyFill="1" applyBorder="1"/>
    <xf numFmtId="0" fontId="0" fillId="4" borderId="25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10" fillId="2" borderId="16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9" fillId="5" borderId="3" xfId="0" applyFont="1" applyFill="1" applyBorder="1"/>
    <xf numFmtId="0" fontId="8" fillId="5" borderId="3" xfId="0" applyFont="1" applyFill="1" applyBorder="1" applyAlignment="1">
      <alignment horizontal="center"/>
    </xf>
    <xf numFmtId="0" fontId="8" fillId="5" borderId="3" xfId="0" applyFont="1" applyFill="1" applyBorder="1"/>
    <xf numFmtId="0" fontId="11" fillId="10" borderId="1" xfId="0" applyFont="1" applyFill="1" applyBorder="1"/>
    <xf numFmtId="0" fontId="9" fillId="0" borderId="9" xfId="0" applyFont="1" applyBorder="1"/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5A8D-0C3A-451C-8E50-C5FCF5C19ED6}">
  <dimension ref="B4:AU29"/>
  <sheetViews>
    <sheetView tabSelected="1" view="pageLayout" zoomScale="25" zoomScaleNormal="55" zoomScaleSheetLayoutView="70" zoomScalePageLayoutView="25" workbookViewId="0">
      <selection activeCell="AM35" sqref="AM35"/>
    </sheetView>
  </sheetViews>
  <sheetFormatPr defaultRowHeight="14.4" x14ac:dyDescent="0.3"/>
  <cols>
    <col min="1" max="1" width="8.88671875" customWidth="1"/>
    <col min="2" max="2" width="0.109375" customWidth="1"/>
    <col min="3" max="3" width="14" customWidth="1"/>
    <col min="4" max="4" width="4.21875" customWidth="1"/>
    <col min="10" max="10" width="5.21875" customWidth="1"/>
    <col min="11" max="11" width="11.6640625" customWidth="1"/>
    <col min="12" max="12" width="13.88671875" customWidth="1"/>
    <col min="13" max="13" width="6.33203125" customWidth="1"/>
    <col min="14" max="14" width="5.44140625" customWidth="1"/>
    <col min="15" max="15" width="5" customWidth="1"/>
    <col min="16" max="16" width="5.21875" customWidth="1"/>
    <col min="17" max="17" width="6.109375" customWidth="1"/>
    <col min="18" max="18" width="6.44140625" customWidth="1"/>
    <col min="19" max="19" width="5.88671875" customWidth="1"/>
    <col min="20" max="20" width="13" customWidth="1"/>
    <col min="29" max="29" width="8.77734375" customWidth="1"/>
    <col min="30" max="30" width="8.88671875" hidden="1" customWidth="1"/>
    <col min="31" max="31" width="13.88671875" customWidth="1"/>
    <col min="32" max="32" width="10.88671875" customWidth="1"/>
    <col min="33" max="33" width="7.88671875" customWidth="1"/>
    <col min="34" max="34" width="7" customWidth="1"/>
    <col min="35" max="35" width="6.5546875" customWidth="1"/>
    <col min="36" max="36" width="6.109375" customWidth="1"/>
    <col min="37" max="37" width="6.77734375" customWidth="1"/>
    <col min="38" max="38" width="7.33203125" customWidth="1"/>
    <col min="39" max="39" width="12.77734375" customWidth="1"/>
    <col min="40" max="40" width="5.109375" customWidth="1"/>
    <col min="41" max="41" width="0.21875" hidden="1" customWidth="1"/>
    <col min="42" max="42" width="12.5546875" customWidth="1"/>
    <col min="43" max="43" width="10.21875" customWidth="1"/>
    <col min="44" max="44" width="12.77734375" customWidth="1"/>
    <col min="45" max="45" width="11.109375" customWidth="1"/>
    <col min="46" max="46" width="12.33203125" customWidth="1"/>
    <col min="47" max="47" width="15.77734375" customWidth="1"/>
  </cols>
  <sheetData>
    <row r="4" spans="3:47" ht="15" thickBot="1" x14ac:dyDescent="0.35"/>
    <row r="5" spans="3:47" ht="16.2" thickBot="1" x14ac:dyDescent="0.35">
      <c r="L5" s="66" t="s">
        <v>32</v>
      </c>
      <c r="M5" s="67"/>
      <c r="N5" s="67"/>
      <c r="O5" s="67"/>
      <c r="P5" s="67"/>
      <c r="Q5" s="67"/>
      <c r="R5" s="67"/>
      <c r="S5" s="67"/>
      <c r="T5" s="68"/>
    </row>
    <row r="6" spans="3:47" ht="18" thickBot="1" x14ac:dyDescent="0.35">
      <c r="C6" s="83" t="s">
        <v>0</v>
      </c>
      <c r="D6" s="84"/>
      <c r="E6" s="84"/>
      <c r="F6" s="84"/>
      <c r="G6" s="84"/>
      <c r="H6" s="84"/>
      <c r="I6" s="84"/>
      <c r="J6" s="85"/>
      <c r="L6" s="69" t="s">
        <v>15</v>
      </c>
      <c r="M6" s="70" t="s">
        <v>16</v>
      </c>
      <c r="N6" s="70" t="s">
        <v>7</v>
      </c>
      <c r="O6" s="70" t="s">
        <v>12</v>
      </c>
      <c r="P6" s="70" t="s">
        <v>17</v>
      </c>
      <c r="Q6" s="71" t="s">
        <v>18</v>
      </c>
      <c r="R6" s="70" t="s">
        <v>19</v>
      </c>
      <c r="S6" s="70" t="s">
        <v>20</v>
      </c>
      <c r="T6" s="72" t="s">
        <v>21</v>
      </c>
      <c r="W6" s="45" t="s">
        <v>47</v>
      </c>
      <c r="X6" s="46"/>
      <c r="Y6" s="46"/>
      <c r="Z6" s="46"/>
      <c r="AA6" s="46"/>
      <c r="AB6" s="47"/>
      <c r="AE6" s="48" t="s">
        <v>68</v>
      </c>
      <c r="AF6" s="49"/>
      <c r="AG6" s="49"/>
      <c r="AH6" s="49"/>
      <c r="AI6" s="49"/>
      <c r="AJ6" s="49"/>
      <c r="AK6" s="49"/>
      <c r="AL6" s="49"/>
      <c r="AM6" s="50"/>
      <c r="AP6" s="63" t="s">
        <v>48</v>
      </c>
      <c r="AQ6" s="63" t="s">
        <v>87</v>
      </c>
      <c r="AR6" s="63" t="s">
        <v>84</v>
      </c>
      <c r="AS6" s="63" t="s">
        <v>85</v>
      </c>
      <c r="AT6" s="63" t="s">
        <v>86</v>
      </c>
      <c r="AU6" s="63" t="s">
        <v>82</v>
      </c>
    </row>
    <row r="7" spans="3:47" ht="18" thickBot="1" x14ac:dyDescent="0.35">
      <c r="C7" s="86"/>
      <c r="D7" s="87" t="s">
        <v>7</v>
      </c>
      <c r="E7" s="87" t="s">
        <v>8</v>
      </c>
      <c r="F7" s="88" t="s">
        <v>9</v>
      </c>
      <c r="G7" s="87" t="s">
        <v>10</v>
      </c>
      <c r="H7" s="87" t="s">
        <v>11</v>
      </c>
      <c r="I7" s="87" t="s">
        <v>12</v>
      </c>
      <c r="J7" s="87" t="s">
        <v>13</v>
      </c>
      <c r="L7" s="73" t="s">
        <v>27</v>
      </c>
      <c r="M7" s="74">
        <v>53</v>
      </c>
      <c r="N7" s="74">
        <v>15</v>
      </c>
      <c r="O7" s="74">
        <v>18</v>
      </c>
      <c r="P7" s="74">
        <f>N7*1 + O7*1</f>
        <v>33</v>
      </c>
      <c r="Q7" s="74">
        <v>-13</v>
      </c>
      <c r="R7" s="74">
        <v>41</v>
      </c>
      <c r="S7" s="74">
        <v>105</v>
      </c>
      <c r="T7" s="75">
        <f>M7/R7</f>
        <v>1.2926829268292683</v>
      </c>
      <c r="W7" s="42" t="s">
        <v>46</v>
      </c>
      <c r="X7" s="42" t="s">
        <v>41</v>
      </c>
      <c r="Y7" s="42" t="s">
        <v>42</v>
      </c>
      <c r="Z7" s="42" t="s">
        <v>43</v>
      </c>
      <c r="AA7" s="42" t="s">
        <v>44</v>
      </c>
      <c r="AB7" s="42" t="s">
        <v>45</v>
      </c>
      <c r="AE7" s="51" t="s">
        <v>69</v>
      </c>
      <c r="AF7" s="52"/>
      <c r="AG7" s="52"/>
      <c r="AH7" s="52"/>
      <c r="AI7" s="52"/>
      <c r="AJ7" s="52"/>
      <c r="AK7" s="52"/>
      <c r="AL7" s="52"/>
      <c r="AM7" s="53"/>
      <c r="AP7" s="24"/>
      <c r="AQ7" s="34">
        <v>35</v>
      </c>
      <c r="AR7" s="24"/>
      <c r="AS7" s="34">
        <v>55</v>
      </c>
      <c r="AT7" s="24"/>
      <c r="AU7" s="24"/>
    </row>
    <row r="8" spans="3:47" ht="18.600000000000001" thickBot="1" x14ac:dyDescent="0.4">
      <c r="C8" s="89" t="s">
        <v>2</v>
      </c>
      <c r="D8" s="74">
        <f t="shared" ref="D8:D13" si="0">SUM(E8:G8)</f>
        <v>50</v>
      </c>
      <c r="E8" s="74">
        <v>31</v>
      </c>
      <c r="F8" s="74">
        <v>16</v>
      </c>
      <c r="G8" s="74">
        <v>3</v>
      </c>
      <c r="H8" s="74">
        <v>236</v>
      </c>
      <c r="I8" s="74">
        <v>183</v>
      </c>
      <c r="J8" s="74">
        <f t="shared" ref="J8:J13" si="1">E8*2 + G8*1</f>
        <v>65</v>
      </c>
      <c r="L8" s="76" t="s">
        <v>23</v>
      </c>
      <c r="M8" s="77">
        <v>43</v>
      </c>
      <c r="N8" s="77">
        <v>14</v>
      </c>
      <c r="O8" s="77">
        <v>6</v>
      </c>
      <c r="P8" s="77">
        <f>N8*1 + O8*1</f>
        <v>20</v>
      </c>
      <c r="Q8" s="77">
        <v>-17</v>
      </c>
      <c r="R8" s="77">
        <v>48</v>
      </c>
      <c r="S8" s="77">
        <v>125</v>
      </c>
      <c r="T8" s="78">
        <f>M8/R8</f>
        <v>0.89583333333333337</v>
      </c>
      <c r="W8" s="31" t="s">
        <v>38</v>
      </c>
      <c r="X8" s="9">
        <v>29</v>
      </c>
      <c r="Y8" s="11">
        <v>31</v>
      </c>
      <c r="Z8" s="10">
        <f>X8*Y8</f>
        <v>899</v>
      </c>
      <c r="AA8" s="10">
        <f>(X8*Y8/100)*35</f>
        <v>314.65000000000003</v>
      </c>
      <c r="AB8" s="10">
        <f>Z8-AA8</f>
        <v>584.34999999999991</v>
      </c>
      <c r="AE8" s="54" t="s">
        <v>70</v>
      </c>
      <c r="AF8" s="55"/>
      <c r="AG8" s="55"/>
      <c r="AH8" s="55"/>
      <c r="AI8" s="55"/>
      <c r="AJ8" s="55"/>
      <c r="AK8" s="55"/>
      <c r="AL8" s="55"/>
      <c r="AM8" s="56"/>
      <c r="AP8" s="23"/>
      <c r="AQ8" s="23"/>
      <c r="AR8" s="23"/>
      <c r="AS8" s="23"/>
      <c r="AT8" s="23"/>
      <c r="AU8" s="23"/>
    </row>
    <row r="9" spans="3:47" ht="18.600000000000001" thickBot="1" x14ac:dyDescent="0.4">
      <c r="C9" s="89" t="s">
        <v>3</v>
      </c>
      <c r="D9" s="74">
        <f t="shared" si="0"/>
        <v>45</v>
      </c>
      <c r="E9" s="74">
        <v>27</v>
      </c>
      <c r="F9" s="74">
        <v>17</v>
      </c>
      <c r="G9" s="74">
        <v>1</v>
      </c>
      <c r="H9" s="74">
        <v>199</v>
      </c>
      <c r="I9" s="74">
        <v>170</v>
      </c>
      <c r="J9" s="74">
        <f t="shared" si="1"/>
        <v>55</v>
      </c>
      <c r="L9" s="73" t="s">
        <v>24</v>
      </c>
      <c r="M9" s="74">
        <v>40</v>
      </c>
      <c r="N9" s="74">
        <v>8</v>
      </c>
      <c r="O9" s="74">
        <v>11</v>
      </c>
      <c r="P9" s="77">
        <f>N9*1 + O9*1</f>
        <v>19</v>
      </c>
      <c r="Q9" s="74">
        <v>-4</v>
      </c>
      <c r="R9" s="74">
        <v>6</v>
      </c>
      <c r="S9" s="74">
        <v>55</v>
      </c>
      <c r="T9" s="78">
        <f>M9/R9</f>
        <v>6.666666666666667</v>
      </c>
      <c r="W9" s="31" t="s">
        <v>39</v>
      </c>
      <c r="X9" s="9">
        <v>15</v>
      </c>
      <c r="Y9" s="12">
        <v>18.54</v>
      </c>
      <c r="Z9" s="10">
        <f>X9*Y9</f>
        <v>278.09999999999997</v>
      </c>
      <c r="AA9" s="10">
        <f>(X9*Y9/100)*35</f>
        <v>97.334999999999994</v>
      </c>
      <c r="AB9" s="10">
        <f>Z9-AA9</f>
        <v>180.76499999999999</v>
      </c>
      <c r="AE9" s="37" t="s">
        <v>46</v>
      </c>
      <c r="AF9" s="38" t="s">
        <v>48</v>
      </c>
      <c r="AG9" s="38" t="s">
        <v>49</v>
      </c>
      <c r="AH9" s="38" t="s">
        <v>50</v>
      </c>
      <c r="AI9" s="38" t="s">
        <v>51</v>
      </c>
      <c r="AJ9" s="38" t="s">
        <v>52</v>
      </c>
      <c r="AK9" s="38" t="s">
        <v>53</v>
      </c>
      <c r="AL9" s="39" t="s">
        <v>83</v>
      </c>
      <c r="AM9" s="40" t="s">
        <v>67</v>
      </c>
      <c r="AP9" s="33" t="s">
        <v>74</v>
      </c>
      <c r="AQ9" s="4">
        <v>34</v>
      </c>
      <c r="AR9" s="20">
        <f>AQ9/$AQ$7</f>
        <v>0.97142857142857142</v>
      </c>
      <c r="AS9" s="4">
        <v>45</v>
      </c>
      <c r="AT9" s="20">
        <f>AS9/$AS$7</f>
        <v>0.81818181818181823</v>
      </c>
      <c r="AU9" s="20">
        <f>(AR9+AT9)/2</f>
        <v>0.89480519480519483</v>
      </c>
    </row>
    <row r="10" spans="3:47" ht="18.600000000000001" thickBot="1" x14ac:dyDescent="0.4">
      <c r="C10" s="89" t="s">
        <v>4</v>
      </c>
      <c r="D10" s="74">
        <f t="shared" si="0"/>
        <v>49</v>
      </c>
      <c r="E10" s="74">
        <v>23</v>
      </c>
      <c r="F10" s="74">
        <v>18</v>
      </c>
      <c r="G10" s="74">
        <v>8</v>
      </c>
      <c r="H10" s="74">
        <v>187</v>
      </c>
      <c r="I10" s="74">
        <v>176</v>
      </c>
      <c r="J10" s="74">
        <f t="shared" si="1"/>
        <v>54</v>
      </c>
      <c r="L10" s="73" t="s">
        <v>26</v>
      </c>
      <c r="M10" s="74">
        <v>57</v>
      </c>
      <c r="N10" s="74">
        <v>9</v>
      </c>
      <c r="O10" s="74">
        <v>5</v>
      </c>
      <c r="P10" s="77">
        <f>N10*1 + O10*1</f>
        <v>14</v>
      </c>
      <c r="Q10" s="74">
        <v>4</v>
      </c>
      <c r="R10" s="74">
        <v>41</v>
      </c>
      <c r="S10" s="74">
        <v>89</v>
      </c>
      <c r="T10" s="78">
        <f>M10/R10</f>
        <v>1.3902439024390243</v>
      </c>
      <c r="W10" s="31" t="s">
        <v>34</v>
      </c>
      <c r="X10" s="9">
        <v>40.5</v>
      </c>
      <c r="Y10" s="12">
        <v>15.75</v>
      </c>
      <c r="Z10" s="10">
        <f>X10*Y10</f>
        <v>637.875</v>
      </c>
      <c r="AA10" s="10">
        <f>(X10*Y10/100)*35</f>
        <v>223.25624999999999</v>
      </c>
      <c r="AB10" s="10">
        <f>Z10-AA10</f>
        <v>414.61874999999998</v>
      </c>
      <c r="AE10" s="17"/>
      <c r="AF10" s="36" t="s">
        <v>54</v>
      </c>
      <c r="AG10" s="36">
        <v>30</v>
      </c>
      <c r="AH10" s="36">
        <v>35</v>
      </c>
      <c r="AI10" s="36">
        <v>25</v>
      </c>
      <c r="AJ10" s="36">
        <v>30</v>
      </c>
      <c r="AK10" s="36">
        <f>SUM(AG10:AJ10)</f>
        <v>120</v>
      </c>
      <c r="AL10" s="35" t="s">
        <v>55</v>
      </c>
      <c r="AM10" s="18"/>
      <c r="AP10" s="33" t="s">
        <v>75</v>
      </c>
      <c r="AQ10" s="4">
        <v>31</v>
      </c>
      <c r="AR10" s="20">
        <f>AQ10/$AQ$7</f>
        <v>0.88571428571428568</v>
      </c>
      <c r="AS10" s="4">
        <v>49</v>
      </c>
      <c r="AT10" s="20">
        <f>AS10/$AS$7</f>
        <v>0.89090909090909087</v>
      </c>
      <c r="AU10" s="20">
        <f>(AR10+AT10)/2</f>
        <v>0.88831168831168827</v>
      </c>
    </row>
    <row r="11" spans="3:47" ht="18" x14ac:dyDescent="0.35">
      <c r="C11" s="89" t="s">
        <v>1</v>
      </c>
      <c r="D11" s="74">
        <f t="shared" si="0"/>
        <v>51</v>
      </c>
      <c r="E11" s="74">
        <v>22</v>
      </c>
      <c r="F11" s="74">
        <v>26</v>
      </c>
      <c r="G11" s="74">
        <v>3</v>
      </c>
      <c r="H11" s="74">
        <v>188</v>
      </c>
      <c r="I11" s="74">
        <v>213</v>
      </c>
      <c r="J11" s="74">
        <f t="shared" si="1"/>
        <v>47</v>
      </c>
      <c r="L11" s="73" t="s">
        <v>31</v>
      </c>
      <c r="M11" s="79">
        <v>42</v>
      </c>
      <c r="N11" s="74">
        <v>7</v>
      </c>
      <c r="O11" s="74">
        <v>6</v>
      </c>
      <c r="P11" s="77">
        <f>N11*1 + O11*1</f>
        <v>13</v>
      </c>
      <c r="Q11" s="74">
        <v>-11</v>
      </c>
      <c r="R11" s="74">
        <v>4</v>
      </c>
      <c r="S11" s="74">
        <v>99</v>
      </c>
      <c r="T11" s="78">
        <f>M11/R11</f>
        <v>10.5</v>
      </c>
      <c r="W11" s="31" t="s">
        <v>36</v>
      </c>
      <c r="X11" s="9">
        <v>27.75</v>
      </c>
      <c r="Y11" s="12">
        <v>29.85</v>
      </c>
      <c r="Z11" s="10">
        <f>X11*Y11</f>
        <v>828.33750000000009</v>
      </c>
      <c r="AA11" s="10">
        <f>(X11*Y11/100)*35</f>
        <v>289.91812500000003</v>
      </c>
      <c r="AB11" s="10">
        <f>Z11-AA11</f>
        <v>538.41937500000006</v>
      </c>
      <c r="AE11" s="28" t="s">
        <v>62</v>
      </c>
      <c r="AF11" s="2">
        <v>1214</v>
      </c>
      <c r="AG11" s="2">
        <v>29</v>
      </c>
      <c r="AH11" s="2">
        <v>32</v>
      </c>
      <c r="AI11" s="2">
        <v>23</v>
      </c>
      <c r="AJ11" s="2">
        <v>27</v>
      </c>
      <c r="AK11" s="2">
        <f>SUM(AG11:AJ11)</f>
        <v>111</v>
      </c>
      <c r="AL11" s="16">
        <f>(AK11 / $AK$10)</f>
        <v>0.92500000000000004</v>
      </c>
      <c r="AM11" s="25" t="str" cm="1">
        <f t="array" ref="AM11">_xlfn.IFS(AL11&gt;=50%,"Pass",AL11&lt;=49%,"Fail")</f>
        <v>Pass</v>
      </c>
      <c r="AP11" s="33" t="s">
        <v>76</v>
      </c>
      <c r="AQ11" s="4">
        <v>28</v>
      </c>
      <c r="AR11" s="20">
        <f>AQ11/$AQ$7</f>
        <v>0.8</v>
      </c>
      <c r="AS11" s="4">
        <v>51</v>
      </c>
      <c r="AT11" s="20">
        <f>AS11/$AS$7</f>
        <v>0.92727272727272725</v>
      </c>
      <c r="AU11" s="20">
        <f>(AR11+AT11)/2</f>
        <v>0.86363636363636365</v>
      </c>
    </row>
    <row r="12" spans="3:47" ht="18" x14ac:dyDescent="0.35">
      <c r="C12" s="89" t="s">
        <v>6</v>
      </c>
      <c r="D12" s="74">
        <f t="shared" si="0"/>
        <v>51</v>
      </c>
      <c r="E12" s="74">
        <v>14</v>
      </c>
      <c r="F12" s="74">
        <v>31</v>
      </c>
      <c r="G12" s="74">
        <v>6</v>
      </c>
      <c r="H12" s="74">
        <v>208</v>
      </c>
      <c r="I12" s="74">
        <v>252</v>
      </c>
      <c r="J12" s="74">
        <f t="shared" si="1"/>
        <v>34</v>
      </c>
      <c r="L12" s="73" t="s">
        <v>30</v>
      </c>
      <c r="M12" s="74">
        <v>56</v>
      </c>
      <c r="N12" s="74">
        <v>6</v>
      </c>
      <c r="O12" s="74">
        <v>6</v>
      </c>
      <c r="P12" s="77">
        <f>N12*1 + O12*1</f>
        <v>12</v>
      </c>
      <c r="Q12" s="74">
        <v>-14</v>
      </c>
      <c r="R12" s="74">
        <v>84</v>
      </c>
      <c r="S12" s="74">
        <v>86</v>
      </c>
      <c r="T12" s="78">
        <f>M12/R12</f>
        <v>0.66666666666666663</v>
      </c>
      <c r="W12" s="31" t="s">
        <v>40</v>
      </c>
      <c r="X12" s="9">
        <v>14.75</v>
      </c>
      <c r="Y12" s="12">
        <v>15.75</v>
      </c>
      <c r="Z12" s="10">
        <f>X12*Y12</f>
        <v>232.3125</v>
      </c>
      <c r="AA12" s="10">
        <f>(X12*Y12/100)*35</f>
        <v>81.309375000000003</v>
      </c>
      <c r="AB12" s="10">
        <f>Z12-AA12</f>
        <v>151.00312500000001</v>
      </c>
      <c r="AE12" s="29" t="s">
        <v>60</v>
      </c>
      <c r="AF12" s="1">
        <v>1798</v>
      </c>
      <c r="AG12" s="1">
        <v>26</v>
      </c>
      <c r="AH12" s="1">
        <v>29</v>
      </c>
      <c r="AI12" s="1">
        <v>22</v>
      </c>
      <c r="AJ12" s="1">
        <v>28</v>
      </c>
      <c r="AK12" s="1">
        <f>SUM(AG12:AJ12)</f>
        <v>105</v>
      </c>
      <c r="AL12" s="13">
        <f>(AK12 / $AK$10)</f>
        <v>0.875</v>
      </c>
      <c r="AM12" s="25" t="str" cm="1">
        <f t="array" ref="AM12">_xlfn.IFS(AL12&gt;=50%,"Pass",AL12&lt;=49%,"Fail")</f>
        <v>Pass</v>
      </c>
      <c r="AP12" s="33" t="s">
        <v>77</v>
      </c>
      <c r="AQ12" s="4">
        <v>22</v>
      </c>
      <c r="AR12" s="20">
        <f>AQ12/$AQ$7</f>
        <v>0.62857142857142856</v>
      </c>
      <c r="AS12" s="4">
        <v>36</v>
      </c>
      <c r="AT12" s="20">
        <f>AS12/$AS$7</f>
        <v>0.65454545454545454</v>
      </c>
      <c r="AU12" s="20">
        <f>(AR12+AT12)/2</f>
        <v>0.64155844155844155</v>
      </c>
    </row>
    <row r="13" spans="3:47" ht="18.600000000000001" thickBot="1" x14ac:dyDescent="0.4">
      <c r="C13" s="89" t="s">
        <v>5</v>
      </c>
      <c r="D13" s="74">
        <f t="shared" si="0"/>
        <v>47</v>
      </c>
      <c r="E13" s="74">
        <v>14</v>
      </c>
      <c r="F13" s="90">
        <v>29</v>
      </c>
      <c r="G13" s="90">
        <v>4</v>
      </c>
      <c r="H13" s="74">
        <v>187</v>
      </c>
      <c r="I13" s="74">
        <v>230</v>
      </c>
      <c r="J13" s="74">
        <f t="shared" si="1"/>
        <v>32</v>
      </c>
      <c r="L13" s="73" t="s">
        <v>22</v>
      </c>
      <c r="M13" s="74">
        <v>53</v>
      </c>
      <c r="N13" s="74">
        <v>1</v>
      </c>
      <c r="O13" s="74">
        <v>4</v>
      </c>
      <c r="P13" s="77">
        <f>N13*1 + O13*1</f>
        <v>5</v>
      </c>
      <c r="Q13" s="74">
        <v>1</v>
      </c>
      <c r="R13" s="74">
        <v>45</v>
      </c>
      <c r="S13" s="74">
        <v>25</v>
      </c>
      <c r="T13" s="78">
        <f>M13/R13</f>
        <v>1.1777777777777778</v>
      </c>
      <c r="W13" s="31" t="s">
        <v>37</v>
      </c>
      <c r="X13" s="9">
        <v>38</v>
      </c>
      <c r="Y13" s="12">
        <v>32</v>
      </c>
      <c r="Z13" s="10">
        <f>X13*Y13</f>
        <v>1216</v>
      </c>
      <c r="AA13" s="10">
        <f>(X13*Y13/100)*35</f>
        <v>425.6</v>
      </c>
      <c r="AB13" s="10">
        <f>Z13-AA13</f>
        <v>790.4</v>
      </c>
      <c r="AE13" s="29" t="s">
        <v>61</v>
      </c>
      <c r="AF13" s="1">
        <v>1115</v>
      </c>
      <c r="AG13" s="1">
        <v>25</v>
      </c>
      <c r="AH13" s="1">
        <v>30</v>
      </c>
      <c r="AI13" s="1">
        <v>20</v>
      </c>
      <c r="AJ13" s="1">
        <v>25</v>
      </c>
      <c r="AK13" s="1">
        <f>SUM(AG13:AJ13)</f>
        <v>100</v>
      </c>
      <c r="AL13" s="13">
        <f>(AK13 / $AK$10)</f>
        <v>0.83333333333333337</v>
      </c>
      <c r="AM13" s="25" t="str" cm="1">
        <f t="array" ref="AM13">_xlfn.IFS(AL13&gt;=50%,"Pass",AL13&lt;=49%,"Fail")</f>
        <v>Pass</v>
      </c>
      <c r="AP13" s="33" t="s">
        <v>78</v>
      </c>
      <c r="AQ13" s="4">
        <v>18</v>
      </c>
      <c r="AR13" s="20">
        <f>AQ13/$AQ$7</f>
        <v>0.51428571428571423</v>
      </c>
      <c r="AS13" s="4">
        <v>38</v>
      </c>
      <c r="AT13" s="20">
        <f>AS13/$AS$7</f>
        <v>0.69090909090909092</v>
      </c>
      <c r="AU13" s="20">
        <f>(AR13+AT13)/2</f>
        <v>0.60259740259740258</v>
      </c>
    </row>
    <row r="14" spans="3:47" ht="14.4" customHeight="1" x14ac:dyDescent="0.35">
      <c r="C14" s="91"/>
      <c r="D14" s="91"/>
      <c r="E14" s="92"/>
      <c r="F14" s="93" t="s">
        <v>14</v>
      </c>
      <c r="G14" s="94"/>
      <c r="H14" s="95">
        <f>SUM(H8:H13)</f>
        <v>1205</v>
      </c>
      <c r="I14" s="91">
        <f>SUM(I8:I13)</f>
        <v>1224</v>
      </c>
      <c r="J14" s="91"/>
      <c r="L14" s="73" t="s">
        <v>28</v>
      </c>
      <c r="M14" s="74">
        <v>26</v>
      </c>
      <c r="N14" s="74">
        <v>1</v>
      </c>
      <c r="O14" s="74">
        <v>2</v>
      </c>
      <c r="P14" s="77">
        <f>N14*1 + O14*1</f>
        <v>3</v>
      </c>
      <c r="Q14" s="74">
        <v>-3</v>
      </c>
      <c r="R14" s="74">
        <v>4</v>
      </c>
      <c r="S14" s="74">
        <v>33</v>
      </c>
      <c r="T14" s="78">
        <f>M14/R14</f>
        <v>6.5</v>
      </c>
      <c r="W14" s="31" t="s">
        <v>35</v>
      </c>
      <c r="X14" s="9">
        <v>39.5</v>
      </c>
      <c r="Y14" s="12">
        <v>35.5</v>
      </c>
      <c r="Z14" s="10">
        <f>X14*Y14</f>
        <v>1402.25</v>
      </c>
      <c r="AA14" s="10">
        <f>(X14*Y14/100)*35</f>
        <v>490.78750000000002</v>
      </c>
      <c r="AB14" s="10">
        <f>Z14-AA14</f>
        <v>911.46249999999998</v>
      </c>
      <c r="AE14" s="29" t="s">
        <v>56</v>
      </c>
      <c r="AF14" s="1">
        <v>1203</v>
      </c>
      <c r="AG14" s="1">
        <v>25</v>
      </c>
      <c r="AH14" s="1">
        <v>31</v>
      </c>
      <c r="AI14" s="1">
        <v>19</v>
      </c>
      <c r="AJ14" s="1">
        <v>21</v>
      </c>
      <c r="AK14" s="1">
        <f>SUM(AG14:AJ14)</f>
        <v>96</v>
      </c>
      <c r="AL14" s="13">
        <f>(AK14 / $AK$10)</f>
        <v>0.8</v>
      </c>
      <c r="AM14" s="25" t="str" cm="1">
        <f t="array" ref="AM14">_xlfn.IFS(AL14&gt;=50%,"Pass",AL14&lt;=49%,"Fail")</f>
        <v>Pass</v>
      </c>
      <c r="AP14" s="33" t="s">
        <v>79</v>
      </c>
      <c r="AQ14" s="4">
        <v>7</v>
      </c>
      <c r="AR14" s="20">
        <f>AQ14/$AQ$7</f>
        <v>0.2</v>
      </c>
      <c r="AS14" s="4">
        <v>31</v>
      </c>
      <c r="AT14" s="20">
        <f>AS14/$AS$7</f>
        <v>0.5636363636363636</v>
      </c>
      <c r="AU14" s="20">
        <f>(AR14+AT14)/2</f>
        <v>0.38181818181818183</v>
      </c>
    </row>
    <row r="15" spans="3:47" ht="15" customHeight="1" thickBot="1" x14ac:dyDescent="0.4">
      <c r="C15" s="96"/>
      <c r="D15" s="96"/>
      <c r="E15" s="97"/>
      <c r="F15" s="98"/>
      <c r="G15" s="99"/>
      <c r="H15" s="100"/>
      <c r="I15" s="96"/>
      <c r="J15" s="96"/>
      <c r="L15" s="73" t="s">
        <v>29</v>
      </c>
      <c r="M15" s="74">
        <v>6</v>
      </c>
      <c r="N15" s="74">
        <v>0</v>
      </c>
      <c r="O15" s="74">
        <v>2</v>
      </c>
      <c r="P15" s="77">
        <f>N15*1 + O15*1</f>
        <v>2</v>
      </c>
      <c r="Q15" s="74">
        <v>-2</v>
      </c>
      <c r="R15" s="74">
        <v>0</v>
      </c>
      <c r="S15" s="74">
        <v>3</v>
      </c>
      <c r="T15" s="78">
        <v>0</v>
      </c>
      <c r="W15" s="1"/>
      <c r="X15" s="1"/>
      <c r="Y15" s="43" t="s">
        <v>14</v>
      </c>
      <c r="Z15" s="1">
        <f>SUM(Z8:Z14)</f>
        <v>5493.875</v>
      </c>
      <c r="AA15" s="1">
        <f>SUM(AA8:AA14)</f>
        <v>1922.8562500000003</v>
      </c>
      <c r="AB15" s="1">
        <f>SUM(AB8:AB14)</f>
        <v>3571.0187499999997</v>
      </c>
      <c r="AE15" s="29" t="s">
        <v>58</v>
      </c>
      <c r="AF15" s="1">
        <v>1721</v>
      </c>
      <c r="AG15" s="1">
        <v>22</v>
      </c>
      <c r="AH15" s="1">
        <v>30</v>
      </c>
      <c r="AI15" s="1">
        <v>20</v>
      </c>
      <c r="AJ15" s="1">
        <v>22</v>
      </c>
      <c r="AK15" s="1">
        <f>SUM(AG15:AJ15)</f>
        <v>94</v>
      </c>
      <c r="AL15" s="13">
        <f>(AK15 / $AK$10)</f>
        <v>0.78333333333333333</v>
      </c>
      <c r="AM15" s="25" t="str" cm="1">
        <f t="array" ref="AM15">_xlfn.IFS(AL15&gt;=50%,"Pass",AL15&lt;=49%,"Fail")</f>
        <v>Pass</v>
      </c>
      <c r="AP15" s="33" t="s">
        <v>80</v>
      </c>
      <c r="AQ15" s="4">
        <v>29</v>
      </c>
      <c r="AR15" s="20">
        <f>AQ15/$AQ$7</f>
        <v>0.82857142857142863</v>
      </c>
      <c r="AS15" s="4">
        <v>36</v>
      </c>
      <c r="AT15" s="20">
        <f>AS15/$AS$7</f>
        <v>0.65454545454545454</v>
      </c>
      <c r="AU15" s="20">
        <f>(AR15+AT15)/2</f>
        <v>0.74155844155844153</v>
      </c>
    </row>
    <row r="16" spans="3:47" ht="18" x14ac:dyDescent="0.35">
      <c r="L16" s="73" t="s">
        <v>25</v>
      </c>
      <c r="M16" s="74">
        <v>11</v>
      </c>
      <c r="N16" s="74">
        <v>0</v>
      </c>
      <c r="O16" s="74">
        <v>1</v>
      </c>
      <c r="P16" s="77">
        <f>N16*1 + O16*1</f>
        <v>1</v>
      </c>
      <c r="Q16" s="74">
        <v>0</v>
      </c>
      <c r="R16" s="74">
        <v>23</v>
      </c>
      <c r="S16" s="74">
        <v>8</v>
      </c>
      <c r="T16" s="78">
        <f>M16/R16</f>
        <v>0.47826086956521741</v>
      </c>
      <c r="AE16" s="29" t="s">
        <v>59</v>
      </c>
      <c r="AF16" s="1">
        <v>1604</v>
      </c>
      <c r="AG16" s="1">
        <v>24</v>
      </c>
      <c r="AH16" s="1">
        <v>29</v>
      </c>
      <c r="AI16" s="1">
        <v>20</v>
      </c>
      <c r="AJ16" s="1">
        <v>20</v>
      </c>
      <c r="AK16" s="1">
        <f>SUM(AG16:AJ16)</f>
        <v>93</v>
      </c>
      <c r="AL16" s="13">
        <f>(AK16 / $AK$10)</f>
        <v>0.77500000000000002</v>
      </c>
      <c r="AM16" s="25" t="str" cm="1">
        <f t="array" ref="AM16">_xlfn.IFS(AL16&gt;=50%,"Pass",AL16&lt;=49%,"Fail")</f>
        <v>Pass</v>
      </c>
      <c r="AP16" s="33" t="s">
        <v>81</v>
      </c>
      <c r="AQ16" s="4">
        <v>26</v>
      </c>
      <c r="AR16" s="20">
        <f>AQ16/$AQ$7</f>
        <v>0.74285714285714288</v>
      </c>
      <c r="AS16" s="4">
        <v>29</v>
      </c>
      <c r="AT16" s="20">
        <f>AS16/$AS$7</f>
        <v>0.52727272727272723</v>
      </c>
      <c r="AU16" s="20">
        <f>(AR16+AT16)/2</f>
        <v>0.63506493506493511</v>
      </c>
    </row>
    <row r="17" spans="7:47" ht="18.600000000000001" thickBot="1" x14ac:dyDescent="0.4">
      <c r="AE17" s="29" t="s">
        <v>64</v>
      </c>
      <c r="AF17" s="1">
        <v>2015</v>
      </c>
      <c r="AG17" s="1">
        <v>22</v>
      </c>
      <c r="AH17" s="1">
        <v>21</v>
      </c>
      <c r="AI17" s="1">
        <v>19</v>
      </c>
      <c r="AJ17" s="1">
        <v>18</v>
      </c>
      <c r="AK17" s="1">
        <f>SUM(AG17:AJ17)</f>
        <v>80</v>
      </c>
      <c r="AL17" s="13">
        <f>(AK17 / $AK$10)</f>
        <v>0.66666666666666663</v>
      </c>
      <c r="AM17" s="25" t="str" cm="1">
        <f t="array" ref="AM17">_xlfn.IFS(AL17&gt;=50%,"Pass",AL17&lt;=49%,"Fail")</f>
        <v>Pass</v>
      </c>
      <c r="AP17" s="5"/>
      <c r="AQ17" s="5"/>
      <c r="AR17" s="5"/>
      <c r="AS17" s="5"/>
      <c r="AT17" s="5"/>
      <c r="AU17" s="5"/>
    </row>
    <row r="18" spans="7:47" ht="18.600000000000001" thickBot="1" x14ac:dyDescent="0.4">
      <c r="AE18" s="29" t="s">
        <v>63</v>
      </c>
      <c r="AF18" s="1">
        <v>2021</v>
      </c>
      <c r="AG18" s="1">
        <v>19</v>
      </c>
      <c r="AH18" s="1">
        <v>21</v>
      </c>
      <c r="AI18" s="1">
        <v>18</v>
      </c>
      <c r="AJ18" s="1">
        <v>20</v>
      </c>
      <c r="AK18" s="1">
        <f>SUM(AG18:AJ18)</f>
        <v>78</v>
      </c>
      <c r="AL18" s="13">
        <f>(AK18 / $AK$10)</f>
        <v>0.65</v>
      </c>
      <c r="AM18" s="25" t="str" cm="1">
        <f t="array" ref="AM18">_xlfn.IFS(AL18&gt;=50%,"Pass",AL18&lt;=49%,"Fail")</f>
        <v>Pass</v>
      </c>
      <c r="AP18" s="64" t="s">
        <v>71</v>
      </c>
      <c r="AQ18" s="57">
        <f>AVERAGE(AQ9:AQ16)</f>
        <v>24.375</v>
      </c>
      <c r="AR18" s="59">
        <f>AVERAGE(AR9:AR16)</f>
        <v>0.6964285714285714</v>
      </c>
      <c r="AS18" s="61">
        <f>AVERAGE(AS9:AS16)</f>
        <v>39.375</v>
      </c>
      <c r="AT18" s="59">
        <f>AVERAGE(AT9:AT16)</f>
        <v>0.71590909090909094</v>
      </c>
      <c r="AU18" s="22"/>
    </row>
    <row r="19" spans="7:47" ht="18.600000000000001" thickBot="1" x14ac:dyDescent="0.4">
      <c r="O19" s="80" t="s">
        <v>33</v>
      </c>
      <c r="P19" s="81"/>
      <c r="Q19" s="82"/>
      <c r="R19" s="8"/>
      <c r="S19" s="8"/>
      <c r="T19" s="8"/>
      <c r="AE19" s="29" t="s">
        <v>57</v>
      </c>
      <c r="AF19" s="1">
        <v>2219</v>
      </c>
      <c r="AG19" s="1">
        <v>10</v>
      </c>
      <c r="AH19" s="1">
        <v>15</v>
      </c>
      <c r="AI19" s="1">
        <v>10</v>
      </c>
      <c r="AJ19" s="1">
        <v>14</v>
      </c>
      <c r="AK19" s="1">
        <f>SUM(AG19:AJ19)</f>
        <v>49</v>
      </c>
      <c r="AL19" s="13">
        <f>(AK19 / $AK$10)</f>
        <v>0.40833333333333333</v>
      </c>
      <c r="AM19" s="26" t="str" cm="1">
        <f t="array" ref="AM19">_xlfn.IFS(AL19&gt;=50%,"Pass",AL19&lt;=49%,"Fail")</f>
        <v>Fail</v>
      </c>
      <c r="AP19" s="64" t="s">
        <v>72</v>
      </c>
      <c r="AQ19" s="57">
        <f>MAX(AQ9:AQ16)</f>
        <v>34</v>
      </c>
      <c r="AR19" s="59">
        <f>MAX(AR9:AR16)</f>
        <v>0.97142857142857142</v>
      </c>
      <c r="AS19" s="61">
        <f>MAX(AS9:AS16)</f>
        <v>51</v>
      </c>
      <c r="AT19" s="59">
        <f>MAX(AT9:AT16)</f>
        <v>0.92727272727272725</v>
      </c>
      <c r="AU19" s="22"/>
    </row>
    <row r="20" spans="7:47" ht="18.600000000000001" thickBot="1" x14ac:dyDescent="0.4">
      <c r="O20" s="44">
        <f>N7+O7+P7+Q7+R7+S7</f>
        <v>199</v>
      </c>
      <c r="P20" s="44"/>
      <c r="Q20" s="44"/>
      <c r="AE20" s="30" t="s">
        <v>65</v>
      </c>
      <c r="AF20" s="3">
        <v>1320</v>
      </c>
      <c r="AG20" s="3">
        <v>12</v>
      </c>
      <c r="AH20" s="3">
        <v>12</v>
      </c>
      <c r="AI20" s="3">
        <v>14</v>
      </c>
      <c r="AJ20" s="3">
        <v>9</v>
      </c>
      <c r="AK20" s="3">
        <f>SUM(AG20:AJ20)</f>
        <v>47</v>
      </c>
      <c r="AL20" s="14">
        <f>(AK20 / $AK$10)</f>
        <v>0.39166666666666666</v>
      </c>
      <c r="AM20" s="27" t="str" cm="1">
        <f t="array" ref="AM20">_xlfn.IFS(AL20&gt;=50%,"Pass",AL20&lt;=49%,"Fail")</f>
        <v>Fail</v>
      </c>
      <c r="AP20" s="65" t="s">
        <v>73</v>
      </c>
      <c r="AQ20" s="58">
        <f>MIN(AQ9:AQ16)</f>
        <v>7</v>
      </c>
      <c r="AR20" s="60">
        <f>MIN(AR9:AR16)</f>
        <v>0.2</v>
      </c>
      <c r="AS20" s="62">
        <f>MIN(AS9:AS16)</f>
        <v>29</v>
      </c>
      <c r="AT20" s="60">
        <f>MIN(AT9:AT16)</f>
        <v>0.52727272727272723</v>
      </c>
      <c r="AU20" s="21"/>
    </row>
    <row r="21" spans="7:47" ht="15" thickBot="1" x14ac:dyDescent="0.35">
      <c r="O21" s="44">
        <f>N8+O8+P8+Q8+R8+S8</f>
        <v>196</v>
      </c>
      <c r="P21" s="44"/>
      <c r="Q21" s="44"/>
      <c r="AE21" s="6"/>
      <c r="AF21" s="41" t="s">
        <v>66</v>
      </c>
      <c r="AG21" s="7">
        <f>AVERAGE(AG11:AG20)</f>
        <v>21.4</v>
      </c>
      <c r="AH21" s="7">
        <f>AVERAGE(AH11:AH20)</f>
        <v>25</v>
      </c>
      <c r="AI21" s="7">
        <f>AVERAGE(AI11:AI20)</f>
        <v>18.5</v>
      </c>
      <c r="AJ21" s="7">
        <f>AVERAGE(AJ11:AJ20)</f>
        <v>20.399999999999999</v>
      </c>
      <c r="AK21" s="7">
        <f>AVERAGE(AK11:AK20)</f>
        <v>85.3</v>
      </c>
      <c r="AL21" s="15">
        <f>AVERAGE(AL11:AL20)</f>
        <v>0.71083333333333343</v>
      </c>
      <c r="AM21" s="19"/>
    </row>
    <row r="22" spans="7:47" x14ac:dyDescent="0.3">
      <c r="O22" s="44">
        <f>N9+O9+P9+Q9+R9+S9</f>
        <v>95</v>
      </c>
      <c r="P22" s="44"/>
      <c r="Q22" s="44"/>
    </row>
    <row r="23" spans="7:47" x14ac:dyDescent="0.3">
      <c r="G23" s="32"/>
      <c r="O23" s="44">
        <f>N10+O10+P10+Q10+R10+S10</f>
        <v>162</v>
      </c>
      <c r="P23" s="44"/>
      <c r="Q23" s="44"/>
    </row>
    <row r="24" spans="7:47" x14ac:dyDescent="0.3">
      <c r="O24" s="44">
        <f>N11+O11+P11+Q11+R11+S11</f>
        <v>118</v>
      </c>
      <c r="P24" s="44"/>
      <c r="Q24" s="44"/>
    </row>
    <row r="25" spans="7:47" x14ac:dyDescent="0.3">
      <c r="O25" s="44">
        <f>N12+O12+P12+Q12+R12+S12</f>
        <v>180</v>
      </c>
      <c r="P25" s="44"/>
      <c r="Q25" s="44"/>
    </row>
    <row r="26" spans="7:47" x14ac:dyDescent="0.3">
      <c r="O26" s="44">
        <f>N13+O13+P13+Q13+R13+S13</f>
        <v>81</v>
      </c>
      <c r="P26" s="44"/>
      <c r="Q26" s="44"/>
    </row>
    <row r="27" spans="7:47" x14ac:dyDescent="0.3">
      <c r="O27" s="44">
        <f>N14+O14+P14+Q14+R14+S14</f>
        <v>40</v>
      </c>
      <c r="P27" s="44"/>
      <c r="Q27" s="44"/>
    </row>
    <row r="28" spans="7:47" x14ac:dyDescent="0.3">
      <c r="O28" s="44">
        <f>N15+O15+P15+Q15+R15+S15</f>
        <v>5</v>
      </c>
      <c r="P28" s="44"/>
      <c r="Q28" s="44"/>
    </row>
    <row r="29" spans="7:47" x14ac:dyDescent="0.3">
      <c r="O29" s="44">
        <f>N16+O16+P16+Q16+R16+S16</f>
        <v>33</v>
      </c>
      <c r="P29" s="44"/>
      <c r="Q29" s="44"/>
    </row>
  </sheetData>
  <sortState xmlns:xlrd2="http://schemas.microsoft.com/office/spreadsheetml/2017/richdata2" ref="C7:J14">
    <sortCondition descending="1" ref="J7:J14"/>
    <sortCondition descending="1" ref="E7:E14"/>
    <sortCondition descending="1" ref="C7:C14"/>
  </sortState>
  <mergeCells count="23">
    <mergeCell ref="O28:Q28"/>
    <mergeCell ref="O29:Q29"/>
    <mergeCell ref="W6:AB6"/>
    <mergeCell ref="AE6:AM6"/>
    <mergeCell ref="AE7:AM7"/>
    <mergeCell ref="AE8:AM8"/>
    <mergeCell ref="L5:T5"/>
    <mergeCell ref="O20:Q20"/>
    <mergeCell ref="O21:Q21"/>
    <mergeCell ref="O22:Q22"/>
    <mergeCell ref="O23:Q23"/>
    <mergeCell ref="O24:Q24"/>
    <mergeCell ref="O25:Q25"/>
    <mergeCell ref="O26:Q26"/>
    <mergeCell ref="O27:Q27"/>
    <mergeCell ref="J14:J15"/>
    <mergeCell ref="C6:J6"/>
    <mergeCell ref="F14:G15"/>
    <mergeCell ref="E14:E15"/>
    <mergeCell ref="D14:D15"/>
    <mergeCell ref="C14:C15"/>
    <mergeCell ref="H14:H15"/>
    <mergeCell ref="I14:I15"/>
  </mergeCells>
  <pageMargins left="0.7" right="0.7" top="0.75" bottom="0.75" header="0.3" footer="0.3"/>
  <pageSetup paperSize="9" fitToWidth="0" fitToHeight="0" orientation="portrait" r:id="rId1"/>
  <headerFooter>
    <oddHeader>&amp;CICT LAB Asgn-01                                                                                                  M. Tahir (4503)</oddHeader>
    <oddFooter>&amp;L&amp;D&amp;R&amp;T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mtahi</dc:creator>
  <cp:lastModifiedBy>mtahi</cp:lastModifiedBy>
  <dcterms:created xsi:type="dcterms:W3CDTF">2021-12-01T14:36:49Z</dcterms:created>
  <dcterms:modified xsi:type="dcterms:W3CDTF">2021-12-05T17:24:22Z</dcterms:modified>
</cp:coreProperties>
</file>