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uhammad_aldacher_intel_com/Documents/Desktop/SERDES Exercises/ITI Serdes Labs/Resonant_Clocking_Assignment/3- Resonant Clock Distribution Design/"/>
    </mc:Choice>
  </mc:AlternateContent>
  <xr:revisionPtr revIDLastSave="854" documentId="8_{C1D932A3-A779-4B58-8538-EAF6279D515F}" xr6:coauthVersionLast="47" xr6:coauthVersionMax="47" xr10:uidLastSave="{5CC780FC-AFDE-465F-9122-C00584520A70}"/>
  <bookViews>
    <workbookView minimized="1" xWindow="32535" yWindow="3315" windowWidth="17280" windowHeight="8880" activeTab="4" xr2:uid="{B96C9ABF-396D-428F-8132-2FD017414C8B}"/>
  </bookViews>
  <sheets>
    <sheet name="load=Inductor (far-only)" sheetId="5" r:id="rId1"/>
    <sheet name="load=Inductor (near-only)" sheetId="15" r:id="rId2"/>
    <sheet name="load=Inductor (3pt)" sheetId="19" r:id="rId3"/>
    <sheet name="load=Inductor (3pt) (2)" sheetId="21" r:id="rId4"/>
    <sheet name="Comparison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1" l="1"/>
  <c r="G13" i="21"/>
  <c r="H13" i="21"/>
  <c r="I13" i="21"/>
  <c r="J13" i="21"/>
  <c r="K13" i="21"/>
  <c r="L13" i="21"/>
  <c r="M13" i="21"/>
  <c r="N13" i="21"/>
  <c r="F14" i="21"/>
  <c r="G14" i="21"/>
  <c r="H14" i="21"/>
  <c r="I14" i="21"/>
  <c r="J14" i="21"/>
  <c r="K14" i="21"/>
  <c r="L14" i="21"/>
  <c r="M14" i="21"/>
  <c r="N14" i="21"/>
  <c r="F15" i="21"/>
  <c r="G15" i="21"/>
  <c r="G20" i="21" s="1"/>
  <c r="H15" i="21"/>
  <c r="I15" i="21"/>
  <c r="J15" i="21"/>
  <c r="K15" i="21"/>
  <c r="L15" i="21"/>
  <c r="M15" i="21"/>
  <c r="N15" i="21"/>
  <c r="F16" i="21"/>
  <c r="G16" i="21"/>
  <c r="H16" i="21"/>
  <c r="I16" i="21"/>
  <c r="I20" i="21" s="1"/>
  <c r="J16" i="21"/>
  <c r="K16" i="21"/>
  <c r="L16" i="21"/>
  <c r="M16" i="21"/>
  <c r="N16" i="21"/>
  <c r="N20" i="21" s="1"/>
  <c r="F17" i="21"/>
  <c r="G17" i="21"/>
  <c r="H17" i="21"/>
  <c r="I17" i="21"/>
  <c r="J17" i="21"/>
  <c r="K17" i="21"/>
  <c r="L17" i="21"/>
  <c r="M17" i="21"/>
  <c r="N17" i="21"/>
  <c r="F18" i="21"/>
  <c r="G18" i="21"/>
  <c r="H18" i="21"/>
  <c r="I18" i="21"/>
  <c r="J18" i="21"/>
  <c r="K18" i="21"/>
  <c r="L18" i="21"/>
  <c r="M18" i="21"/>
  <c r="N18" i="21"/>
  <c r="E14" i="21"/>
  <c r="E15" i="21"/>
  <c r="E16" i="21"/>
  <c r="E17" i="21"/>
  <c r="E18" i="21"/>
  <c r="E13" i="21"/>
  <c r="F13" i="19"/>
  <c r="G13" i="19"/>
  <c r="H13" i="19"/>
  <c r="I13" i="19"/>
  <c r="J13" i="19"/>
  <c r="K13" i="19"/>
  <c r="L13" i="19"/>
  <c r="M13" i="19"/>
  <c r="N13" i="19"/>
  <c r="F14" i="19"/>
  <c r="G14" i="19"/>
  <c r="G20" i="19" s="1"/>
  <c r="H14" i="19"/>
  <c r="I14" i="19"/>
  <c r="J14" i="19"/>
  <c r="K14" i="19"/>
  <c r="L14" i="19"/>
  <c r="L20" i="19" s="1"/>
  <c r="M14" i="19"/>
  <c r="M20" i="19" s="1"/>
  <c r="N14" i="19"/>
  <c r="N20" i="19" s="1"/>
  <c r="F15" i="19"/>
  <c r="F20" i="19" s="1"/>
  <c r="G15" i="19"/>
  <c r="H15" i="19"/>
  <c r="H20" i="19" s="1"/>
  <c r="I15" i="19"/>
  <c r="J15" i="19"/>
  <c r="K15" i="19"/>
  <c r="L15" i="19"/>
  <c r="M15" i="19"/>
  <c r="N15" i="19"/>
  <c r="F16" i="19"/>
  <c r="G16" i="19"/>
  <c r="H16" i="19"/>
  <c r="I16" i="19"/>
  <c r="J16" i="19"/>
  <c r="K16" i="19"/>
  <c r="L16" i="19"/>
  <c r="M16" i="19"/>
  <c r="N16" i="19"/>
  <c r="F17" i="19"/>
  <c r="G17" i="19"/>
  <c r="H17" i="19"/>
  <c r="I17" i="19"/>
  <c r="J17" i="19"/>
  <c r="K17" i="19"/>
  <c r="K20" i="19" s="1"/>
  <c r="L17" i="19"/>
  <c r="M17" i="19"/>
  <c r="N17" i="19"/>
  <c r="F18" i="19"/>
  <c r="G18" i="19"/>
  <c r="H18" i="19"/>
  <c r="I18" i="19"/>
  <c r="J18" i="19"/>
  <c r="J20" i="19" s="1"/>
  <c r="K18" i="19"/>
  <c r="L18" i="19"/>
  <c r="M18" i="19"/>
  <c r="N18" i="19"/>
  <c r="E14" i="19"/>
  <c r="E15" i="19"/>
  <c r="E16" i="19"/>
  <c r="E17" i="19"/>
  <c r="E18" i="19"/>
  <c r="E13" i="19"/>
  <c r="I20" i="19"/>
  <c r="E20" i="19"/>
  <c r="L20" i="21"/>
  <c r="E20" i="21"/>
  <c r="D14" i="21"/>
  <c r="D13" i="21"/>
  <c r="D12" i="21"/>
  <c r="D15" i="21"/>
  <c r="E3" i="21"/>
  <c r="F1" i="21"/>
  <c r="G1" i="21" s="1"/>
  <c r="F3" i="19"/>
  <c r="G3" i="19"/>
  <c r="H3" i="19"/>
  <c r="I3" i="19"/>
  <c r="J3" i="19"/>
  <c r="K3" i="19"/>
  <c r="L3" i="19"/>
  <c r="M3" i="19"/>
  <c r="N3" i="19"/>
  <c r="E3" i="19"/>
  <c r="E13" i="20"/>
  <c r="F13" i="20"/>
  <c r="G13" i="20"/>
  <c r="H13" i="20"/>
  <c r="H18" i="20"/>
  <c r="H17" i="20"/>
  <c r="H16" i="20"/>
  <c r="H15" i="20"/>
  <c r="H14" i="20"/>
  <c r="G18" i="20"/>
  <c r="F18" i="20"/>
  <c r="E18" i="20"/>
  <c r="G17" i="20"/>
  <c r="F17" i="20"/>
  <c r="E17" i="20"/>
  <c r="G16" i="20"/>
  <c r="F16" i="20"/>
  <c r="E16" i="20"/>
  <c r="D16" i="20"/>
  <c r="G15" i="20"/>
  <c r="F15" i="20"/>
  <c r="E15" i="20"/>
  <c r="D15" i="20"/>
  <c r="G14" i="20"/>
  <c r="F14" i="20"/>
  <c r="E14" i="20"/>
  <c r="D14" i="20"/>
  <c r="D13" i="20"/>
  <c r="D12" i="20"/>
  <c r="D17" i="20"/>
  <c r="D14" i="19"/>
  <c r="D13" i="19"/>
  <c r="D12" i="19"/>
  <c r="D16" i="19"/>
  <c r="D15" i="19"/>
  <c r="F1" i="19"/>
  <c r="G1" i="19" s="1"/>
  <c r="O18" i="15"/>
  <c r="N18" i="15"/>
  <c r="M18" i="15"/>
  <c r="L18" i="15"/>
  <c r="K18" i="15"/>
  <c r="J18" i="15"/>
  <c r="I18" i="15"/>
  <c r="H18" i="15"/>
  <c r="G18" i="15"/>
  <c r="F18" i="15"/>
  <c r="E18" i="15"/>
  <c r="O17" i="15"/>
  <c r="N17" i="15"/>
  <c r="M17" i="15"/>
  <c r="L17" i="15"/>
  <c r="K17" i="15"/>
  <c r="J17" i="15"/>
  <c r="I17" i="15"/>
  <c r="H17" i="15"/>
  <c r="G17" i="15"/>
  <c r="F17" i="15"/>
  <c r="E17" i="15"/>
  <c r="O16" i="15"/>
  <c r="N16" i="15"/>
  <c r="M16" i="15"/>
  <c r="L16" i="15"/>
  <c r="K16" i="15"/>
  <c r="J16" i="15"/>
  <c r="I16" i="15"/>
  <c r="H16" i="15"/>
  <c r="G16" i="15"/>
  <c r="F16" i="15"/>
  <c r="E16" i="15"/>
  <c r="O15" i="15"/>
  <c r="N15" i="15"/>
  <c r="M15" i="15"/>
  <c r="L15" i="15"/>
  <c r="K15" i="15"/>
  <c r="J15" i="15"/>
  <c r="I15" i="15"/>
  <c r="H15" i="15"/>
  <c r="G15" i="15"/>
  <c r="F15" i="15"/>
  <c r="E15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D12" i="15"/>
  <c r="F3" i="15"/>
  <c r="E3" i="15"/>
  <c r="F1" i="15"/>
  <c r="G1" i="15" s="1"/>
  <c r="N13" i="5"/>
  <c r="O13" i="5"/>
  <c r="N14" i="5"/>
  <c r="O14" i="5"/>
  <c r="N15" i="5"/>
  <c r="O15" i="5"/>
  <c r="N16" i="5"/>
  <c r="O16" i="5"/>
  <c r="N17" i="5"/>
  <c r="O17" i="5"/>
  <c r="N18" i="5"/>
  <c r="O18" i="5"/>
  <c r="N3" i="5"/>
  <c r="O3" i="5"/>
  <c r="N1" i="5"/>
  <c r="O1" i="5" s="1"/>
  <c r="G1" i="5"/>
  <c r="H1" i="5" s="1"/>
  <c r="I1" i="5" s="1"/>
  <c r="J1" i="5" s="1"/>
  <c r="K1" i="5" s="1"/>
  <c r="L1" i="5" s="1"/>
  <c r="M1" i="5" s="1"/>
  <c r="F1" i="5"/>
  <c r="M20" i="21" l="1"/>
  <c r="K20" i="21"/>
  <c r="J20" i="21"/>
  <c r="H20" i="21"/>
  <c r="F20" i="21"/>
  <c r="G3" i="21"/>
  <c r="H1" i="21"/>
  <c r="F3" i="21"/>
  <c r="D18" i="20"/>
  <c r="H1" i="19"/>
  <c r="D16" i="15"/>
  <c r="G3" i="15"/>
  <c r="H1" i="15"/>
  <c r="D15" i="15"/>
  <c r="F13" i="5"/>
  <c r="G13" i="5"/>
  <c r="H13" i="5"/>
  <c r="I13" i="5"/>
  <c r="J13" i="5"/>
  <c r="K13" i="5"/>
  <c r="L13" i="5"/>
  <c r="M13" i="5"/>
  <c r="F14" i="5"/>
  <c r="G14" i="5"/>
  <c r="H14" i="5"/>
  <c r="I14" i="5"/>
  <c r="J14" i="5"/>
  <c r="K14" i="5"/>
  <c r="L14" i="5"/>
  <c r="M14" i="5"/>
  <c r="F15" i="5"/>
  <c r="G15" i="5"/>
  <c r="H15" i="5"/>
  <c r="I15" i="5"/>
  <c r="J15" i="5"/>
  <c r="K15" i="5"/>
  <c r="L15" i="5"/>
  <c r="M15" i="5"/>
  <c r="F16" i="5"/>
  <c r="G16" i="5"/>
  <c r="H16" i="5"/>
  <c r="I16" i="5"/>
  <c r="J16" i="5"/>
  <c r="K16" i="5"/>
  <c r="L16" i="5"/>
  <c r="M16" i="5"/>
  <c r="F17" i="5"/>
  <c r="G17" i="5"/>
  <c r="H17" i="5"/>
  <c r="I17" i="5"/>
  <c r="J17" i="5"/>
  <c r="K17" i="5"/>
  <c r="L17" i="5"/>
  <c r="M17" i="5"/>
  <c r="F18" i="5"/>
  <c r="G18" i="5"/>
  <c r="H18" i="5"/>
  <c r="I18" i="5"/>
  <c r="J18" i="5"/>
  <c r="K18" i="5"/>
  <c r="L18" i="5"/>
  <c r="M18" i="5"/>
  <c r="E14" i="5"/>
  <c r="E15" i="5"/>
  <c r="E16" i="5"/>
  <c r="E17" i="5"/>
  <c r="E18" i="5"/>
  <c r="E13" i="5"/>
  <c r="F3" i="5"/>
  <c r="E3" i="5"/>
  <c r="D18" i="5"/>
  <c r="D17" i="5"/>
  <c r="D16" i="5"/>
  <c r="D15" i="5"/>
  <c r="D14" i="5"/>
  <c r="D13" i="5"/>
  <c r="D12" i="5"/>
  <c r="D16" i="21" l="1"/>
  <c r="H3" i="21"/>
  <c r="I1" i="21"/>
  <c r="D17" i="19"/>
  <c r="D18" i="19"/>
  <c r="I1" i="19"/>
  <c r="D18" i="15"/>
  <c r="D17" i="15"/>
  <c r="I1" i="15"/>
  <c r="H3" i="15"/>
  <c r="K3" i="5"/>
  <c r="J3" i="5"/>
  <c r="I3" i="5"/>
  <c r="H3" i="5"/>
  <c r="G3" i="5"/>
  <c r="J1" i="21" l="1"/>
  <c r="I3" i="21"/>
  <c r="D18" i="21"/>
  <c r="D17" i="21"/>
  <c r="J1" i="19"/>
  <c r="I3" i="15"/>
  <c r="J1" i="15"/>
  <c r="M3" i="5"/>
  <c r="L3" i="5"/>
  <c r="J3" i="21" l="1"/>
  <c r="K1" i="21"/>
  <c r="K1" i="19"/>
  <c r="K1" i="15"/>
  <c r="J3" i="15"/>
  <c r="K3" i="21" l="1"/>
  <c r="L1" i="21"/>
  <c r="L1" i="19"/>
  <c r="L1" i="15"/>
  <c r="K3" i="15"/>
  <c r="L3" i="21" l="1"/>
  <c r="M1" i="21"/>
  <c r="M1" i="19"/>
  <c r="L3" i="15"/>
  <c r="M1" i="15"/>
  <c r="M3" i="21" l="1"/>
  <c r="N1" i="21"/>
  <c r="N3" i="21" s="1"/>
  <c r="N1" i="19"/>
  <c r="M3" i="15"/>
  <c r="N1" i="15"/>
  <c r="O1" i="15" l="1"/>
  <c r="O3" i="15" s="1"/>
  <c r="N3" i="15"/>
</calcChain>
</file>

<file path=xl/sharedStrings.xml><?xml version="1.0" encoding="utf-8"?>
<sst xmlns="http://schemas.openxmlformats.org/spreadsheetml/2006/main" count="453" uniqueCount="285">
  <si>
    <t>Pk (V)</t>
  </si>
  <si>
    <t>PkPk (V)</t>
  </si>
  <si>
    <t>Rload = Inductor</t>
  </si>
  <si>
    <t>x of L</t>
  </si>
  <si>
    <t>L = 0.25 WV</t>
  </si>
  <si>
    <t>Ind placed at far-end (wv_5)</t>
  </si>
  <si>
    <t>inppp</t>
  </si>
  <si>
    <t>wv_1</t>
  </si>
  <si>
    <t>wv_2</t>
  </si>
  <si>
    <t>wv_3</t>
  </si>
  <si>
    <t>wv_4</t>
  </si>
  <si>
    <t>wv_5</t>
  </si>
  <si>
    <t>130.3m</t>
  </si>
  <si>
    <t>115.6m</t>
  </si>
  <si>
    <t>69.7m</t>
  </si>
  <si>
    <t>74.43m</t>
  </si>
  <si>
    <t>Ind placed at near-end (inppp)</t>
  </si>
  <si>
    <t>Ind placed near, mid (wv_2.5), far</t>
  </si>
  <si>
    <t>184.1m</t>
  </si>
  <si>
    <t>140.8m</t>
  </si>
  <si>
    <t>183.9m</t>
  </si>
  <si>
    <t>152m</t>
  </si>
  <si>
    <t>121.9m</t>
  </si>
  <si>
    <t>96.63m</t>
  </si>
  <si>
    <t>61.18m</t>
  </si>
  <si>
    <t>184.7m</t>
  </si>
  <si>
    <t>156.9m</t>
  </si>
  <si>
    <t>99.93m</t>
  </si>
  <si>
    <t>71.09m</t>
  </si>
  <si>
    <t>20.91m</t>
  </si>
  <si>
    <t>179.8m</t>
  </si>
  <si>
    <t>159.6m</t>
  </si>
  <si>
    <t>136m</t>
  </si>
  <si>
    <t>105.2m</t>
  </si>
  <si>
    <t>78.57m</t>
  </si>
  <si>
    <t>36.96m</t>
  </si>
  <si>
    <t>173.3m</t>
  </si>
  <si>
    <t>159.3m</t>
  </si>
  <si>
    <t>139.5m</t>
  </si>
  <si>
    <t>111.4m</t>
  </si>
  <si>
    <t>82.34m</t>
  </si>
  <si>
    <t>48.86m</t>
  </si>
  <si>
    <t>166.4m</t>
  </si>
  <si>
    <t>156.4m</t>
  </si>
  <si>
    <t>140.4m</t>
  </si>
  <si>
    <t>115.3m</t>
  </si>
  <si>
    <t>85.07m</t>
  </si>
  <si>
    <t>56.09m</t>
  </si>
  <si>
    <t>159.8m</t>
  </si>
  <si>
    <t>152.6m</t>
  </si>
  <si>
    <t>139.3m</t>
  </si>
  <si>
    <t>116.9m</t>
  </si>
  <si>
    <t>86.47m</t>
  </si>
  <si>
    <t>60.34m</t>
  </si>
  <si>
    <t>153.7m</t>
  </si>
  <si>
    <t>148.4m</t>
  </si>
  <si>
    <t>137.9m</t>
  </si>
  <si>
    <t>117.3m</t>
  </si>
  <si>
    <t>86.55m</t>
  </si>
  <si>
    <t>62.87m</t>
  </si>
  <si>
    <t>148.3m</t>
  </si>
  <si>
    <t>144.5m</t>
  </si>
  <si>
    <t>136.1m</t>
  </si>
  <si>
    <t>86.3m</t>
  </si>
  <si>
    <t>65.56m</t>
  </si>
  <si>
    <t>143.2m</t>
  </si>
  <si>
    <t>134.1m</t>
  </si>
  <si>
    <t>85.92m</t>
  </si>
  <si>
    <t>67.72m</t>
  </si>
  <si>
    <t>138.8m</t>
  </si>
  <si>
    <t>137.5m</t>
  </si>
  <si>
    <t>132m</t>
  </si>
  <si>
    <t>116.2m</t>
  </si>
  <si>
    <t>85.76m</t>
  </si>
  <si>
    <t>68.9m</t>
  </si>
  <si>
    <t>135m</t>
  </si>
  <si>
    <t>134.5m</t>
  </si>
  <si>
    <t>130.2m</t>
  </si>
  <si>
    <t>85.67m</t>
  </si>
  <si>
    <t>69.87m</t>
  </si>
  <si>
    <t>L ~ 0.25 WV</t>
  </si>
  <si>
    <t>45.42m</t>
  </si>
  <si>
    <t>52.07m</t>
  </si>
  <si>
    <t>40.1m</t>
  </si>
  <si>
    <t>38.38m</t>
  </si>
  <si>
    <t>42.54m</t>
  </si>
  <si>
    <t>49.42m</t>
  </si>
  <si>
    <t>56.45m</t>
  </si>
  <si>
    <t>65.16m</t>
  </si>
  <si>
    <t>62.1m</t>
  </si>
  <si>
    <t>60.77m</t>
  </si>
  <si>
    <t>74.17m</t>
  </si>
  <si>
    <t>85.94m</t>
  </si>
  <si>
    <t>63.97m</t>
  </si>
  <si>
    <t>70.73m</t>
  </si>
  <si>
    <t>65.27m</t>
  </si>
  <si>
    <t>70.94m</t>
  </si>
  <si>
    <t>94.34m</t>
  </si>
  <si>
    <t>60.09m</t>
  </si>
  <si>
    <t>63.94m</t>
  </si>
  <si>
    <t>56.51m</t>
  </si>
  <si>
    <t>98.27m</t>
  </si>
  <si>
    <t>114.1m</t>
  </si>
  <si>
    <t>54.79m</t>
  </si>
  <si>
    <t>54.31m</t>
  </si>
  <si>
    <t>62.38m</t>
  </si>
  <si>
    <t>81.99m</t>
  </si>
  <si>
    <t>95.16m</t>
  </si>
  <si>
    <t>108m</t>
  </si>
  <si>
    <t>51.47m</t>
  </si>
  <si>
    <t>46.93m</t>
  </si>
  <si>
    <t>66.42m</t>
  </si>
  <si>
    <t>83.77m</t>
  </si>
  <si>
    <t>90.32m</t>
  </si>
  <si>
    <t>102.1m</t>
  </si>
  <si>
    <t>49.25m</t>
  </si>
  <si>
    <t>47.58m</t>
  </si>
  <si>
    <t>68.08m</t>
  </si>
  <si>
    <t>84.36m</t>
  </si>
  <si>
    <t>86.1m</t>
  </si>
  <si>
    <t>96.46m</t>
  </si>
  <si>
    <t>48.09m</t>
  </si>
  <si>
    <t>49.27m</t>
  </si>
  <si>
    <t>69.16m</t>
  </si>
  <si>
    <t>84.01m</t>
  </si>
  <si>
    <t>83.21m</t>
  </si>
  <si>
    <t>91.71m</t>
  </si>
  <si>
    <t>46.87m</t>
  </si>
  <si>
    <t>50.41m</t>
  </si>
  <si>
    <t>69.6m</t>
  </si>
  <si>
    <t>83.36m</t>
  </si>
  <si>
    <t>81.05m</t>
  </si>
  <si>
    <t>87.89m</t>
  </si>
  <si>
    <t>45.89m</t>
  </si>
  <si>
    <t>51.02m</t>
  </si>
  <si>
    <t>82.63m</t>
  </si>
  <si>
    <t>79.44m</t>
  </si>
  <si>
    <t>84.82m</t>
  </si>
  <si>
    <t>48.84m</t>
  </si>
  <si>
    <t>39.13m</t>
  </si>
  <si>
    <t>35.63m</t>
  </si>
  <si>
    <t>25.49m</t>
  </si>
  <si>
    <t>29.12m</t>
  </si>
  <si>
    <t>27.62m</t>
  </si>
  <si>
    <t>63.41m</t>
  </si>
  <si>
    <t>52m</t>
  </si>
  <si>
    <t>36.44m</t>
  </si>
  <si>
    <t>32.86m</t>
  </si>
  <si>
    <t>39.32m</t>
  </si>
  <si>
    <t>37.83m</t>
  </si>
  <si>
    <t>83.44m</t>
  </si>
  <si>
    <t>69.65m</t>
  </si>
  <si>
    <t>44.95m</t>
  </si>
  <si>
    <t>46.3m</t>
  </si>
  <si>
    <t>56.77m</t>
  </si>
  <si>
    <t>55.71m</t>
  </si>
  <si>
    <t>111.1m</t>
  </si>
  <si>
    <t>95.69m</t>
  </si>
  <si>
    <t>60.52m</t>
  </si>
  <si>
    <t>68.5m</t>
  </si>
  <si>
    <t>81.88m</t>
  </si>
  <si>
    <t>80.38m</t>
  </si>
  <si>
    <t>158.8m</t>
  </si>
  <si>
    <t>141.9m</t>
  </si>
  <si>
    <t>101.2m</t>
  </si>
  <si>
    <t>107.7m</t>
  </si>
  <si>
    <t>122m</t>
  </si>
  <si>
    <t>120m</t>
  </si>
  <si>
    <t>251.1m</t>
  </si>
  <si>
    <t>242.4m</t>
  </si>
  <si>
    <t>192.3m</t>
  </si>
  <si>
    <t>186.4m</t>
  </si>
  <si>
    <t>195.7m</t>
  </si>
  <si>
    <t>189.9m</t>
  </si>
  <si>
    <t>395.7m</t>
  </si>
  <si>
    <t>404.8m</t>
  </si>
  <si>
    <t>362.3m</t>
  </si>
  <si>
    <t>320m</t>
  </si>
  <si>
    <t>306.6m</t>
  </si>
  <si>
    <t>287.2m</t>
  </si>
  <si>
    <t>376.7m</t>
  </si>
  <si>
    <t>381.2m</t>
  </si>
  <si>
    <t>359.2m</t>
  </si>
  <si>
    <t>352.5m</t>
  </si>
  <si>
    <t>352.9m</t>
  </si>
  <si>
    <t>326.8m</t>
  </si>
  <si>
    <t>258.5m</t>
  </si>
  <si>
    <t>271m</t>
  </si>
  <si>
    <t>258.6m</t>
  </si>
  <si>
    <t>249.9m</t>
  </si>
  <si>
    <t>258.4m</t>
  </si>
  <si>
    <t>248.8m</t>
  </si>
  <si>
    <t>197.4m</t>
  </si>
  <si>
    <t>206.5m</t>
  </si>
  <si>
    <t>201.5m</t>
  </si>
  <si>
    <t>198m</t>
  </si>
  <si>
    <t>201.3m</t>
  </si>
  <si>
    <t>197.2m</t>
  </si>
  <si>
    <t>77.68m</t>
  </si>
  <si>
    <t>59.45m</t>
  </si>
  <si>
    <t>34.66m</t>
  </si>
  <si>
    <t>32.09m</t>
  </si>
  <si>
    <t>36.75m</t>
  </si>
  <si>
    <t>32.78m</t>
  </si>
  <si>
    <t>114.9m</t>
  </si>
  <si>
    <t>91.56m</t>
  </si>
  <si>
    <t>48.25m</t>
  </si>
  <si>
    <t>51.09m</t>
  </si>
  <si>
    <t>60.69m</t>
  </si>
  <si>
    <t>56.55m</t>
  </si>
  <si>
    <t>168.9m</t>
  </si>
  <si>
    <t>144.2m</t>
  </si>
  <si>
    <t>89.51m</t>
  </si>
  <si>
    <t>85.96m</t>
  </si>
  <si>
    <t>95.99m</t>
  </si>
  <si>
    <t>92.14m</t>
  </si>
  <si>
    <t>256.5m</t>
  </si>
  <si>
    <t>234.7m</t>
  </si>
  <si>
    <t>172.8m</t>
  </si>
  <si>
    <t>145.5m</t>
  </si>
  <si>
    <t>147.9m</t>
  </si>
  <si>
    <t>141.1m</t>
  </si>
  <si>
    <t>356.6m</t>
  </si>
  <si>
    <t>335.7m</t>
  </si>
  <si>
    <t>286.1m</t>
  </si>
  <si>
    <t>239.7m</t>
  </si>
  <si>
    <t>214.9m</t>
  </si>
  <si>
    <t>196.3m</t>
  </si>
  <si>
    <t>324.5m</t>
  </si>
  <si>
    <t>303.6m</t>
  </si>
  <si>
    <t>264.9m</t>
  </si>
  <si>
    <t>246.3m</t>
  </si>
  <si>
    <t>239.9m</t>
  </si>
  <si>
    <t>216.7m</t>
  </si>
  <si>
    <t>242.8m</t>
  </si>
  <si>
    <t>237.8m</t>
  </si>
  <si>
    <t>212.9m</t>
  </si>
  <si>
    <t>195m</t>
  </si>
  <si>
    <t>196.1m</t>
  </si>
  <si>
    <t>188m</t>
  </si>
  <si>
    <t>187.8m</t>
  </si>
  <si>
    <t>174.1m</t>
  </si>
  <si>
    <t>163.8m</t>
  </si>
  <si>
    <t>161.6m</t>
  </si>
  <si>
    <t>156.8m</t>
  </si>
  <si>
    <t>155.4m</t>
  </si>
  <si>
    <t>158.3m</t>
  </si>
  <si>
    <t>151.5m</t>
  </si>
  <si>
    <t>147.5m</t>
  </si>
  <si>
    <t>133m</t>
  </si>
  <si>
    <t>138.3m</t>
  </si>
  <si>
    <t>135.9m</t>
  </si>
  <si>
    <t>127.8m</t>
  </si>
  <si>
    <t>122.2m</t>
  </si>
  <si>
    <t>172.6m</t>
  </si>
  <si>
    <t>L_far = 2*L</t>
  </si>
  <si>
    <t>L_near=L</t>
  </si>
  <si>
    <t>L_mid=L</t>
  </si>
  <si>
    <t>L_near = 2*L</t>
  </si>
  <si>
    <t>628.3m</t>
  </si>
  <si>
    <t>605.7m</t>
  </si>
  <si>
    <t>544.6m</t>
  </si>
  <si>
    <t>538m</t>
  </si>
  <si>
    <t>557.5m</t>
  </si>
  <si>
    <t>514.1m</t>
  </si>
  <si>
    <t>139.2m</t>
  </si>
  <si>
    <t>164.3m</t>
  </si>
  <si>
    <t>168.2m</t>
  </si>
  <si>
    <t>147.6m</t>
  </si>
  <si>
    <t>3-pt (L_far=L_near=780p, L_mid=390p)</t>
  </si>
  <si>
    <t>far only (L_far=780p)</t>
  </si>
  <si>
    <t>184.5m</t>
  </si>
  <si>
    <t>200.7m</t>
  </si>
  <si>
    <t>192.5m</t>
  </si>
  <si>
    <t>196m</t>
  </si>
  <si>
    <t>203.2m</t>
  </si>
  <si>
    <t>83.25m</t>
  </si>
  <si>
    <t>109.8m</t>
  </si>
  <si>
    <t>133.5m</t>
  </si>
  <si>
    <t>143.9m</t>
  </si>
  <si>
    <t>137m</t>
  </si>
  <si>
    <t>150.9m</t>
  </si>
  <si>
    <t>wv_0</t>
  </si>
  <si>
    <t>mid only (L_mid=390p)</t>
  </si>
  <si>
    <t>near only (L_near=780p)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</si>
</sst>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'load=Inductor (far-only)'!$E$3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(far-only)'!$E$13:$E$18</c:f>
              <c:numCache>
                <c:formatCode>General</c:formatCode>
                <c:ptCount val="6"/>
                <c:pt idx="0">
                  <c:v>0.36780000000000002</c:v>
                </c:pt>
                <c:pt idx="1">
                  <c:v>0.30399999999999999</c:v>
                </c:pt>
                <c:pt idx="2">
                  <c:v>0.24379999999999999</c:v>
                </c:pt>
                <c:pt idx="3">
                  <c:v>0.19325999999999999</c:v>
                </c:pt>
                <c:pt idx="4">
                  <c:v>0.12236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E5-4E07-9501-0125B93F40E5}"/>
            </c:ext>
          </c:extLst>
        </c:ser>
        <c:ser>
          <c:idx val="1"/>
          <c:order val="1"/>
          <c:tx>
            <c:strRef>
              <c:f>'load=Inductor (far-only)'!$F$3</c:f>
              <c:strCache>
                <c:ptCount val="1"/>
                <c:pt idx="0">
                  <c:v>Load= 50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(far-only)'!$F$13:$F$18</c:f>
              <c:numCache>
                <c:formatCode>General</c:formatCode>
                <c:ptCount val="6"/>
                <c:pt idx="0">
                  <c:v>0.36940000000000001</c:v>
                </c:pt>
                <c:pt idx="1">
                  <c:v>0.31380000000000002</c:v>
                </c:pt>
                <c:pt idx="2">
                  <c:v>0.2606</c:v>
                </c:pt>
                <c:pt idx="3">
                  <c:v>0.19986000000000001</c:v>
                </c:pt>
                <c:pt idx="4">
                  <c:v>0.14218</c:v>
                </c:pt>
                <c:pt idx="5">
                  <c:v>4.1820000000000003E-2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E5-4E07-9501-0125B93F40E5}"/>
            </c:ext>
          </c:extLst>
        </c:ser>
        <c:ser>
          <c:idx val="2"/>
          <c:order val="2"/>
          <c:tx>
            <c:strRef>
              <c:f>'load=Inductor (far-only)'!$G$3</c:f>
              <c:strCache>
                <c:ptCount val="1"/>
                <c:pt idx="0">
                  <c:v>Load= 100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(far-only)'!$G$13:$G$18</c:f>
              <c:numCache>
                <c:formatCode>General</c:formatCode>
                <c:ptCount val="6"/>
                <c:pt idx="0">
                  <c:v>0.35959999999999998</c:v>
                </c:pt>
                <c:pt idx="1">
                  <c:v>0.31919999999999998</c:v>
                </c:pt>
                <c:pt idx="2">
                  <c:v>0.27200000000000002</c:v>
                </c:pt>
                <c:pt idx="3">
                  <c:v>0.2104</c:v>
                </c:pt>
                <c:pt idx="4">
                  <c:v>0.15714</c:v>
                </c:pt>
                <c:pt idx="5">
                  <c:v>7.392E-2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E5-4E07-9501-0125B93F40E5}"/>
            </c:ext>
          </c:extLst>
        </c:ser>
        <c:ser>
          <c:idx val="3"/>
          <c:order val="3"/>
          <c:tx>
            <c:strRef>
              <c:f>'load=Inductor (far-only)'!$H$3</c:f>
              <c:strCache>
                <c:ptCount val="1"/>
                <c:pt idx="0">
                  <c:v>Load= 150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(far-only)'!$H$13:$H$18</c:f>
              <c:numCache>
                <c:formatCode>General</c:formatCode>
                <c:ptCount val="6"/>
                <c:pt idx="0">
                  <c:v>0.34660000000000002</c:v>
                </c:pt>
                <c:pt idx="1">
                  <c:v>0.31859999999999999</c:v>
                </c:pt>
                <c:pt idx="2">
                  <c:v>0.27900000000000003</c:v>
                </c:pt>
                <c:pt idx="3">
                  <c:v>0.2228</c:v>
                </c:pt>
                <c:pt idx="4">
                  <c:v>0.16467999999999999</c:v>
                </c:pt>
                <c:pt idx="5">
                  <c:v>9.7720000000000001E-2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E5-4E07-9501-0125B93F40E5}"/>
            </c:ext>
          </c:extLst>
        </c:ser>
        <c:ser>
          <c:idx val="4"/>
          <c:order val="4"/>
          <c:tx>
            <c:strRef>
              <c:f>'load=Inductor (far-only)'!$I$3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(far-only)'!$I$13:$I$18</c:f>
              <c:numCache>
                <c:formatCode>General</c:formatCode>
                <c:ptCount val="6"/>
                <c:pt idx="0">
                  <c:v>0.33279999999999998</c:v>
                </c:pt>
                <c:pt idx="1">
                  <c:v>0.31280000000000002</c:v>
                </c:pt>
                <c:pt idx="2">
                  <c:v>0.28079999999999999</c:v>
                </c:pt>
                <c:pt idx="3">
                  <c:v>0.2306</c:v>
                </c:pt>
                <c:pt idx="4">
                  <c:v>0.17014000000000001</c:v>
                </c:pt>
                <c:pt idx="5">
                  <c:v>0.11218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E5-4E07-9501-0125B93F40E5}"/>
            </c:ext>
          </c:extLst>
        </c:ser>
        <c:ser>
          <c:idx val="5"/>
          <c:order val="5"/>
          <c:tx>
            <c:strRef>
              <c:f>'load=Inductor (far-only)'!$J$3</c:f>
              <c:strCache>
                <c:ptCount val="1"/>
                <c:pt idx="0">
                  <c:v>Load= 250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(far-only)'!$J$13:$J$18</c:f>
              <c:numCache>
                <c:formatCode>General</c:formatCode>
                <c:ptCount val="6"/>
                <c:pt idx="0">
                  <c:v>0.3196</c:v>
                </c:pt>
                <c:pt idx="1">
                  <c:v>0.30520000000000003</c:v>
                </c:pt>
                <c:pt idx="2">
                  <c:v>0.27860000000000001</c:v>
                </c:pt>
                <c:pt idx="3">
                  <c:v>0.23380000000000001</c:v>
                </c:pt>
                <c:pt idx="4">
                  <c:v>0.17294000000000001</c:v>
                </c:pt>
                <c:pt idx="5">
                  <c:v>0.12068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E5-4E07-9501-0125B93F40E5}"/>
            </c:ext>
          </c:extLst>
        </c:ser>
        <c:ser>
          <c:idx val="6"/>
          <c:order val="6"/>
          <c:tx>
            <c:strRef>
              <c:f>'load=Inductor (far-only)'!$K$3</c:f>
              <c:strCache>
                <c:ptCount val="1"/>
                <c:pt idx="0">
                  <c:v>Load= 300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(far-only)'!$K$13:$K$18</c:f>
              <c:numCache>
                <c:formatCode>General</c:formatCode>
                <c:ptCount val="6"/>
                <c:pt idx="0">
                  <c:v>0.30740000000000001</c:v>
                </c:pt>
                <c:pt idx="1">
                  <c:v>0.29680000000000001</c:v>
                </c:pt>
                <c:pt idx="2">
                  <c:v>0.27579999999999999</c:v>
                </c:pt>
                <c:pt idx="3">
                  <c:v>0.2346</c:v>
                </c:pt>
                <c:pt idx="4">
                  <c:v>0.1731</c:v>
                </c:pt>
                <c:pt idx="5">
                  <c:v>0.12573999999999999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EE5-4E07-9501-0125B93F40E5}"/>
            </c:ext>
          </c:extLst>
        </c:ser>
        <c:ser>
          <c:idx val="7"/>
          <c:order val="7"/>
          <c:tx>
            <c:strRef>
              <c:f>'load=Inductor (far-only)'!$L$3</c:f>
              <c:strCache>
                <c:ptCount val="1"/>
                <c:pt idx="0">
                  <c:v>Load= 350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(far-only)'!$L$13:$L$18</c:f>
              <c:numCache>
                <c:formatCode>General</c:formatCode>
                <c:ptCount val="6"/>
                <c:pt idx="0">
                  <c:v>0.29659999999999997</c:v>
                </c:pt>
                <c:pt idx="1">
                  <c:v>0.28899999999999998</c:v>
                </c:pt>
                <c:pt idx="2">
                  <c:v>0.2722</c:v>
                </c:pt>
                <c:pt idx="3">
                  <c:v>0.2346</c:v>
                </c:pt>
                <c:pt idx="4">
                  <c:v>0.1726</c:v>
                </c:pt>
                <c:pt idx="5">
                  <c:v>0.13111999999999999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EE5-4E07-9501-0125B93F40E5}"/>
            </c:ext>
          </c:extLst>
        </c:ser>
        <c:ser>
          <c:idx val="8"/>
          <c:order val="8"/>
          <c:tx>
            <c:strRef>
              <c:f>'load=Inductor (far-only)'!$M$3</c:f>
              <c:strCache>
                <c:ptCount val="1"/>
                <c:pt idx="0">
                  <c:v>Load= 400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(far-only)'!$M$13:$M$18</c:f>
              <c:numCache>
                <c:formatCode>General</c:formatCode>
                <c:ptCount val="6"/>
                <c:pt idx="0">
                  <c:v>0.28639999999999999</c:v>
                </c:pt>
                <c:pt idx="1">
                  <c:v>0.28160000000000002</c:v>
                </c:pt>
                <c:pt idx="2">
                  <c:v>0.26819999999999999</c:v>
                </c:pt>
                <c:pt idx="3">
                  <c:v>0.23380000000000001</c:v>
                </c:pt>
                <c:pt idx="4">
                  <c:v>0.17183999999999999</c:v>
                </c:pt>
                <c:pt idx="5">
                  <c:v>0.13544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EE5-4E07-9501-0125B93F40E5}"/>
            </c:ext>
          </c:extLst>
        </c:ser>
        <c:ser>
          <c:idx val="9"/>
          <c:order val="9"/>
          <c:tx>
            <c:strRef>
              <c:f>'load=Inductor (far-only)'!$N$3</c:f>
              <c:strCache>
                <c:ptCount val="1"/>
                <c:pt idx="0">
                  <c:v>Load= 450 pH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(far-only)'!$N$13:$N$18</c:f>
              <c:numCache>
                <c:formatCode>General</c:formatCode>
                <c:ptCount val="6"/>
                <c:pt idx="0">
                  <c:v>0.27760000000000001</c:v>
                </c:pt>
                <c:pt idx="1">
                  <c:v>0.27500000000000002</c:v>
                </c:pt>
                <c:pt idx="2">
                  <c:v>0.26400000000000001</c:v>
                </c:pt>
                <c:pt idx="3">
                  <c:v>0.2324</c:v>
                </c:pt>
                <c:pt idx="4">
                  <c:v>0.17152000000000001</c:v>
                </c:pt>
                <c:pt idx="5">
                  <c:v>0.13780000000000001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EE5-4E07-9501-0125B93F40E5}"/>
            </c:ext>
          </c:extLst>
        </c:ser>
        <c:ser>
          <c:idx val="10"/>
          <c:order val="10"/>
          <c:tx>
            <c:strRef>
              <c:f>'load=Inductor (far-only)'!$O$3</c:f>
              <c:strCache>
                <c:ptCount val="1"/>
                <c:pt idx="0">
                  <c:v>Load= 500 pH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(far-only)'!$D$13:$D$18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(far-only)'!$O$13:$O$18</c:f>
              <c:numCache>
                <c:formatCode>General</c:formatCode>
                <c:ptCount val="6"/>
                <c:pt idx="0">
                  <c:v>0.27</c:v>
                </c:pt>
                <c:pt idx="1">
                  <c:v>0.26900000000000002</c:v>
                </c:pt>
                <c:pt idx="2">
                  <c:v>0.26040000000000002</c:v>
                </c:pt>
                <c:pt idx="3">
                  <c:v>0.23119999999999999</c:v>
                </c:pt>
                <c:pt idx="4">
                  <c:v>0.17133999999999999</c:v>
                </c:pt>
                <c:pt idx="5">
                  <c:v>0.13974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EE5-4E07-9501-0125B93F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2559"/>
        <c:axId val="2086071199"/>
      </c:lineChart>
      <c:cat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auto val="1"/>
        <c:lblAlgn val="ctr"/>
        <c:lblOffset val="100"/>
        <c:noMultiLvlLbl val="1"/>
      </c:cat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'load=Inductor (near-only)'!$E$3</c:f>
              <c:strCache>
                <c:ptCount val="1"/>
                <c:pt idx="0">
                  <c:v>Load= 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(near-only)'!$E$13:$E$18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D7-4EF9-A2C9-0EF98F1D18C1}"/>
            </c:ext>
          </c:extLst>
        </c:ser>
        <c:ser>
          <c:idx val="1"/>
          <c:order val="1"/>
          <c:tx>
            <c:strRef>
              <c:f>'load=Inductor (near-only)'!$F$3</c:f>
              <c:strCache>
                <c:ptCount val="1"/>
                <c:pt idx="0">
                  <c:v>Load= 50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(near-only)'!$F$13:$F$18</c:f>
              <c:numCache>
                <c:formatCode>General</c:formatCode>
                <c:ptCount val="6"/>
                <c:pt idx="0">
                  <c:v>9.0840000000000004E-2</c:v>
                </c:pt>
                <c:pt idx="1">
                  <c:v>0.10414</c:v>
                </c:pt>
                <c:pt idx="2">
                  <c:v>8.0199999999999994E-2</c:v>
                </c:pt>
                <c:pt idx="3">
                  <c:v>7.6759999999999995E-2</c:v>
                </c:pt>
                <c:pt idx="4">
                  <c:v>8.5080000000000003E-2</c:v>
                </c:pt>
                <c:pt idx="5">
                  <c:v>9.8839999999999997E-2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D7-4EF9-A2C9-0EF98F1D18C1}"/>
            </c:ext>
          </c:extLst>
        </c:ser>
        <c:ser>
          <c:idx val="2"/>
          <c:order val="2"/>
          <c:tx>
            <c:strRef>
              <c:f>'load=Inductor (near-only)'!$G$3</c:f>
              <c:strCache>
                <c:ptCount val="1"/>
                <c:pt idx="0">
                  <c:v>Load= 100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(near-only)'!$G$13:$G$18</c:f>
              <c:numCache>
                <c:formatCode>General</c:formatCode>
                <c:ptCount val="6"/>
                <c:pt idx="0">
                  <c:v>0.1129</c:v>
                </c:pt>
                <c:pt idx="1">
                  <c:v>0.13031999999999999</c:v>
                </c:pt>
                <c:pt idx="2">
                  <c:v>0.1242</c:v>
                </c:pt>
                <c:pt idx="3">
                  <c:v>0.12154</c:v>
                </c:pt>
                <c:pt idx="4">
                  <c:v>0.14834</c:v>
                </c:pt>
                <c:pt idx="5">
                  <c:v>0.17188000000000001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D7-4EF9-A2C9-0EF98F1D18C1}"/>
            </c:ext>
          </c:extLst>
        </c:ser>
        <c:ser>
          <c:idx val="3"/>
          <c:order val="3"/>
          <c:tx>
            <c:strRef>
              <c:f>'load=Inductor (near-only)'!$H$3</c:f>
              <c:strCache>
                <c:ptCount val="1"/>
                <c:pt idx="0">
                  <c:v>Load= 150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(near-only)'!$H$13:$H$18</c:f>
              <c:numCache>
                <c:formatCode>General</c:formatCode>
                <c:ptCount val="6"/>
                <c:pt idx="0">
                  <c:v>0.12794</c:v>
                </c:pt>
                <c:pt idx="1">
                  <c:v>0.14146</c:v>
                </c:pt>
                <c:pt idx="2">
                  <c:v>0.13053999999999999</c:v>
                </c:pt>
                <c:pt idx="3">
                  <c:v>0.14188000000000001</c:v>
                </c:pt>
                <c:pt idx="4">
                  <c:v>0.18867999999999999</c:v>
                </c:pt>
                <c:pt idx="5">
                  <c:v>0.2228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FD7-4EF9-A2C9-0EF98F1D18C1}"/>
            </c:ext>
          </c:extLst>
        </c:ser>
        <c:ser>
          <c:idx val="4"/>
          <c:order val="4"/>
          <c:tx>
            <c:strRef>
              <c:f>'load=Inductor (near-only)'!$I$3</c:f>
              <c:strCache>
                <c:ptCount val="1"/>
                <c:pt idx="0">
                  <c:v>Load= 200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(near-only)'!$I$13:$I$18</c:f>
              <c:numCache>
                <c:formatCode>General</c:formatCode>
                <c:ptCount val="6"/>
                <c:pt idx="0">
                  <c:v>0.12018</c:v>
                </c:pt>
                <c:pt idx="1">
                  <c:v>0.12787999999999999</c:v>
                </c:pt>
                <c:pt idx="2">
                  <c:v>0.11302</c:v>
                </c:pt>
                <c:pt idx="3">
                  <c:v>0.14885999999999999</c:v>
                </c:pt>
                <c:pt idx="4">
                  <c:v>0.19653999999999999</c:v>
                </c:pt>
                <c:pt idx="5">
                  <c:v>0.22819999999999999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FD7-4EF9-A2C9-0EF98F1D18C1}"/>
            </c:ext>
          </c:extLst>
        </c:ser>
        <c:ser>
          <c:idx val="5"/>
          <c:order val="5"/>
          <c:tx>
            <c:strRef>
              <c:f>'load=Inductor (near-only)'!$J$3</c:f>
              <c:strCache>
                <c:ptCount val="1"/>
                <c:pt idx="0">
                  <c:v>Load= 250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(near-only)'!$J$13:$J$18</c:f>
              <c:numCache>
                <c:formatCode>General</c:formatCode>
                <c:ptCount val="6"/>
                <c:pt idx="0">
                  <c:v>0.10958</c:v>
                </c:pt>
                <c:pt idx="1">
                  <c:v>0.10861999999999999</c:v>
                </c:pt>
                <c:pt idx="2">
                  <c:v>0.12476</c:v>
                </c:pt>
                <c:pt idx="3">
                  <c:v>0.16397999999999999</c:v>
                </c:pt>
                <c:pt idx="4">
                  <c:v>0.19031999999999999</c:v>
                </c:pt>
                <c:pt idx="5">
                  <c:v>0.216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FD7-4EF9-A2C9-0EF98F1D18C1}"/>
            </c:ext>
          </c:extLst>
        </c:ser>
        <c:ser>
          <c:idx val="6"/>
          <c:order val="6"/>
          <c:tx>
            <c:strRef>
              <c:f>'load=Inductor (near-only)'!$K$3</c:f>
              <c:strCache>
                <c:ptCount val="1"/>
                <c:pt idx="0">
                  <c:v>Load= 300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(near-only)'!$K$13:$K$18</c:f>
              <c:numCache>
                <c:formatCode>General</c:formatCode>
                <c:ptCount val="6"/>
                <c:pt idx="0">
                  <c:v>0.10294</c:v>
                </c:pt>
                <c:pt idx="1">
                  <c:v>9.3859999999999999E-2</c:v>
                </c:pt>
                <c:pt idx="2">
                  <c:v>0.13284000000000001</c:v>
                </c:pt>
                <c:pt idx="3">
                  <c:v>0.16753999999999999</c:v>
                </c:pt>
                <c:pt idx="4">
                  <c:v>0.18064</c:v>
                </c:pt>
                <c:pt idx="5">
                  <c:v>0.20419999999999999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FD7-4EF9-A2C9-0EF98F1D18C1}"/>
            </c:ext>
          </c:extLst>
        </c:ser>
        <c:ser>
          <c:idx val="7"/>
          <c:order val="7"/>
          <c:tx>
            <c:strRef>
              <c:f>'load=Inductor (near-only)'!$L$3</c:f>
              <c:strCache>
                <c:ptCount val="1"/>
                <c:pt idx="0">
                  <c:v>Load= 350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(near-only)'!$L$13:$L$18</c:f>
              <c:numCache>
                <c:formatCode>General</c:formatCode>
                <c:ptCount val="6"/>
                <c:pt idx="0">
                  <c:v>9.8500000000000004E-2</c:v>
                </c:pt>
                <c:pt idx="1">
                  <c:v>9.5159999999999995E-2</c:v>
                </c:pt>
                <c:pt idx="2">
                  <c:v>0.13616</c:v>
                </c:pt>
                <c:pt idx="3">
                  <c:v>0.16872000000000001</c:v>
                </c:pt>
                <c:pt idx="4">
                  <c:v>0.17219999999999999</c:v>
                </c:pt>
                <c:pt idx="5">
                  <c:v>0.19292000000000001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FD7-4EF9-A2C9-0EF98F1D18C1}"/>
            </c:ext>
          </c:extLst>
        </c:ser>
        <c:ser>
          <c:idx val="8"/>
          <c:order val="8"/>
          <c:tx>
            <c:strRef>
              <c:f>'load=Inductor (near-only)'!$M$3</c:f>
              <c:strCache>
                <c:ptCount val="1"/>
                <c:pt idx="0">
                  <c:v>Load= 400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(near-only)'!$M$13:$M$18</c:f>
              <c:numCache>
                <c:formatCode>General</c:formatCode>
                <c:ptCount val="6"/>
                <c:pt idx="0">
                  <c:v>9.6180000000000002E-2</c:v>
                </c:pt>
                <c:pt idx="1">
                  <c:v>9.8540000000000003E-2</c:v>
                </c:pt>
                <c:pt idx="2">
                  <c:v>0.13832</c:v>
                </c:pt>
                <c:pt idx="3">
                  <c:v>0.16802</c:v>
                </c:pt>
                <c:pt idx="4">
                  <c:v>0.16642000000000001</c:v>
                </c:pt>
                <c:pt idx="5">
                  <c:v>0.18342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FD7-4EF9-A2C9-0EF98F1D18C1}"/>
            </c:ext>
          </c:extLst>
        </c:ser>
        <c:ser>
          <c:idx val="9"/>
          <c:order val="9"/>
          <c:tx>
            <c:strRef>
              <c:f>'load=Inductor (near-only)'!$N$3</c:f>
              <c:strCache>
                <c:ptCount val="1"/>
                <c:pt idx="0">
                  <c:v>Load= 450 pH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(near-only)'!$N$13:$N$18</c:f>
              <c:numCache>
                <c:formatCode>General</c:formatCode>
                <c:ptCount val="6"/>
                <c:pt idx="0">
                  <c:v>9.3740000000000004E-2</c:v>
                </c:pt>
                <c:pt idx="1">
                  <c:v>0.10082000000000001</c:v>
                </c:pt>
                <c:pt idx="2">
                  <c:v>0.13919999999999999</c:v>
                </c:pt>
                <c:pt idx="3">
                  <c:v>0.16672000000000001</c:v>
                </c:pt>
                <c:pt idx="4">
                  <c:v>0.16209999999999999</c:v>
                </c:pt>
                <c:pt idx="5">
                  <c:v>0.17577999999999999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6FD7-4EF9-A2C9-0EF98F1D18C1}"/>
            </c:ext>
          </c:extLst>
        </c:ser>
        <c:ser>
          <c:idx val="10"/>
          <c:order val="10"/>
          <c:tx>
            <c:strRef>
              <c:f>'load=Inductor (near-only)'!$O$3</c:f>
              <c:strCache>
                <c:ptCount val="1"/>
                <c:pt idx="0">
                  <c:v>Load= 500 pH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(near-only)'!$D$13:$D$18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(near-only)'!$O$13:$O$18</c:f>
              <c:numCache>
                <c:formatCode>General</c:formatCode>
                <c:ptCount val="6"/>
                <c:pt idx="0">
                  <c:v>9.178E-2</c:v>
                </c:pt>
                <c:pt idx="1">
                  <c:v>0.10204000000000001</c:v>
                </c:pt>
                <c:pt idx="2">
                  <c:v>0.1394</c:v>
                </c:pt>
                <c:pt idx="3">
                  <c:v>0.16525999999999999</c:v>
                </c:pt>
                <c:pt idx="4">
                  <c:v>0.15887999999999999</c:v>
                </c:pt>
                <c:pt idx="5">
                  <c:v>0.16964000000000001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6FD7-4EF9-A2C9-0EF98F1D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2559"/>
        <c:axId val="2086071199"/>
      </c:lineChart>
      <c:cat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auto val="1"/>
        <c:lblAlgn val="ctr"/>
        <c:lblOffset val="100"/>
        <c:noMultiLvlLbl val="1"/>
      </c:cat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'load=Inductor (3pt)'!$E$3</c:f>
              <c:strCache>
                <c:ptCount val="1"/>
                <c:pt idx="0">
                  <c:v>L_mid= 150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(3pt)'!$E$13:$E$18</c:f>
              <c:numCache>
                <c:formatCode>General</c:formatCode>
                <c:ptCount val="6"/>
                <c:pt idx="0">
                  <c:v>9.7680000000000003E-2</c:v>
                </c:pt>
                <c:pt idx="1">
                  <c:v>7.8259999999999996E-2</c:v>
                </c:pt>
                <c:pt idx="2">
                  <c:v>7.1260000000000004E-2</c:v>
                </c:pt>
                <c:pt idx="3">
                  <c:v>5.0979999999999998E-2</c:v>
                </c:pt>
                <c:pt idx="4">
                  <c:v>5.824E-2</c:v>
                </c:pt>
                <c:pt idx="5">
                  <c:v>5.5239999999999997E-2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BD-442B-BFBC-F3078DF0DEA3}"/>
            </c:ext>
          </c:extLst>
        </c:ser>
        <c:ser>
          <c:idx val="1"/>
          <c:order val="1"/>
          <c:tx>
            <c:strRef>
              <c:f>'load=Inductor (3pt)'!$F$3</c:f>
              <c:strCache>
                <c:ptCount val="1"/>
                <c:pt idx="0">
                  <c:v>L_mid= 200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(3pt)'!$F$13:$F$18</c:f>
              <c:numCache>
                <c:formatCode>General</c:formatCode>
                <c:ptCount val="6"/>
                <c:pt idx="0">
                  <c:v>0.12681999999999999</c:v>
                </c:pt>
                <c:pt idx="1">
                  <c:v>0.104</c:v>
                </c:pt>
                <c:pt idx="2">
                  <c:v>7.288E-2</c:v>
                </c:pt>
                <c:pt idx="3">
                  <c:v>6.5720000000000001E-2</c:v>
                </c:pt>
                <c:pt idx="4">
                  <c:v>7.8640000000000002E-2</c:v>
                </c:pt>
                <c:pt idx="5">
                  <c:v>7.5660000000000005E-2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BD-442B-BFBC-F3078DF0DEA3}"/>
            </c:ext>
          </c:extLst>
        </c:ser>
        <c:ser>
          <c:idx val="2"/>
          <c:order val="2"/>
          <c:tx>
            <c:strRef>
              <c:f>'load=Inductor (3pt)'!$G$3</c:f>
              <c:strCache>
                <c:ptCount val="1"/>
                <c:pt idx="0">
                  <c:v>L_mid= 250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(3pt)'!$G$13:$G$18</c:f>
              <c:numCache>
                <c:formatCode>General</c:formatCode>
                <c:ptCount val="6"/>
                <c:pt idx="0">
                  <c:v>0.16688</c:v>
                </c:pt>
                <c:pt idx="1">
                  <c:v>0.13930000000000001</c:v>
                </c:pt>
                <c:pt idx="2">
                  <c:v>8.9899999999999994E-2</c:v>
                </c:pt>
                <c:pt idx="3">
                  <c:v>9.2600000000000002E-2</c:v>
                </c:pt>
                <c:pt idx="4">
                  <c:v>0.11354</c:v>
                </c:pt>
                <c:pt idx="5">
                  <c:v>0.11142000000000001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BD-442B-BFBC-F3078DF0DEA3}"/>
            </c:ext>
          </c:extLst>
        </c:ser>
        <c:ser>
          <c:idx val="3"/>
          <c:order val="3"/>
          <c:tx>
            <c:strRef>
              <c:f>'load=Inductor (3pt)'!$H$3</c:f>
              <c:strCache>
                <c:ptCount val="1"/>
                <c:pt idx="0">
                  <c:v>L_mid= 300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(3pt)'!$H$13:$H$18</c:f>
              <c:numCache>
                <c:formatCode>General</c:formatCode>
                <c:ptCount val="6"/>
                <c:pt idx="0">
                  <c:v>0.22220000000000001</c:v>
                </c:pt>
                <c:pt idx="1">
                  <c:v>0.19137999999999999</c:v>
                </c:pt>
                <c:pt idx="2">
                  <c:v>0.12103999999999999</c:v>
                </c:pt>
                <c:pt idx="3">
                  <c:v>0.13700000000000001</c:v>
                </c:pt>
                <c:pt idx="4">
                  <c:v>0.16375999999999999</c:v>
                </c:pt>
                <c:pt idx="5">
                  <c:v>0.16075999999999999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8BD-442B-BFBC-F3078DF0DEA3}"/>
            </c:ext>
          </c:extLst>
        </c:ser>
        <c:ser>
          <c:idx val="4"/>
          <c:order val="4"/>
          <c:tx>
            <c:strRef>
              <c:f>'load=Inductor (3pt)'!$I$3</c:f>
              <c:strCache>
                <c:ptCount val="1"/>
                <c:pt idx="0">
                  <c:v>L_mid= 350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(3pt)'!$I$13:$I$18</c:f>
              <c:numCache>
                <c:formatCode>General</c:formatCode>
                <c:ptCount val="6"/>
                <c:pt idx="0">
                  <c:v>0.31759999999999999</c:v>
                </c:pt>
                <c:pt idx="1">
                  <c:v>0.2838</c:v>
                </c:pt>
                <c:pt idx="2">
                  <c:v>0.2024</c:v>
                </c:pt>
                <c:pt idx="3">
                  <c:v>0.21540000000000001</c:v>
                </c:pt>
                <c:pt idx="4">
                  <c:v>0.24399999999999999</c:v>
                </c:pt>
                <c:pt idx="5">
                  <c:v>0.24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8BD-442B-BFBC-F3078DF0DEA3}"/>
            </c:ext>
          </c:extLst>
        </c:ser>
        <c:ser>
          <c:idx val="5"/>
          <c:order val="5"/>
          <c:tx>
            <c:strRef>
              <c:f>'load=Inductor (3pt)'!$J$3</c:f>
              <c:strCache>
                <c:ptCount val="1"/>
                <c:pt idx="0">
                  <c:v>L_mid= 400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(3pt)'!$J$13:$J$18</c:f>
              <c:numCache>
                <c:formatCode>General</c:formatCode>
                <c:ptCount val="6"/>
                <c:pt idx="0">
                  <c:v>0.50219999999999998</c:v>
                </c:pt>
                <c:pt idx="1">
                  <c:v>0.48480000000000001</c:v>
                </c:pt>
                <c:pt idx="2">
                  <c:v>0.3846</c:v>
                </c:pt>
                <c:pt idx="3">
                  <c:v>0.37280000000000002</c:v>
                </c:pt>
                <c:pt idx="4">
                  <c:v>0.39140000000000003</c:v>
                </c:pt>
                <c:pt idx="5">
                  <c:v>0.37980000000000003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8BD-442B-BFBC-F3078DF0DEA3}"/>
            </c:ext>
          </c:extLst>
        </c:ser>
        <c:ser>
          <c:idx val="6"/>
          <c:order val="6"/>
          <c:tx>
            <c:strRef>
              <c:f>'load=Inductor (3pt)'!$K$3</c:f>
              <c:strCache>
                <c:ptCount val="1"/>
                <c:pt idx="0">
                  <c:v>L_mid= 450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(3pt)'!$K$13:$K$18</c:f>
              <c:numCache>
                <c:formatCode>General</c:formatCode>
                <c:ptCount val="6"/>
                <c:pt idx="0">
                  <c:v>0.79139999999999999</c:v>
                </c:pt>
                <c:pt idx="1">
                  <c:v>0.80959999999999999</c:v>
                </c:pt>
                <c:pt idx="2">
                  <c:v>0.72460000000000002</c:v>
                </c:pt>
                <c:pt idx="3">
                  <c:v>0.64</c:v>
                </c:pt>
                <c:pt idx="4">
                  <c:v>0.61319999999999997</c:v>
                </c:pt>
                <c:pt idx="5">
                  <c:v>0.57440000000000002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8BD-442B-BFBC-F3078DF0DEA3}"/>
            </c:ext>
          </c:extLst>
        </c:ser>
        <c:ser>
          <c:idx val="7"/>
          <c:order val="7"/>
          <c:tx>
            <c:strRef>
              <c:f>'load=Inductor (3pt)'!$L$3</c:f>
              <c:strCache>
                <c:ptCount val="1"/>
                <c:pt idx="0">
                  <c:v>L_mid= 500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(3pt)'!$L$13:$L$18</c:f>
              <c:numCache>
                <c:formatCode>General</c:formatCode>
                <c:ptCount val="6"/>
                <c:pt idx="0">
                  <c:v>0.75339999999999996</c:v>
                </c:pt>
                <c:pt idx="1">
                  <c:v>0.76239999999999997</c:v>
                </c:pt>
                <c:pt idx="2">
                  <c:v>0.71840000000000004</c:v>
                </c:pt>
                <c:pt idx="3">
                  <c:v>0.70499999999999996</c:v>
                </c:pt>
                <c:pt idx="4">
                  <c:v>0.70579999999999998</c:v>
                </c:pt>
                <c:pt idx="5">
                  <c:v>0.65359999999999996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8BD-442B-BFBC-F3078DF0DEA3}"/>
            </c:ext>
          </c:extLst>
        </c:ser>
        <c:ser>
          <c:idx val="8"/>
          <c:order val="8"/>
          <c:tx>
            <c:strRef>
              <c:f>'load=Inductor (3pt)'!$M$3</c:f>
              <c:strCache>
                <c:ptCount val="1"/>
                <c:pt idx="0">
                  <c:v>L_mid= 550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(3pt)'!$M$13:$M$18</c:f>
              <c:numCache>
                <c:formatCode>General</c:formatCode>
                <c:ptCount val="6"/>
                <c:pt idx="0">
                  <c:v>0.51700000000000002</c:v>
                </c:pt>
                <c:pt idx="1">
                  <c:v>0.54200000000000004</c:v>
                </c:pt>
                <c:pt idx="2">
                  <c:v>0.51719999999999999</c:v>
                </c:pt>
                <c:pt idx="3">
                  <c:v>0.49980000000000002</c:v>
                </c:pt>
                <c:pt idx="4">
                  <c:v>0.51680000000000004</c:v>
                </c:pt>
                <c:pt idx="5">
                  <c:v>0.49759999999999999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8BD-442B-BFBC-F3078DF0DEA3}"/>
            </c:ext>
          </c:extLst>
        </c:ser>
        <c:ser>
          <c:idx val="9"/>
          <c:order val="9"/>
          <c:tx>
            <c:strRef>
              <c:f>'load=Inductor (3pt)'!$N$3</c:f>
              <c:strCache>
                <c:ptCount val="1"/>
                <c:pt idx="0">
                  <c:v>L_mid= 600 pH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(3pt)'!$N$13:$N$18</c:f>
              <c:numCache>
                <c:formatCode>General</c:formatCode>
                <c:ptCount val="6"/>
                <c:pt idx="0">
                  <c:v>0.39479999999999998</c:v>
                </c:pt>
                <c:pt idx="1">
                  <c:v>0.41299999999999998</c:v>
                </c:pt>
                <c:pt idx="2">
                  <c:v>0.40300000000000002</c:v>
                </c:pt>
                <c:pt idx="3">
                  <c:v>0.39600000000000002</c:v>
                </c:pt>
                <c:pt idx="4">
                  <c:v>0.40260000000000001</c:v>
                </c:pt>
                <c:pt idx="5">
                  <c:v>0.39439999999999997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8BD-442B-BFBC-F3078DF0DEA3}"/>
            </c:ext>
          </c:extLst>
        </c:ser>
        <c:ser>
          <c:idx val="10"/>
          <c:order val="10"/>
          <c:tx>
            <c:strRef>
              <c:f>'load=Inductor (3pt)'!$O$3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(3pt)'!$O$13:$O$18</c:f>
              <c:numCache>
                <c:formatCode>General</c:formatCode>
                <c:ptCount val="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8BD-442B-BFBC-F3078DF0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2559"/>
        <c:axId val="2086071199"/>
      </c:lineChart>
      <c:cat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auto val="1"/>
        <c:lblAlgn val="ctr"/>
        <c:lblOffset val="100"/>
        <c:noMultiLvlLbl val="1"/>
      </c:cat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Mtline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'load=Inductor (3pt) (2)'!$E$3</c:f>
              <c:strCache>
                <c:ptCount val="1"/>
                <c:pt idx="0">
                  <c:v>L_mid= 150 pH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(2)'!$E$13:$E$18</c:f>
              <c:numCache>
                <c:formatCode>General</c:formatCode>
                <c:ptCount val="6"/>
                <c:pt idx="0">
                  <c:v>0.15536</c:v>
                </c:pt>
                <c:pt idx="1">
                  <c:v>0.11890000000000001</c:v>
                </c:pt>
                <c:pt idx="2">
                  <c:v>6.9320000000000007E-2</c:v>
                </c:pt>
                <c:pt idx="3">
                  <c:v>6.4180000000000001E-2</c:v>
                </c:pt>
                <c:pt idx="4">
                  <c:v>7.3499999999999996E-2</c:v>
                </c:pt>
                <c:pt idx="5">
                  <c:v>6.5559999999999993E-2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37-40F6-BB0F-FACA16763791}"/>
            </c:ext>
          </c:extLst>
        </c:ser>
        <c:ser>
          <c:idx val="1"/>
          <c:order val="1"/>
          <c:tx>
            <c:strRef>
              <c:f>'load=Inductor (3pt) (2)'!$F$3</c:f>
              <c:strCache>
                <c:ptCount val="1"/>
                <c:pt idx="0">
                  <c:v>L_mid= 200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(2)'!$F$13:$F$18</c:f>
              <c:numCache>
                <c:formatCode>General</c:formatCode>
                <c:ptCount val="6"/>
                <c:pt idx="0">
                  <c:v>0.2298</c:v>
                </c:pt>
                <c:pt idx="1">
                  <c:v>0.18312</c:v>
                </c:pt>
                <c:pt idx="2">
                  <c:v>9.6500000000000002E-2</c:v>
                </c:pt>
                <c:pt idx="3">
                  <c:v>0.10218000000000001</c:v>
                </c:pt>
                <c:pt idx="4">
                  <c:v>0.12138</c:v>
                </c:pt>
                <c:pt idx="5">
                  <c:v>0.11310000000000001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937-40F6-BB0F-FACA16763791}"/>
            </c:ext>
          </c:extLst>
        </c:ser>
        <c:ser>
          <c:idx val="2"/>
          <c:order val="2"/>
          <c:tx>
            <c:strRef>
              <c:f>'load=Inductor (3pt) (2)'!$G$3</c:f>
              <c:strCache>
                <c:ptCount val="1"/>
                <c:pt idx="0">
                  <c:v>L_mid= 250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(2)'!$G$13:$G$18</c:f>
              <c:numCache>
                <c:formatCode>General</c:formatCode>
                <c:ptCount val="6"/>
                <c:pt idx="0">
                  <c:v>0.33779999999999999</c:v>
                </c:pt>
                <c:pt idx="1">
                  <c:v>0.28839999999999999</c:v>
                </c:pt>
                <c:pt idx="2">
                  <c:v>0.17902000000000001</c:v>
                </c:pt>
                <c:pt idx="3">
                  <c:v>0.17191999999999999</c:v>
                </c:pt>
                <c:pt idx="4">
                  <c:v>0.19198000000000001</c:v>
                </c:pt>
                <c:pt idx="5">
                  <c:v>0.18428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937-40F6-BB0F-FACA16763791}"/>
            </c:ext>
          </c:extLst>
        </c:ser>
        <c:ser>
          <c:idx val="3"/>
          <c:order val="3"/>
          <c:tx>
            <c:strRef>
              <c:f>'load=Inductor (3pt) (2)'!$H$3</c:f>
              <c:strCache>
                <c:ptCount val="1"/>
                <c:pt idx="0">
                  <c:v>L_mid= 300 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(2)'!$H$13:$H$18</c:f>
              <c:numCache>
                <c:formatCode>General</c:formatCode>
                <c:ptCount val="6"/>
                <c:pt idx="0">
                  <c:v>0.51300000000000001</c:v>
                </c:pt>
                <c:pt idx="1">
                  <c:v>0.46939999999999998</c:v>
                </c:pt>
                <c:pt idx="2">
                  <c:v>0.34560000000000002</c:v>
                </c:pt>
                <c:pt idx="3">
                  <c:v>0.29099999999999998</c:v>
                </c:pt>
                <c:pt idx="4">
                  <c:v>0.29580000000000001</c:v>
                </c:pt>
                <c:pt idx="5">
                  <c:v>0.28220000000000001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937-40F6-BB0F-FACA16763791}"/>
            </c:ext>
          </c:extLst>
        </c:ser>
        <c:ser>
          <c:idx val="4"/>
          <c:order val="4"/>
          <c:tx>
            <c:strRef>
              <c:f>'load=Inductor (3pt) (2)'!$I$3</c:f>
              <c:strCache>
                <c:ptCount val="1"/>
                <c:pt idx="0">
                  <c:v>L_mid= 350 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(2)'!$I$13:$I$18</c:f>
              <c:numCache>
                <c:formatCode>General</c:formatCode>
                <c:ptCount val="6"/>
                <c:pt idx="0">
                  <c:v>0.71319999999999995</c:v>
                </c:pt>
                <c:pt idx="1">
                  <c:v>0.6714</c:v>
                </c:pt>
                <c:pt idx="2">
                  <c:v>0.57220000000000004</c:v>
                </c:pt>
                <c:pt idx="3">
                  <c:v>0.47939999999999999</c:v>
                </c:pt>
                <c:pt idx="4">
                  <c:v>0.42980000000000002</c:v>
                </c:pt>
                <c:pt idx="5">
                  <c:v>0.3926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937-40F6-BB0F-FACA16763791}"/>
            </c:ext>
          </c:extLst>
        </c:ser>
        <c:ser>
          <c:idx val="5"/>
          <c:order val="5"/>
          <c:tx>
            <c:strRef>
              <c:f>'load=Inductor (3pt) (2)'!$J$3</c:f>
              <c:strCache>
                <c:ptCount val="1"/>
                <c:pt idx="0">
                  <c:v>L_mid= 400 pH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(2)'!$J$13:$J$18</c:f>
              <c:numCache>
                <c:formatCode>General</c:formatCode>
                <c:ptCount val="6"/>
                <c:pt idx="0">
                  <c:v>0.64900000000000002</c:v>
                </c:pt>
                <c:pt idx="1">
                  <c:v>0.60719999999999996</c:v>
                </c:pt>
                <c:pt idx="2">
                  <c:v>0.52980000000000005</c:v>
                </c:pt>
                <c:pt idx="3">
                  <c:v>0.49259999999999998</c:v>
                </c:pt>
                <c:pt idx="4">
                  <c:v>0.4798</c:v>
                </c:pt>
                <c:pt idx="5">
                  <c:v>0.43340000000000001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937-40F6-BB0F-FACA16763791}"/>
            </c:ext>
          </c:extLst>
        </c:ser>
        <c:ser>
          <c:idx val="6"/>
          <c:order val="6"/>
          <c:tx>
            <c:strRef>
              <c:f>'load=Inductor (3pt) (2)'!$K$3</c:f>
              <c:strCache>
                <c:ptCount val="1"/>
                <c:pt idx="0">
                  <c:v>L_mid= 450 pH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(2)'!$K$13:$K$18</c:f>
              <c:numCache>
                <c:formatCode>General</c:formatCode>
                <c:ptCount val="6"/>
                <c:pt idx="0">
                  <c:v>0.48559999999999998</c:v>
                </c:pt>
                <c:pt idx="1">
                  <c:v>0.47560000000000002</c:v>
                </c:pt>
                <c:pt idx="2">
                  <c:v>0.42580000000000001</c:v>
                </c:pt>
                <c:pt idx="3">
                  <c:v>0.39</c:v>
                </c:pt>
                <c:pt idx="4">
                  <c:v>0.39219999999999999</c:v>
                </c:pt>
                <c:pt idx="5">
                  <c:v>0.36820000000000003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937-40F6-BB0F-FACA16763791}"/>
            </c:ext>
          </c:extLst>
        </c:ser>
        <c:ser>
          <c:idx val="7"/>
          <c:order val="7"/>
          <c:tx>
            <c:strRef>
              <c:f>'load=Inductor (3pt) (2)'!$L$3</c:f>
              <c:strCache>
                <c:ptCount val="1"/>
                <c:pt idx="0">
                  <c:v>L_mid= 500 pH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(2)'!$L$13:$L$18</c:f>
              <c:numCache>
                <c:formatCode>General</c:formatCode>
                <c:ptCount val="6"/>
                <c:pt idx="0">
                  <c:v>0.376</c:v>
                </c:pt>
                <c:pt idx="1">
                  <c:v>0.37559999999999999</c:v>
                </c:pt>
                <c:pt idx="2">
                  <c:v>0.34820000000000001</c:v>
                </c:pt>
                <c:pt idx="3">
                  <c:v>0.3276</c:v>
                </c:pt>
                <c:pt idx="4">
                  <c:v>0.32319999999999999</c:v>
                </c:pt>
                <c:pt idx="5">
                  <c:v>0.31359999999999999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937-40F6-BB0F-FACA16763791}"/>
            </c:ext>
          </c:extLst>
        </c:ser>
        <c:ser>
          <c:idx val="8"/>
          <c:order val="8"/>
          <c:tx>
            <c:strRef>
              <c:f>'load=Inductor (3pt) (2)'!$M$3</c:f>
              <c:strCache>
                <c:ptCount val="1"/>
                <c:pt idx="0">
                  <c:v>L_mid= 550 pH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(2)'!$M$13:$M$18</c:f>
              <c:numCache>
                <c:formatCode>General</c:formatCode>
                <c:ptCount val="6"/>
                <c:pt idx="0">
                  <c:v>0.31080000000000002</c:v>
                </c:pt>
                <c:pt idx="1">
                  <c:v>0.31659999999999999</c:v>
                </c:pt>
                <c:pt idx="2">
                  <c:v>0.30299999999999999</c:v>
                </c:pt>
                <c:pt idx="3">
                  <c:v>0.29499999999999998</c:v>
                </c:pt>
                <c:pt idx="4">
                  <c:v>0.2838</c:v>
                </c:pt>
                <c:pt idx="5">
                  <c:v>0.27200000000000002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937-40F6-BB0F-FACA16763791}"/>
            </c:ext>
          </c:extLst>
        </c:ser>
        <c:ser>
          <c:idx val="9"/>
          <c:order val="9"/>
          <c:tx>
            <c:strRef>
              <c:f>'load=Inductor (3pt) (2)'!$N$3</c:f>
              <c:strCache>
                <c:ptCount val="1"/>
                <c:pt idx="0">
                  <c:v>L_mid= 600 pH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(2)'!$N$13:$N$18</c:f>
              <c:numCache>
                <c:formatCode>General</c:formatCode>
                <c:ptCount val="6"/>
                <c:pt idx="0">
                  <c:v>0.26600000000000001</c:v>
                </c:pt>
                <c:pt idx="1">
                  <c:v>0.27660000000000001</c:v>
                </c:pt>
                <c:pt idx="2">
                  <c:v>0.27179999999999999</c:v>
                </c:pt>
                <c:pt idx="3">
                  <c:v>0.26900000000000002</c:v>
                </c:pt>
                <c:pt idx="4">
                  <c:v>0.25559999999999999</c:v>
                </c:pt>
                <c:pt idx="5">
                  <c:v>0.24440000000000001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E937-40F6-BB0F-FACA16763791}"/>
            </c:ext>
          </c:extLst>
        </c:ser>
        <c:ser>
          <c:idx val="10"/>
          <c:order val="10"/>
          <c:tx>
            <c:strRef>
              <c:f>'load=Inductor (3pt) (2)'!$O$3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'load=Inductor (3pt) (2)'!$D$13:$D$18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'load=Inductor (3pt) (2)'!$O$13:$O$18</c:f>
              <c:numCache>
                <c:formatCode>General</c:formatCode>
                <c:ptCount val="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E937-40F6-BB0F-FACA1676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2559"/>
        <c:axId val="2086071199"/>
      </c:lineChart>
      <c:cat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auto val="1"/>
        <c:lblAlgn val="ctr"/>
        <c:lblOffset val="100"/>
        <c:noMultiLvlLbl val="0"/>
      </c:cat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Channel: L ~ 0.25 *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3-pt (L_far=L_near=780p, L_mid=390p)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Comparison!$D$13:$D$18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Comparison!$E$13:$E$18</c:f>
              <c:numCache>
                <c:formatCode>General</c:formatCode>
                <c:ptCount val="6"/>
                <c:pt idx="0">
                  <c:v>0.62829999999999997</c:v>
                </c:pt>
                <c:pt idx="1">
                  <c:v>0.60570000000000002</c:v>
                </c:pt>
                <c:pt idx="2">
                  <c:v>0.54459999999999997</c:v>
                </c:pt>
                <c:pt idx="3">
                  <c:v>0.53800000000000003</c:v>
                </c:pt>
                <c:pt idx="4">
                  <c:v>0.5575</c:v>
                </c:pt>
                <c:pt idx="5">
                  <c:v>0.5141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43-43BE-ADCF-798428C30E40}"/>
            </c:ext>
          </c:extLst>
        </c:ser>
        <c:ser>
          <c:idx val="1"/>
          <c:order val="1"/>
          <c:tx>
            <c:strRef>
              <c:f>Comparison!$F$3</c:f>
              <c:strCache>
                <c:ptCount val="1"/>
                <c:pt idx="0">
                  <c:v>far only (L_far=780p)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Comparison!$D$13:$D$18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Comparison!$F$13:$F$18</c:f>
              <c:numCache>
                <c:formatCode>General</c:formatCode>
                <c:ptCount val="6"/>
                <c:pt idx="0">
                  <c:v>0.13919999999999999</c:v>
                </c:pt>
                <c:pt idx="1">
                  <c:v>0.1643</c:v>
                </c:pt>
                <c:pt idx="2">
                  <c:v>0.1726</c:v>
                </c:pt>
                <c:pt idx="3">
                  <c:v>0.16819999999999999</c:v>
                </c:pt>
                <c:pt idx="4">
                  <c:v>0.14749999999999999</c:v>
                </c:pt>
                <c:pt idx="5">
                  <c:v>0.14760000000000001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43-43BE-ADCF-798428C30E40}"/>
            </c:ext>
          </c:extLst>
        </c:ser>
        <c:ser>
          <c:idx val="2"/>
          <c:order val="2"/>
          <c:tx>
            <c:strRef>
              <c:f>Comparison!$G$3</c:f>
              <c:strCache>
                <c:ptCount val="1"/>
                <c:pt idx="0">
                  <c:v>near only (L_near=780p)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Comparison!$D$13:$D$18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Comparison!$G$13:$G$18</c:f>
              <c:numCache>
                <c:formatCode>General</c:formatCode>
                <c:ptCount val="6"/>
                <c:pt idx="0">
                  <c:v>8.3250000000000005E-2</c:v>
                </c:pt>
                <c:pt idx="1">
                  <c:v>0.10979999999999999</c:v>
                </c:pt>
                <c:pt idx="2">
                  <c:v>0.13350000000000001</c:v>
                </c:pt>
                <c:pt idx="3">
                  <c:v>0.1439</c:v>
                </c:pt>
                <c:pt idx="4">
                  <c:v>0.13700000000000001</c:v>
                </c:pt>
                <c:pt idx="5">
                  <c:v>0.15090000000000001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43-43BE-ADCF-798428C30E40}"/>
            </c:ext>
          </c:extLst>
        </c:ser>
        <c:ser>
          <c:idx val="3"/>
          <c:order val="3"/>
          <c:tx>
            <c:strRef>
              <c:f>Comparison!$H$3</c:f>
              <c:strCache>
                <c:ptCount val="1"/>
                <c:pt idx="0">
                  <c:v>mid only (L_mid=390p)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Comparison!$D$13:$D$18</c:f>
              <c:strCache>
                <c:ptCount val="6"/>
                <c:pt idx="0">
                  <c:v>wv_0</c:v>
                </c:pt>
                <c:pt idx="1">
                  <c:v>wv_1</c:v>
                </c:pt>
                <c:pt idx="2">
                  <c:v>wv_2</c:v>
                </c:pt>
                <c:pt idx="3">
                  <c:v>wv_3</c:v>
                </c:pt>
                <c:pt idx="4">
                  <c:v>wv_4</c:v>
                </c:pt>
                <c:pt idx="5">
                  <c:v>wv_5</c:v>
                </c:pt>
              </c:strCache>
            </c:strRef>
          </c:cat>
          <c:val>
            <c:numRef>
              <c:f>Comparison!$H$13:$H$18</c:f>
              <c:numCache>
                <c:formatCode>General</c:formatCode>
                <c:ptCount val="6"/>
                <c:pt idx="0">
                  <c:v>0.1845</c:v>
                </c:pt>
                <c:pt idx="1">
                  <c:v>0.20069999999999999</c:v>
                </c:pt>
                <c:pt idx="2">
                  <c:v>0.1925</c:v>
                </c:pt>
                <c:pt idx="3">
                  <c:v>0.1963</c:v>
                </c:pt>
                <c:pt idx="4">
                  <c:v>0.19600000000000001</c:v>
                </c:pt>
                <c:pt idx="5">
                  <c:v>0.20319999999999999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743-43BE-ADCF-798428C3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82559"/>
        <c:axId val="2086071199"/>
      </c:lineChart>
      <c:catAx>
        <c:axId val="20903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of mtline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199"/>
        <c:crosses val="autoZero"/>
        <c:auto val="1"/>
        <c:lblAlgn val="ctr"/>
        <c:lblOffset val="100"/>
        <c:tickMarkSkip val="1"/>
        <c:noMultiLvlLbl val="1"/>
      </c:catAx>
      <c:valAx>
        <c:axId val="2086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5814041374754"/>
          <c:y val="0.37074212672514439"/>
          <c:w val="0.25614185958625246"/>
          <c:h val="0.3379477823938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26</xdr:col>
      <xdr:colOff>22352</xdr:colOff>
      <xdr:row>44</xdr:row>
      <xdr:rowOff>30512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613E7-8211-4CAF-29E9-52D6FBAA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78824"/>
          <a:ext cx="16432918" cy="343900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205740</xdr:colOff>
      <xdr:row>24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C1E5F-916B-497B-B154-3990AF10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26</xdr:col>
      <xdr:colOff>205740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4EDD2-DECB-4720-A566-7BEF478F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26</xdr:col>
      <xdr:colOff>37595</xdr:colOff>
      <xdr:row>43</xdr:row>
      <xdr:rowOff>93585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E6FDAF-760D-AFAD-59CD-EA4D3F56D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82353"/>
          <a:ext cx="16451971" cy="3324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26</xdr:col>
      <xdr:colOff>205740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19348-5C7C-42D4-8A59-565943ED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26</xdr:col>
      <xdr:colOff>49026</xdr:colOff>
      <xdr:row>45</xdr:row>
      <xdr:rowOff>7449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56949-2398-323D-BBE5-DD3AF4B2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82353"/>
          <a:ext cx="16461497" cy="3591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26</xdr:col>
      <xdr:colOff>205740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9ACC4-DFF7-48EF-B5B0-BBF5B8324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26</xdr:col>
      <xdr:colOff>49026</xdr:colOff>
      <xdr:row>45</xdr:row>
      <xdr:rowOff>7449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86D9B2-DBBC-E0C9-4A25-FEF4032B0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82353"/>
          <a:ext cx="16461497" cy="3591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26</xdr:col>
      <xdr:colOff>205740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4ECE1-D02F-4754-AF31-FF922B58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26</xdr:col>
      <xdr:colOff>47121</xdr:colOff>
      <xdr:row>45</xdr:row>
      <xdr:rowOff>5544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E19C8-2A6F-3B57-A49A-B9082DC1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82353"/>
          <a:ext cx="16461497" cy="359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40E-36E3-44C2-97B1-3E7CE73F8D1E}">
  <dimension ref="A1:O18"/>
  <sheetViews>
    <sheetView zoomScale="85" zoomScaleNormal="85" workbookViewId="0">
      <selection activeCell="D5" sqref="D5:D10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5" x14ac:dyDescent="0.3">
      <c r="A1" s="4" t="s">
        <v>2</v>
      </c>
      <c r="B1" s="3"/>
      <c r="E1" s="1">
        <v>0</v>
      </c>
      <c r="F1" s="1">
        <f>E1+50</f>
        <v>50</v>
      </c>
      <c r="G1" s="1">
        <f t="shared" ref="G1:O1" si="0">F1+50</f>
        <v>100</v>
      </c>
      <c r="H1" s="1">
        <f t="shared" si="0"/>
        <v>150</v>
      </c>
      <c r="I1" s="1">
        <f t="shared" si="0"/>
        <v>200</v>
      </c>
      <c r="J1" s="1">
        <f t="shared" si="0"/>
        <v>250</v>
      </c>
      <c r="K1" s="1">
        <f t="shared" si="0"/>
        <v>300</v>
      </c>
      <c r="L1" s="1">
        <f t="shared" si="0"/>
        <v>350</v>
      </c>
      <c r="M1" s="1">
        <f t="shared" si="0"/>
        <v>400</v>
      </c>
      <c r="N1" s="1">
        <f>M1+50</f>
        <v>450</v>
      </c>
      <c r="O1" s="1">
        <f t="shared" si="0"/>
        <v>500</v>
      </c>
    </row>
    <row r="2" spans="1:15" x14ac:dyDescent="0.3">
      <c r="A2" s="5" t="s">
        <v>5</v>
      </c>
      <c r="B2" s="6"/>
      <c r="C2" s="6"/>
    </row>
    <row r="3" spans="1:15" x14ac:dyDescent="0.3">
      <c r="A3" s="10" t="s">
        <v>80</v>
      </c>
      <c r="B3" s="10"/>
      <c r="E3" s="1" t="str">
        <f>_xlfn.CONCAT("Load= ",E1," pH")</f>
        <v>Load= 0 pH</v>
      </c>
      <c r="F3" s="1" t="str">
        <f t="shared" ref="F3:J3" si="1">_xlfn.CONCAT("Load= ",F1," pH")</f>
        <v>Load= 50 pH</v>
      </c>
      <c r="G3" s="1" t="str">
        <f t="shared" si="1"/>
        <v>Load= 100 pH</v>
      </c>
      <c r="H3" s="1" t="str">
        <f t="shared" si="1"/>
        <v>Load= 150 pH</v>
      </c>
      <c r="I3" s="1" t="str">
        <f t="shared" si="1"/>
        <v>Load= 200 pH</v>
      </c>
      <c r="J3" s="1" t="str">
        <f t="shared" si="1"/>
        <v>Load= 250 pH</v>
      </c>
      <c r="K3" s="1" t="str">
        <f t="shared" ref="K3:O3" si="2">_xlfn.CONCAT("Load= ",K1," pH")</f>
        <v>Load= 300 pH</v>
      </c>
      <c r="L3" s="1" t="str">
        <f t="shared" si="2"/>
        <v>Load= 350 pH</v>
      </c>
      <c r="M3" s="1" t="str">
        <f t="shared" si="2"/>
        <v>Load= 400 pH</v>
      </c>
      <c r="N3" s="1" t="str">
        <f t="shared" si="2"/>
        <v>Load= 450 pH</v>
      </c>
      <c r="O3" s="1" t="str">
        <f t="shared" si="2"/>
        <v>Load= 500 pH</v>
      </c>
    </row>
    <row r="4" spans="1:15" x14ac:dyDescent="0.3">
      <c r="D4" s="1" t="s">
        <v>3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</row>
    <row r="5" spans="1:15" x14ac:dyDescent="0.3">
      <c r="D5" s="1" t="s">
        <v>282</v>
      </c>
      <c r="E5" s="1" t="s">
        <v>20</v>
      </c>
      <c r="F5" s="1" t="s">
        <v>25</v>
      </c>
      <c r="G5" s="1" t="s">
        <v>30</v>
      </c>
      <c r="H5" s="1" t="s">
        <v>36</v>
      </c>
      <c r="I5" s="1" t="s">
        <v>42</v>
      </c>
      <c r="J5" s="1" t="s">
        <v>48</v>
      </c>
      <c r="K5" s="1" t="s">
        <v>54</v>
      </c>
      <c r="L5" s="1" t="s">
        <v>60</v>
      </c>
      <c r="M5" s="1" t="s">
        <v>65</v>
      </c>
      <c r="N5" s="1" t="s">
        <v>69</v>
      </c>
      <c r="O5" s="1" t="s">
        <v>75</v>
      </c>
    </row>
    <row r="6" spans="1:15" x14ac:dyDescent="0.3">
      <c r="D6" s="1" t="s">
        <v>7</v>
      </c>
      <c r="E6" s="2" t="s">
        <v>21</v>
      </c>
      <c r="F6" s="2" t="s">
        <v>26</v>
      </c>
      <c r="G6" s="1" t="s">
        <v>31</v>
      </c>
      <c r="H6" s="1" t="s">
        <v>37</v>
      </c>
      <c r="I6" s="1" t="s">
        <v>43</v>
      </c>
      <c r="J6" s="1" t="s">
        <v>49</v>
      </c>
      <c r="K6" s="1" t="s">
        <v>55</v>
      </c>
      <c r="L6" s="1" t="s">
        <v>61</v>
      </c>
      <c r="M6" s="1" t="s">
        <v>19</v>
      </c>
      <c r="N6" s="1" t="s">
        <v>70</v>
      </c>
      <c r="O6" s="1" t="s">
        <v>76</v>
      </c>
    </row>
    <row r="7" spans="1:15" x14ac:dyDescent="0.3">
      <c r="D7" s="1" t="s">
        <v>8</v>
      </c>
      <c r="E7" s="2" t="s">
        <v>22</v>
      </c>
      <c r="F7" s="2" t="s">
        <v>12</v>
      </c>
      <c r="G7" s="1" t="s">
        <v>32</v>
      </c>
      <c r="H7" s="1" t="s">
        <v>38</v>
      </c>
      <c r="I7" s="1" t="s">
        <v>44</v>
      </c>
      <c r="J7" s="1" t="s">
        <v>50</v>
      </c>
      <c r="K7" s="1" t="s">
        <v>56</v>
      </c>
      <c r="L7" s="1" t="s">
        <v>62</v>
      </c>
      <c r="M7" s="1" t="s">
        <v>66</v>
      </c>
      <c r="N7" s="1" t="s">
        <v>71</v>
      </c>
      <c r="O7" s="1" t="s">
        <v>77</v>
      </c>
    </row>
    <row r="8" spans="1:15" x14ac:dyDescent="0.3">
      <c r="D8" s="1" t="s">
        <v>9</v>
      </c>
      <c r="E8" s="2" t="s">
        <v>23</v>
      </c>
      <c r="F8" s="2" t="s">
        <v>27</v>
      </c>
      <c r="G8" s="1" t="s">
        <v>33</v>
      </c>
      <c r="H8" s="1" t="s">
        <v>39</v>
      </c>
      <c r="I8" s="1" t="s">
        <v>45</v>
      </c>
      <c r="J8" s="1" t="s">
        <v>51</v>
      </c>
      <c r="K8" s="1" t="s">
        <v>57</v>
      </c>
      <c r="L8" s="1" t="s">
        <v>57</v>
      </c>
      <c r="M8" s="1" t="s">
        <v>51</v>
      </c>
      <c r="N8" s="1" t="s">
        <v>72</v>
      </c>
      <c r="O8" s="1" t="s">
        <v>13</v>
      </c>
    </row>
    <row r="9" spans="1:15" x14ac:dyDescent="0.3">
      <c r="D9" s="1" t="s">
        <v>10</v>
      </c>
      <c r="E9" s="2" t="s">
        <v>24</v>
      </c>
      <c r="F9" s="2" t="s">
        <v>28</v>
      </c>
      <c r="G9" s="1" t="s">
        <v>34</v>
      </c>
      <c r="H9" s="1" t="s">
        <v>40</v>
      </c>
      <c r="I9" s="1" t="s">
        <v>46</v>
      </c>
      <c r="J9" s="1" t="s">
        <v>52</v>
      </c>
      <c r="K9" s="1" t="s">
        <v>58</v>
      </c>
      <c r="L9" s="1" t="s">
        <v>63</v>
      </c>
      <c r="M9" s="1" t="s">
        <v>67</v>
      </c>
      <c r="N9" s="1" t="s">
        <v>73</v>
      </c>
      <c r="O9" s="1" t="s">
        <v>78</v>
      </c>
    </row>
    <row r="10" spans="1:15" x14ac:dyDescent="0.3">
      <c r="D10" s="1" t="s">
        <v>11</v>
      </c>
      <c r="E10" s="2">
        <v>0</v>
      </c>
      <c r="F10" s="2" t="s">
        <v>29</v>
      </c>
      <c r="G10" s="1" t="s">
        <v>35</v>
      </c>
      <c r="H10" s="1" t="s">
        <v>41</v>
      </c>
      <c r="I10" s="1" t="s">
        <v>47</v>
      </c>
      <c r="J10" s="1" t="s">
        <v>53</v>
      </c>
      <c r="K10" s="1" t="s">
        <v>59</v>
      </c>
      <c r="L10" s="1" t="s">
        <v>64</v>
      </c>
      <c r="M10" s="1" t="s">
        <v>68</v>
      </c>
      <c r="N10" s="1" t="s">
        <v>74</v>
      </c>
      <c r="O10" s="1" t="s">
        <v>79</v>
      </c>
    </row>
    <row r="12" spans="1:15" x14ac:dyDescent="0.3">
      <c r="D12" s="1" t="str">
        <f t="shared" ref="D12:D18" si="3">D4</f>
        <v>x of L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</row>
    <row r="13" spans="1:15" x14ac:dyDescent="0.3">
      <c r="C13" s="1" t="s">
        <v>6</v>
      </c>
      <c r="D13" s="1" t="str">
        <f t="shared" si="3"/>
        <v>wv_0</v>
      </c>
      <c r="E13" s="1">
        <f t="shared" ref="E13:M13" si="4">IF(ISNUMBER(SEARCH("m",E5)),REPLACE(E5,FIND("m",E5),10,"e-3")*2,E5*2)</f>
        <v>0.36780000000000002</v>
      </c>
      <c r="F13" s="1">
        <f t="shared" si="4"/>
        <v>0.36940000000000001</v>
      </c>
      <c r="G13" s="1">
        <f t="shared" si="4"/>
        <v>0.35959999999999998</v>
      </c>
      <c r="H13" s="1">
        <f t="shared" si="4"/>
        <v>0.34660000000000002</v>
      </c>
      <c r="I13" s="1">
        <f t="shared" si="4"/>
        <v>0.33279999999999998</v>
      </c>
      <c r="J13" s="1">
        <f t="shared" si="4"/>
        <v>0.3196</v>
      </c>
      <c r="K13" s="1">
        <f t="shared" si="4"/>
        <v>0.30740000000000001</v>
      </c>
      <c r="L13" s="1">
        <f t="shared" si="4"/>
        <v>0.29659999999999997</v>
      </c>
      <c r="M13" s="1">
        <f t="shared" si="4"/>
        <v>0.28639999999999999</v>
      </c>
      <c r="N13" s="1">
        <f t="shared" ref="N13:O13" si="5">IF(ISNUMBER(SEARCH("m",N5)),REPLACE(N5,FIND("m",N5),10,"e-3")*2,N5*2)</f>
        <v>0.27760000000000001</v>
      </c>
      <c r="O13" s="1">
        <f t="shared" si="5"/>
        <v>0.27</v>
      </c>
    </row>
    <row r="14" spans="1:15" x14ac:dyDescent="0.3">
      <c r="C14" s="1" t="s">
        <v>7</v>
      </c>
      <c r="D14" s="1" t="str">
        <f t="shared" si="3"/>
        <v>wv_1</v>
      </c>
      <c r="E14" s="1">
        <f t="shared" ref="E14:M14" si="6">IF(ISNUMBER(SEARCH("m",E6)),REPLACE(E6,FIND("m",E6),10,"e-3")*2,E6*2)</f>
        <v>0.30399999999999999</v>
      </c>
      <c r="F14" s="1">
        <f t="shared" si="6"/>
        <v>0.31380000000000002</v>
      </c>
      <c r="G14" s="1">
        <f t="shared" si="6"/>
        <v>0.31919999999999998</v>
      </c>
      <c r="H14" s="1">
        <f t="shared" si="6"/>
        <v>0.31859999999999999</v>
      </c>
      <c r="I14" s="1">
        <f t="shared" si="6"/>
        <v>0.31280000000000002</v>
      </c>
      <c r="J14" s="1">
        <f t="shared" si="6"/>
        <v>0.30520000000000003</v>
      </c>
      <c r="K14" s="1">
        <f t="shared" si="6"/>
        <v>0.29680000000000001</v>
      </c>
      <c r="L14" s="1">
        <f t="shared" si="6"/>
        <v>0.28899999999999998</v>
      </c>
      <c r="M14" s="1">
        <f t="shared" si="6"/>
        <v>0.28160000000000002</v>
      </c>
      <c r="N14" s="1">
        <f t="shared" ref="N14:O14" si="7">IF(ISNUMBER(SEARCH("m",N6)),REPLACE(N6,FIND("m",N6),10,"e-3")*2,N6*2)</f>
        <v>0.27500000000000002</v>
      </c>
      <c r="O14" s="1">
        <f t="shared" si="7"/>
        <v>0.26900000000000002</v>
      </c>
    </row>
    <row r="15" spans="1:15" x14ac:dyDescent="0.3">
      <c r="C15" s="1" t="s">
        <v>8</v>
      </c>
      <c r="D15" s="1" t="str">
        <f t="shared" si="3"/>
        <v>wv_2</v>
      </c>
      <c r="E15" s="1">
        <f t="shared" ref="E15:M15" si="8">IF(ISNUMBER(SEARCH("m",E7)),REPLACE(E7,FIND("m",E7),10,"e-3")*2,E7*2)</f>
        <v>0.24379999999999999</v>
      </c>
      <c r="F15" s="1">
        <f t="shared" si="8"/>
        <v>0.2606</v>
      </c>
      <c r="G15" s="1">
        <f t="shared" si="8"/>
        <v>0.27200000000000002</v>
      </c>
      <c r="H15" s="1">
        <f t="shared" si="8"/>
        <v>0.27900000000000003</v>
      </c>
      <c r="I15" s="1">
        <f t="shared" si="8"/>
        <v>0.28079999999999999</v>
      </c>
      <c r="J15" s="1">
        <f t="shared" si="8"/>
        <v>0.27860000000000001</v>
      </c>
      <c r="K15" s="1">
        <f t="shared" si="8"/>
        <v>0.27579999999999999</v>
      </c>
      <c r="L15" s="1">
        <f t="shared" si="8"/>
        <v>0.2722</v>
      </c>
      <c r="M15" s="1">
        <f t="shared" si="8"/>
        <v>0.26819999999999999</v>
      </c>
      <c r="N15" s="1">
        <f t="shared" ref="N15:O15" si="9">IF(ISNUMBER(SEARCH("m",N7)),REPLACE(N7,FIND("m",N7),10,"e-3")*2,N7*2)</f>
        <v>0.26400000000000001</v>
      </c>
      <c r="O15" s="1">
        <f t="shared" si="9"/>
        <v>0.26040000000000002</v>
      </c>
    </row>
    <row r="16" spans="1:15" x14ac:dyDescent="0.3">
      <c r="C16" s="1" t="s">
        <v>9</v>
      </c>
      <c r="D16" s="1" t="str">
        <f t="shared" si="3"/>
        <v>wv_3</v>
      </c>
      <c r="E16" s="1">
        <f t="shared" ref="E16:M16" si="10">IF(ISNUMBER(SEARCH("m",E8)),REPLACE(E8,FIND("m",E8),10,"e-3")*2,E8*2)</f>
        <v>0.19325999999999999</v>
      </c>
      <c r="F16" s="1">
        <f t="shared" si="10"/>
        <v>0.19986000000000001</v>
      </c>
      <c r="G16" s="1">
        <f t="shared" si="10"/>
        <v>0.2104</v>
      </c>
      <c r="H16" s="1">
        <f t="shared" si="10"/>
        <v>0.2228</v>
      </c>
      <c r="I16" s="1">
        <f t="shared" si="10"/>
        <v>0.2306</v>
      </c>
      <c r="J16" s="1">
        <f t="shared" si="10"/>
        <v>0.23380000000000001</v>
      </c>
      <c r="K16" s="1">
        <f t="shared" si="10"/>
        <v>0.2346</v>
      </c>
      <c r="L16" s="1">
        <f t="shared" si="10"/>
        <v>0.2346</v>
      </c>
      <c r="M16" s="1">
        <f t="shared" si="10"/>
        <v>0.23380000000000001</v>
      </c>
      <c r="N16" s="1">
        <f t="shared" ref="N16:O16" si="11">IF(ISNUMBER(SEARCH("m",N8)),REPLACE(N8,FIND("m",N8),10,"e-3")*2,N8*2)</f>
        <v>0.2324</v>
      </c>
      <c r="O16" s="1">
        <f t="shared" si="11"/>
        <v>0.23119999999999999</v>
      </c>
    </row>
    <row r="17" spans="3:15" x14ac:dyDescent="0.3">
      <c r="C17" s="1" t="s">
        <v>10</v>
      </c>
      <c r="D17" s="1" t="str">
        <f t="shared" si="3"/>
        <v>wv_4</v>
      </c>
      <c r="E17" s="1">
        <f t="shared" ref="E17:M17" si="12">IF(ISNUMBER(SEARCH("m",E9)),REPLACE(E9,FIND("m",E9),10,"e-3")*2,E9*2)</f>
        <v>0.12236</v>
      </c>
      <c r="F17" s="1">
        <f t="shared" si="12"/>
        <v>0.14218</v>
      </c>
      <c r="G17" s="1">
        <f t="shared" si="12"/>
        <v>0.15714</v>
      </c>
      <c r="H17" s="1">
        <f t="shared" si="12"/>
        <v>0.16467999999999999</v>
      </c>
      <c r="I17" s="1">
        <f t="shared" si="12"/>
        <v>0.17014000000000001</v>
      </c>
      <c r="J17" s="1">
        <f t="shared" si="12"/>
        <v>0.17294000000000001</v>
      </c>
      <c r="K17" s="1">
        <f t="shared" si="12"/>
        <v>0.1731</v>
      </c>
      <c r="L17" s="1">
        <f t="shared" si="12"/>
        <v>0.1726</v>
      </c>
      <c r="M17" s="1">
        <f t="shared" si="12"/>
        <v>0.17183999999999999</v>
      </c>
      <c r="N17" s="1">
        <f t="shared" ref="N17:O17" si="13">IF(ISNUMBER(SEARCH("m",N9)),REPLACE(N9,FIND("m",N9),10,"e-3")*2,N9*2)</f>
        <v>0.17152000000000001</v>
      </c>
      <c r="O17" s="1">
        <f t="shared" si="13"/>
        <v>0.17133999999999999</v>
      </c>
    </row>
    <row r="18" spans="3:15" x14ac:dyDescent="0.3">
      <c r="C18" s="1" t="s">
        <v>11</v>
      </c>
      <c r="D18" s="1" t="str">
        <f t="shared" si="3"/>
        <v>wv_5</v>
      </c>
      <c r="E18" s="1">
        <f t="shared" ref="E18:M18" si="14">IF(ISNUMBER(SEARCH("m",E10)),REPLACE(E10,FIND("m",E10),10,"e-3")*2,E10*2)</f>
        <v>0</v>
      </c>
      <c r="F18" s="1">
        <f t="shared" si="14"/>
        <v>4.1820000000000003E-2</v>
      </c>
      <c r="G18" s="1">
        <f t="shared" si="14"/>
        <v>7.392E-2</v>
      </c>
      <c r="H18" s="1">
        <f t="shared" si="14"/>
        <v>9.7720000000000001E-2</v>
      </c>
      <c r="I18" s="1">
        <f t="shared" si="14"/>
        <v>0.11218</v>
      </c>
      <c r="J18" s="1">
        <f t="shared" si="14"/>
        <v>0.12068</v>
      </c>
      <c r="K18" s="1">
        <f t="shared" si="14"/>
        <v>0.12573999999999999</v>
      </c>
      <c r="L18" s="1">
        <f t="shared" si="14"/>
        <v>0.13111999999999999</v>
      </c>
      <c r="M18" s="1">
        <f t="shared" si="14"/>
        <v>0.13544</v>
      </c>
      <c r="N18" s="1">
        <f t="shared" ref="N18:O18" si="15">IF(ISNUMBER(SEARCH("m",N10)),REPLACE(N10,FIND("m",N10),10,"e-3")*2,N10*2)</f>
        <v>0.13780000000000001</v>
      </c>
      <c r="O18" s="1">
        <f t="shared" si="15"/>
        <v>0.13974</v>
      </c>
    </row>
  </sheetData>
  <mergeCells count="1">
    <mergeCell ref="A3:B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9A38-491F-4972-A967-61290957AD88}">
  <dimension ref="A1:O18"/>
  <sheetViews>
    <sheetView zoomScale="85" zoomScaleNormal="85" workbookViewId="0">
      <selection activeCell="D5" sqref="D5:D10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1" bestFit="1" customWidth="1"/>
    <col min="11" max="11" width="12.109375" style="1" bestFit="1" customWidth="1"/>
    <col min="12" max="12" width="9.5546875" style="1" bestFit="1" customWidth="1"/>
    <col min="13" max="16384" width="8.88671875" style="1"/>
  </cols>
  <sheetData>
    <row r="1" spans="1:15" x14ac:dyDescent="0.3">
      <c r="A1" s="4" t="s">
        <v>2</v>
      </c>
      <c r="B1" s="3"/>
      <c r="E1" s="1">
        <v>0</v>
      </c>
      <c r="F1" s="1">
        <f>E1+50</f>
        <v>50</v>
      </c>
      <c r="G1" s="1">
        <f t="shared" ref="G1:O1" si="0">F1+50</f>
        <v>100</v>
      </c>
      <c r="H1" s="1">
        <f t="shared" si="0"/>
        <v>150</v>
      </c>
      <c r="I1" s="1">
        <f t="shared" si="0"/>
        <v>200</v>
      </c>
      <c r="J1" s="1">
        <f t="shared" si="0"/>
        <v>250</v>
      </c>
      <c r="K1" s="1">
        <f t="shared" si="0"/>
        <v>300</v>
      </c>
      <c r="L1" s="1">
        <f t="shared" si="0"/>
        <v>350</v>
      </c>
      <c r="M1" s="1">
        <f t="shared" si="0"/>
        <v>400</v>
      </c>
      <c r="N1" s="1">
        <f>M1+50</f>
        <v>450</v>
      </c>
      <c r="O1" s="1">
        <f t="shared" si="0"/>
        <v>500</v>
      </c>
    </row>
    <row r="2" spans="1:15" x14ac:dyDescent="0.3">
      <c r="A2" s="5" t="s">
        <v>16</v>
      </c>
      <c r="B2" s="6"/>
      <c r="C2" s="6"/>
    </row>
    <row r="3" spans="1:15" x14ac:dyDescent="0.3">
      <c r="A3" s="10" t="s">
        <v>80</v>
      </c>
      <c r="B3" s="10"/>
      <c r="E3" s="1" t="str">
        <f>_xlfn.CONCAT("Load= ",E1," pH")</f>
        <v>Load= 0 pH</v>
      </c>
      <c r="F3" s="1" t="str">
        <f t="shared" ref="F3:O3" si="1">_xlfn.CONCAT("Load= ",F1," pH")</f>
        <v>Load= 50 pH</v>
      </c>
      <c r="G3" s="1" t="str">
        <f t="shared" si="1"/>
        <v>Load= 100 pH</v>
      </c>
      <c r="H3" s="1" t="str">
        <f t="shared" si="1"/>
        <v>Load= 150 pH</v>
      </c>
      <c r="I3" s="1" t="str">
        <f t="shared" si="1"/>
        <v>Load= 200 pH</v>
      </c>
      <c r="J3" s="1" t="str">
        <f t="shared" si="1"/>
        <v>Load= 250 pH</v>
      </c>
      <c r="K3" s="1" t="str">
        <f t="shared" si="1"/>
        <v>Load= 300 pH</v>
      </c>
      <c r="L3" s="1" t="str">
        <f t="shared" si="1"/>
        <v>Load= 350 pH</v>
      </c>
      <c r="M3" s="1" t="str">
        <f t="shared" si="1"/>
        <v>Load= 400 pH</v>
      </c>
      <c r="N3" s="1" t="str">
        <f t="shared" si="1"/>
        <v>Load= 450 pH</v>
      </c>
      <c r="O3" s="1" t="str">
        <f t="shared" si="1"/>
        <v>Load= 500 pH</v>
      </c>
    </row>
    <row r="4" spans="1:15" x14ac:dyDescent="0.3">
      <c r="D4" s="1" t="s">
        <v>3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</row>
    <row r="5" spans="1:15" x14ac:dyDescent="0.3">
      <c r="D5" s="1" t="s">
        <v>282</v>
      </c>
      <c r="E5" s="1">
        <v>0</v>
      </c>
      <c r="F5" s="1" t="s">
        <v>81</v>
      </c>
      <c r="G5" s="1" t="s">
        <v>87</v>
      </c>
      <c r="H5" s="1" t="s">
        <v>93</v>
      </c>
      <c r="I5" s="1" t="s">
        <v>98</v>
      </c>
      <c r="J5" s="1" t="s">
        <v>103</v>
      </c>
      <c r="K5" s="1" t="s">
        <v>109</v>
      </c>
      <c r="L5" s="1" t="s">
        <v>115</v>
      </c>
      <c r="M5" s="1" t="s">
        <v>121</v>
      </c>
      <c r="N5" s="1" t="s">
        <v>127</v>
      </c>
      <c r="O5" s="1" t="s">
        <v>133</v>
      </c>
    </row>
    <row r="6" spans="1:15" x14ac:dyDescent="0.3">
      <c r="D6" s="1" t="s">
        <v>7</v>
      </c>
      <c r="E6" s="1">
        <v>0</v>
      </c>
      <c r="F6" s="2" t="s">
        <v>82</v>
      </c>
      <c r="G6" s="1" t="s">
        <v>88</v>
      </c>
      <c r="H6" s="1" t="s">
        <v>94</v>
      </c>
      <c r="I6" s="1" t="s">
        <v>99</v>
      </c>
      <c r="J6" s="1" t="s">
        <v>104</v>
      </c>
      <c r="K6" s="1" t="s">
        <v>110</v>
      </c>
      <c r="L6" s="1" t="s">
        <v>116</v>
      </c>
      <c r="M6" s="1" t="s">
        <v>122</v>
      </c>
      <c r="N6" s="1" t="s">
        <v>128</v>
      </c>
      <c r="O6" s="1" t="s">
        <v>134</v>
      </c>
    </row>
    <row r="7" spans="1:15" x14ac:dyDescent="0.3">
      <c r="D7" s="1" t="s">
        <v>8</v>
      </c>
      <c r="E7" s="1">
        <v>0</v>
      </c>
      <c r="F7" s="2" t="s">
        <v>83</v>
      </c>
      <c r="G7" s="1" t="s">
        <v>89</v>
      </c>
      <c r="H7" s="1" t="s">
        <v>95</v>
      </c>
      <c r="I7" s="1" t="s">
        <v>100</v>
      </c>
      <c r="J7" s="1" t="s">
        <v>105</v>
      </c>
      <c r="K7" s="1" t="s">
        <v>111</v>
      </c>
      <c r="L7" s="1" t="s">
        <v>117</v>
      </c>
      <c r="M7" s="1" t="s">
        <v>123</v>
      </c>
      <c r="N7" s="1" t="s">
        <v>129</v>
      </c>
      <c r="O7" s="1" t="s">
        <v>14</v>
      </c>
    </row>
    <row r="8" spans="1:15" x14ac:dyDescent="0.3">
      <c r="D8" s="1" t="s">
        <v>9</v>
      </c>
      <c r="E8" s="1">
        <v>0</v>
      </c>
      <c r="F8" s="2" t="s">
        <v>84</v>
      </c>
      <c r="G8" s="1" t="s">
        <v>90</v>
      </c>
      <c r="H8" s="1" t="s">
        <v>96</v>
      </c>
      <c r="I8" s="1" t="s">
        <v>15</v>
      </c>
      <c r="J8" s="1" t="s">
        <v>106</v>
      </c>
      <c r="K8" s="1" t="s">
        <v>112</v>
      </c>
      <c r="L8" s="1" t="s">
        <v>118</v>
      </c>
      <c r="M8" s="1" t="s">
        <v>124</v>
      </c>
      <c r="N8" s="1" t="s">
        <v>130</v>
      </c>
      <c r="O8" s="1" t="s">
        <v>135</v>
      </c>
    </row>
    <row r="9" spans="1:15" x14ac:dyDescent="0.3">
      <c r="D9" s="1" t="s">
        <v>10</v>
      </c>
      <c r="E9" s="1">
        <v>0</v>
      </c>
      <c r="F9" s="2" t="s">
        <v>85</v>
      </c>
      <c r="G9" s="1" t="s">
        <v>91</v>
      </c>
      <c r="H9" s="1" t="s">
        <v>97</v>
      </c>
      <c r="I9" s="1" t="s">
        <v>101</v>
      </c>
      <c r="J9" s="1" t="s">
        <v>107</v>
      </c>
      <c r="K9" s="1" t="s">
        <v>113</v>
      </c>
      <c r="L9" s="1" t="s">
        <v>119</v>
      </c>
      <c r="M9" s="1" t="s">
        <v>125</v>
      </c>
      <c r="N9" s="1" t="s">
        <v>131</v>
      </c>
      <c r="O9" s="1" t="s">
        <v>136</v>
      </c>
    </row>
    <row r="10" spans="1:15" x14ac:dyDescent="0.3">
      <c r="D10" s="1" t="s">
        <v>11</v>
      </c>
      <c r="E10" s="1">
        <v>0</v>
      </c>
      <c r="F10" s="2" t="s">
        <v>86</v>
      </c>
      <c r="G10" s="1" t="s">
        <v>92</v>
      </c>
      <c r="H10" s="1" t="s">
        <v>39</v>
      </c>
      <c r="I10" s="1" t="s">
        <v>102</v>
      </c>
      <c r="J10" s="1" t="s">
        <v>108</v>
      </c>
      <c r="K10" s="1" t="s">
        <v>114</v>
      </c>
      <c r="L10" s="1" t="s">
        <v>120</v>
      </c>
      <c r="M10" s="1" t="s">
        <v>126</v>
      </c>
      <c r="N10" s="1" t="s">
        <v>132</v>
      </c>
      <c r="O10" s="1" t="s">
        <v>137</v>
      </c>
    </row>
    <row r="12" spans="1:15" x14ac:dyDescent="0.3">
      <c r="D12" s="1" t="str">
        <f t="shared" ref="D12:D18" si="2">D4</f>
        <v>x of L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</row>
    <row r="13" spans="1:15" x14ac:dyDescent="0.3">
      <c r="C13" s="1" t="s">
        <v>6</v>
      </c>
      <c r="D13" s="1" t="str">
        <f t="shared" si="2"/>
        <v>wv_0</v>
      </c>
      <c r="E13" s="1">
        <f t="shared" ref="E13:M13" si="3">IF(ISNUMBER(SEARCH("m",E5)),REPLACE(E5,FIND("m",E5),10,"e-3")*2,E5*2)</f>
        <v>0</v>
      </c>
      <c r="F13" s="1">
        <f t="shared" si="3"/>
        <v>9.0840000000000004E-2</v>
      </c>
      <c r="G13" s="1">
        <f t="shared" si="3"/>
        <v>0.1129</v>
      </c>
      <c r="H13" s="1">
        <f t="shared" si="3"/>
        <v>0.12794</v>
      </c>
      <c r="I13" s="1">
        <f t="shared" si="3"/>
        <v>0.12018</v>
      </c>
      <c r="J13" s="1">
        <f t="shared" si="3"/>
        <v>0.10958</v>
      </c>
      <c r="K13" s="1">
        <f t="shared" si="3"/>
        <v>0.10294</v>
      </c>
      <c r="L13" s="1">
        <f t="shared" si="3"/>
        <v>9.8500000000000004E-2</v>
      </c>
      <c r="M13" s="1">
        <f t="shared" si="3"/>
        <v>9.6180000000000002E-2</v>
      </c>
      <c r="N13" s="1">
        <f t="shared" ref="N13:O18" si="4">IF(ISNUMBER(SEARCH("m",N5)),REPLACE(N5,FIND("m",N5),10,"e-3")*2,N5*2)</f>
        <v>9.3740000000000004E-2</v>
      </c>
      <c r="O13" s="1">
        <f t="shared" si="4"/>
        <v>9.178E-2</v>
      </c>
    </row>
    <row r="14" spans="1:15" x14ac:dyDescent="0.3">
      <c r="C14" s="1" t="s">
        <v>7</v>
      </c>
      <c r="D14" s="1" t="str">
        <f t="shared" si="2"/>
        <v>wv_1</v>
      </c>
      <c r="E14" s="1">
        <f t="shared" ref="E14:M14" si="5">IF(ISNUMBER(SEARCH("m",E6)),REPLACE(E6,FIND("m",E6),10,"e-3")*2,E6*2)</f>
        <v>0</v>
      </c>
      <c r="F14" s="1">
        <f t="shared" si="5"/>
        <v>0.10414</v>
      </c>
      <c r="G14" s="1">
        <f t="shared" si="5"/>
        <v>0.13031999999999999</v>
      </c>
      <c r="H14" s="1">
        <f t="shared" si="5"/>
        <v>0.14146</v>
      </c>
      <c r="I14" s="1">
        <f t="shared" si="5"/>
        <v>0.12787999999999999</v>
      </c>
      <c r="J14" s="1">
        <f t="shared" si="5"/>
        <v>0.10861999999999999</v>
      </c>
      <c r="K14" s="1">
        <f t="shared" si="5"/>
        <v>9.3859999999999999E-2</v>
      </c>
      <c r="L14" s="1">
        <f t="shared" si="5"/>
        <v>9.5159999999999995E-2</v>
      </c>
      <c r="M14" s="1">
        <f t="shared" si="5"/>
        <v>9.8540000000000003E-2</v>
      </c>
      <c r="N14" s="1">
        <f t="shared" si="4"/>
        <v>0.10082000000000001</v>
      </c>
      <c r="O14" s="1">
        <f t="shared" si="4"/>
        <v>0.10204000000000001</v>
      </c>
    </row>
    <row r="15" spans="1:15" x14ac:dyDescent="0.3">
      <c r="C15" s="1" t="s">
        <v>8</v>
      </c>
      <c r="D15" s="1" t="str">
        <f t="shared" si="2"/>
        <v>wv_2</v>
      </c>
      <c r="E15" s="1">
        <f t="shared" ref="E15:M15" si="6">IF(ISNUMBER(SEARCH("m",E7)),REPLACE(E7,FIND("m",E7),10,"e-3")*2,E7*2)</f>
        <v>0</v>
      </c>
      <c r="F15" s="1">
        <f t="shared" si="6"/>
        <v>8.0199999999999994E-2</v>
      </c>
      <c r="G15" s="1">
        <f t="shared" si="6"/>
        <v>0.1242</v>
      </c>
      <c r="H15" s="1">
        <f t="shared" si="6"/>
        <v>0.13053999999999999</v>
      </c>
      <c r="I15" s="1">
        <f t="shared" si="6"/>
        <v>0.11302</v>
      </c>
      <c r="J15" s="1">
        <f t="shared" si="6"/>
        <v>0.12476</v>
      </c>
      <c r="K15" s="1">
        <f t="shared" si="6"/>
        <v>0.13284000000000001</v>
      </c>
      <c r="L15" s="1">
        <f t="shared" si="6"/>
        <v>0.13616</v>
      </c>
      <c r="M15" s="1">
        <f t="shared" si="6"/>
        <v>0.13832</v>
      </c>
      <c r="N15" s="1">
        <f t="shared" si="4"/>
        <v>0.13919999999999999</v>
      </c>
      <c r="O15" s="1">
        <f t="shared" si="4"/>
        <v>0.1394</v>
      </c>
    </row>
    <row r="16" spans="1:15" x14ac:dyDescent="0.3">
      <c r="C16" s="1" t="s">
        <v>9</v>
      </c>
      <c r="D16" s="1" t="str">
        <f t="shared" si="2"/>
        <v>wv_3</v>
      </c>
      <c r="E16" s="1">
        <f t="shared" ref="E16:M16" si="7">IF(ISNUMBER(SEARCH("m",E8)),REPLACE(E8,FIND("m",E8),10,"e-3")*2,E8*2)</f>
        <v>0</v>
      </c>
      <c r="F16" s="1">
        <f t="shared" si="7"/>
        <v>7.6759999999999995E-2</v>
      </c>
      <c r="G16" s="1">
        <f t="shared" si="7"/>
        <v>0.12154</v>
      </c>
      <c r="H16" s="1">
        <f t="shared" si="7"/>
        <v>0.14188000000000001</v>
      </c>
      <c r="I16" s="1">
        <f t="shared" si="7"/>
        <v>0.14885999999999999</v>
      </c>
      <c r="J16" s="1">
        <f t="shared" si="7"/>
        <v>0.16397999999999999</v>
      </c>
      <c r="K16" s="1">
        <f t="shared" si="7"/>
        <v>0.16753999999999999</v>
      </c>
      <c r="L16" s="1">
        <f t="shared" si="7"/>
        <v>0.16872000000000001</v>
      </c>
      <c r="M16" s="1">
        <f t="shared" si="7"/>
        <v>0.16802</v>
      </c>
      <c r="N16" s="1">
        <f t="shared" si="4"/>
        <v>0.16672000000000001</v>
      </c>
      <c r="O16" s="1">
        <f t="shared" si="4"/>
        <v>0.16525999999999999</v>
      </c>
    </row>
    <row r="17" spans="3:15" x14ac:dyDescent="0.3">
      <c r="C17" s="1" t="s">
        <v>10</v>
      </c>
      <c r="D17" s="1" t="str">
        <f t="shared" si="2"/>
        <v>wv_4</v>
      </c>
      <c r="E17" s="1">
        <f t="shared" ref="E17:M17" si="8">IF(ISNUMBER(SEARCH("m",E9)),REPLACE(E9,FIND("m",E9),10,"e-3")*2,E9*2)</f>
        <v>0</v>
      </c>
      <c r="F17" s="1">
        <f t="shared" si="8"/>
        <v>8.5080000000000003E-2</v>
      </c>
      <c r="G17" s="1">
        <f t="shared" si="8"/>
        <v>0.14834</v>
      </c>
      <c r="H17" s="1">
        <f t="shared" si="8"/>
        <v>0.18867999999999999</v>
      </c>
      <c r="I17" s="1">
        <f t="shared" si="8"/>
        <v>0.19653999999999999</v>
      </c>
      <c r="J17" s="1">
        <f t="shared" si="8"/>
        <v>0.19031999999999999</v>
      </c>
      <c r="K17" s="1">
        <f t="shared" si="8"/>
        <v>0.18064</v>
      </c>
      <c r="L17" s="1">
        <f t="shared" si="8"/>
        <v>0.17219999999999999</v>
      </c>
      <c r="M17" s="1">
        <f t="shared" si="8"/>
        <v>0.16642000000000001</v>
      </c>
      <c r="N17" s="1">
        <f t="shared" si="4"/>
        <v>0.16209999999999999</v>
      </c>
      <c r="O17" s="1">
        <f t="shared" si="4"/>
        <v>0.15887999999999999</v>
      </c>
    </row>
    <row r="18" spans="3:15" x14ac:dyDescent="0.3">
      <c r="C18" s="1" t="s">
        <v>11</v>
      </c>
      <c r="D18" s="1" t="str">
        <f t="shared" si="2"/>
        <v>wv_5</v>
      </c>
      <c r="E18" s="1">
        <f t="shared" ref="E18:M18" si="9">IF(ISNUMBER(SEARCH("m",E10)),REPLACE(E10,FIND("m",E10),10,"e-3")*2,E10*2)</f>
        <v>0</v>
      </c>
      <c r="F18" s="1">
        <f t="shared" si="9"/>
        <v>9.8839999999999997E-2</v>
      </c>
      <c r="G18" s="1">
        <f t="shared" si="9"/>
        <v>0.17188000000000001</v>
      </c>
      <c r="H18" s="1">
        <f t="shared" si="9"/>
        <v>0.2228</v>
      </c>
      <c r="I18" s="1">
        <f t="shared" si="9"/>
        <v>0.22819999999999999</v>
      </c>
      <c r="J18" s="1">
        <f t="shared" si="9"/>
        <v>0.216</v>
      </c>
      <c r="K18" s="1">
        <f t="shared" si="9"/>
        <v>0.20419999999999999</v>
      </c>
      <c r="L18" s="1">
        <f t="shared" si="9"/>
        <v>0.19292000000000001</v>
      </c>
      <c r="M18" s="1">
        <f t="shared" si="9"/>
        <v>0.18342</v>
      </c>
      <c r="N18" s="1">
        <f t="shared" si="4"/>
        <v>0.17577999999999999</v>
      </c>
      <c r="O18" s="1">
        <f t="shared" si="4"/>
        <v>0.16964000000000001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8830-679E-41B2-9093-FF4AA4B322A3}">
  <dimension ref="A1:N20"/>
  <sheetViews>
    <sheetView zoomScale="85" zoomScaleNormal="85" workbookViewId="0">
      <selection activeCell="D5" sqref="D5:D10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8" bestFit="1" customWidth="1"/>
    <col min="11" max="11" width="12.109375" style="7" bestFit="1" customWidth="1"/>
    <col min="12" max="12" width="9.5546875" style="1" bestFit="1" customWidth="1"/>
    <col min="13" max="16384" width="8.88671875" style="1"/>
  </cols>
  <sheetData>
    <row r="1" spans="1:14" x14ac:dyDescent="0.3">
      <c r="A1" s="4" t="s">
        <v>2</v>
      </c>
      <c r="B1" s="3"/>
      <c r="E1" s="1">
        <v>150</v>
      </c>
      <c r="F1" s="1">
        <f>E1+50</f>
        <v>200</v>
      </c>
      <c r="G1" s="1">
        <f t="shared" ref="G1:M1" si="0">F1+50</f>
        <v>250</v>
      </c>
      <c r="H1" s="1">
        <f t="shared" si="0"/>
        <v>300</v>
      </c>
      <c r="I1" s="1">
        <f t="shared" si="0"/>
        <v>350</v>
      </c>
      <c r="J1" s="8">
        <f t="shared" si="0"/>
        <v>400</v>
      </c>
      <c r="K1" s="7">
        <f t="shared" si="0"/>
        <v>450</v>
      </c>
      <c r="L1" s="1">
        <f t="shared" si="0"/>
        <v>500</v>
      </c>
      <c r="M1" s="1">
        <f t="shared" si="0"/>
        <v>550</v>
      </c>
      <c r="N1" s="1">
        <f>M1+50</f>
        <v>600</v>
      </c>
    </row>
    <row r="2" spans="1:14" x14ac:dyDescent="0.3">
      <c r="A2" s="5" t="s">
        <v>17</v>
      </c>
      <c r="B2" s="6"/>
      <c r="C2" s="9"/>
      <c r="D2" s="9"/>
    </row>
    <row r="3" spans="1:14" x14ac:dyDescent="0.3">
      <c r="A3" s="10" t="s">
        <v>80</v>
      </c>
      <c r="B3" s="10"/>
      <c r="E3" s="1" t="str">
        <f>_xlfn.CONCAT("L_mid= ",E1," pH")</f>
        <v>L_mid= 150 pH</v>
      </c>
      <c r="F3" s="1" t="str">
        <f t="shared" ref="F3:N3" si="1">_xlfn.CONCAT("L_mid= ",F1," pH")</f>
        <v>L_mid= 200 pH</v>
      </c>
      <c r="G3" s="1" t="str">
        <f t="shared" si="1"/>
        <v>L_mid= 250 pH</v>
      </c>
      <c r="H3" s="1" t="str">
        <f t="shared" si="1"/>
        <v>L_mid= 300 pH</v>
      </c>
      <c r="I3" s="1" t="str">
        <f t="shared" si="1"/>
        <v>L_mid= 350 pH</v>
      </c>
      <c r="J3" s="1" t="str">
        <f t="shared" si="1"/>
        <v>L_mid= 400 pH</v>
      </c>
      <c r="K3" s="7" t="str">
        <f t="shared" si="1"/>
        <v>L_mid= 450 pH</v>
      </c>
      <c r="L3" s="1" t="str">
        <f t="shared" si="1"/>
        <v>L_mid= 500 pH</v>
      </c>
      <c r="M3" s="1" t="str">
        <f t="shared" si="1"/>
        <v>L_mid= 550 pH</v>
      </c>
      <c r="N3" s="1" t="str">
        <f t="shared" si="1"/>
        <v>L_mid= 600 pH</v>
      </c>
    </row>
    <row r="4" spans="1:14" x14ac:dyDescent="0.3">
      <c r="D4" s="1" t="s">
        <v>3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8" t="s">
        <v>1</v>
      </c>
      <c r="K4" s="7" t="s">
        <v>1</v>
      </c>
      <c r="L4" s="1" t="s">
        <v>1</v>
      </c>
      <c r="M4" s="1" t="s">
        <v>1</v>
      </c>
      <c r="N4" s="1" t="s">
        <v>1</v>
      </c>
    </row>
    <row r="5" spans="1:14" x14ac:dyDescent="0.3">
      <c r="A5" t="s">
        <v>255</v>
      </c>
      <c r="D5" s="1" t="s">
        <v>282</v>
      </c>
      <c r="E5" s="1" t="s">
        <v>138</v>
      </c>
      <c r="F5" s="1" t="s">
        <v>144</v>
      </c>
      <c r="G5" s="1" t="s">
        <v>150</v>
      </c>
      <c r="H5" s="1" t="s">
        <v>156</v>
      </c>
      <c r="I5" s="1" t="s">
        <v>162</v>
      </c>
      <c r="J5" s="8" t="s">
        <v>168</v>
      </c>
      <c r="K5" s="7" t="s">
        <v>174</v>
      </c>
      <c r="L5" s="1" t="s">
        <v>180</v>
      </c>
      <c r="M5" s="1" t="s">
        <v>186</v>
      </c>
      <c r="N5" s="1" t="s">
        <v>192</v>
      </c>
    </row>
    <row r="6" spans="1:14" x14ac:dyDescent="0.3">
      <c r="A6" t="s">
        <v>256</v>
      </c>
      <c r="D6" s="1" t="s">
        <v>7</v>
      </c>
      <c r="E6" s="2" t="s">
        <v>139</v>
      </c>
      <c r="F6" s="2" t="s">
        <v>145</v>
      </c>
      <c r="G6" s="1" t="s">
        <v>151</v>
      </c>
      <c r="H6" s="1" t="s">
        <v>157</v>
      </c>
      <c r="I6" s="1" t="s">
        <v>163</v>
      </c>
      <c r="J6" s="8" t="s">
        <v>169</v>
      </c>
      <c r="K6" s="7" t="s">
        <v>175</v>
      </c>
      <c r="L6" s="1" t="s">
        <v>181</v>
      </c>
      <c r="M6" s="1" t="s">
        <v>187</v>
      </c>
      <c r="N6" s="1" t="s">
        <v>193</v>
      </c>
    </row>
    <row r="7" spans="1:14" x14ac:dyDescent="0.3">
      <c r="A7" t="s">
        <v>257</v>
      </c>
      <c r="D7" s="1" t="s">
        <v>8</v>
      </c>
      <c r="E7" s="2" t="s">
        <v>140</v>
      </c>
      <c r="F7" s="2" t="s">
        <v>146</v>
      </c>
      <c r="G7" s="1" t="s">
        <v>152</v>
      </c>
      <c r="H7" s="1" t="s">
        <v>158</v>
      </c>
      <c r="I7" s="1" t="s">
        <v>164</v>
      </c>
      <c r="J7" s="8" t="s">
        <v>170</v>
      </c>
      <c r="K7" s="7" t="s">
        <v>176</v>
      </c>
      <c r="L7" s="1" t="s">
        <v>182</v>
      </c>
      <c r="M7" s="1" t="s">
        <v>188</v>
      </c>
      <c r="N7" s="1" t="s">
        <v>194</v>
      </c>
    </row>
    <row r="8" spans="1:14" x14ac:dyDescent="0.3">
      <c r="D8" s="1" t="s">
        <v>9</v>
      </c>
      <c r="E8" s="2" t="s">
        <v>141</v>
      </c>
      <c r="F8" s="2" t="s">
        <v>147</v>
      </c>
      <c r="G8" s="1" t="s">
        <v>153</v>
      </c>
      <c r="H8" s="1" t="s">
        <v>159</v>
      </c>
      <c r="I8" s="1" t="s">
        <v>165</v>
      </c>
      <c r="J8" s="8" t="s">
        <v>171</v>
      </c>
      <c r="K8" s="7" t="s">
        <v>177</v>
      </c>
      <c r="L8" s="1" t="s">
        <v>183</v>
      </c>
      <c r="M8" s="1" t="s">
        <v>189</v>
      </c>
      <c r="N8" s="1" t="s">
        <v>195</v>
      </c>
    </row>
    <row r="9" spans="1:14" x14ac:dyDescent="0.3">
      <c r="D9" s="1" t="s">
        <v>10</v>
      </c>
      <c r="E9" s="2" t="s">
        <v>142</v>
      </c>
      <c r="F9" s="2" t="s">
        <v>148</v>
      </c>
      <c r="G9" s="1" t="s">
        <v>154</v>
      </c>
      <c r="H9" s="1" t="s">
        <v>160</v>
      </c>
      <c r="I9" s="1" t="s">
        <v>166</v>
      </c>
      <c r="J9" s="8" t="s">
        <v>172</v>
      </c>
      <c r="K9" s="7" t="s">
        <v>178</v>
      </c>
      <c r="L9" s="1" t="s">
        <v>184</v>
      </c>
      <c r="M9" s="1" t="s">
        <v>190</v>
      </c>
      <c r="N9" s="1" t="s">
        <v>196</v>
      </c>
    </row>
    <row r="10" spans="1:14" x14ac:dyDescent="0.3">
      <c r="D10" s="1" t="s">
        <v>11</v>
      </c>
      <c r="E10" s="2" t="s">
        <v>143</v>
      </c>
      <c r="F10" s="2" t="s">
        <v>149</v>
      </c>
      <c r="G10" s="1" t="s">
        <v>155</v>
      </c>
      <c r="H10" s="1" t="s">
        <v>161</v>
      </c>
      <c r="I10" s="1" t="s">
        <v>167</v>
      </c>
      <c r="J10" s="8" t="s">
        <v>173</v>
      </c>
      <c r="K10" s="7" t="s">
        <v>179</v>
      </c>
      <c r="L10" s="1" t="s">
        <v>185</v>
      </c>
      <c r="M10" s="1" t="s">
        <v>191</v>
      </c>
      <c r="N10" s="1" t="s">
        <v>197</v>
      </c>
    </row>
    <row r="12" spans="1:14" x14ac:dyDescent="0.3">
      <c r="D12" s="1" t="str">
        <f t="shared" ref="D12:D18" si="2">D4</f>
        <v>x of L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8" t="s">
        <v>1</v>
      </c>
      <c r="K12" s="7" t="s">
        <v>1</v>
      </c>
      <c r="L12" s="1" t="s">
        <v>1</v>
      </c>
      <c r="M12" s="1" t="s">
        <v>1</v>
      </c>
      <c r="N12" s="1" t="s">
        <v>1</v>
      </c>
    </row>
    <row r="13" spans="1:14" x14ac:dyDescent="0.3">
      <c r="C13" s="1" t="s">
        <v>6</v>
      </c>
      <c r="D13" s="1" t="str">
        <f t="shared" si="2"/>
        <v>wv_0</v>
      </c>
      <c r="E13" s="1">
        <f>IF(ISNUMBER(SEARCH("m",E5)),REPLACE(E5,FIND("m",E5),10,"e-3")*2,E5*2)</f>
        <v>9.7680000000000003E-2</v>
      </c>
      <c r="F13" s="1">
        <f t="shared" ref="F13:N13" si="3">IF(ISNUMBER(SEARCH("m",F5)),REPLACE(F5,FIND("m",F5),10,"e-3")*2,F5*2)</f>
        <v>0.12681999999999999</v>
      </c>
      <c r="G13" s="1">
        <f t="shared" si="3"/>
        <v>0.16688</v>
      </c>
      <c r="H13" s="1">
        <f t="shared" si="3"/>
        <v>0.22220000000000001</v>
      </c>
      <c r="I13" s="1">
        <f t="shared" si="3"/>
        <v>0.31759999999999999</v>
      </c>
      <c r="J13" s="1">
        <f t="shared" si="3"/>
        <v>0.50219999999999998</v>
      </c>
      <c r="K13" s="7">
        <f t="shared" si="3"/>
        <v>0.79139999999999999</v>
      </c>
      <c r="L13" s="1">
        <f t="shared" si="3"/>
        <v>0.75339999999999996</v>
      </c>
      <c r="M13" s="1">
        <f t="shared" si="3"/>
        <v>0.51700000000000002</v>
      </c>
      <c r="N13" s="1">
        <f t="shared" si="3"/>
        <v>0.39479999999999998</v>
      </c>
    </row>
    <row r="14" spans="1:14" x14ac:dyDescent="0.3">
      <c r="C14" s="1" t="s">
        <v>7</v>
      </c>
      <c r="D14" s="1" t="str">
        <f t="shared" si="2"/>
        <v>wv_1</v>
      </c>
      <c r="E14" s="1">
        <f t="shared" ref="E14:N18" si="4">IF(ISNUMBER(SEARCH("m",E6)),REPLACE(E6,FIND("m",E6),10,"e-3")*2,E6*2)</f>
        <v>7.8259999999999996E-2</v>
      </c>
      <c r="F14" s="1">
        <f t="shared" si="4"/>
        <v>0.104</v>
      </c>
      <c r="G14" s="1">
        <f t="shared" si="4"/>
        <v>0.13930000000000001</v>
      </c>
      <c r="H14" s="1">
        <f t="shared" si="4"/>
        <v>0.19137999999999999</v>
      </c>
      <c r="I14" s="1">
        <f t="shared" si="4"/>
        <v>0.2838</v>
      </c>
      <c r="J14" s="1">
        <f t="shared" si="4"/>
        <v>0.48480000000000001</v>
      </c>
      <c r="K14" s="7">
        <f t="shared" si="4"/>
        <v>0.80959999999999999</v>
      </c>
      <c r="L14" s="1">
        <f t="shared" si="4"/>
        <v>0.76239999999999997</v>
      </c>
      <c r="M14" s="1">
        <f t="shared" si="4"/>
        <v>0.54200000000000004</v>
      </c>
      <c r="N14" s="1">
        <f t="shared" si="4"/>
        <v>0.41299999999999998</v>
      </c>
    </row>
    <row r="15" spans="1:14" x14ac:dyDescent="0.3">
      <c r="C15" s="1" t="s">
        <v>8</v>
      </c>
      <c r="D15" s="1" t="str">
        <f t="shared" si="2"/>
        <v>wv_2</v>
      </c>
      <c r="E15" s="1">
        <f t="shared" si="4"/>
        <v>7.1260000000000004E-2</v>
      </c>
      <c r="F15" s="1">
        <f t="shared" si="4"/>
        <v>7.288E-2</v>
      </c>
      <c r="G15" s="1">
        <f t="shared" si="4"/>
        <v>8.9899999999999994E-2</v>
      </c>
      <c r="H15" s="1">
        <f t="shared" si="4"/>
        <v>0.12103999999999999</v>
      </c>
      <c r="I15" s="1">
        <f t="shared" si="4"/>
        <v>0.2024</v>
      </c>
      <c r="J15" s="1">
        <f t="shared" si="4"/>
        <v>0.3846</v>
      </c>
      <c r="K15" s="7">
        <f t="shared" si="4"/>
        <v>0.72460000000000002</v>
      </c>
      <c r="L15" s="1">
        <f t="shared" si="4"/>
        <v>0.71840000000000004</v>
      </c>
      <c r="M15" s="1">
        <f t="shared" si="4"/>
        <v>0.51719999999999999</v>
      </c>
      <c r="N15" s="1">
        <f t="shared" si="4"/>
        <v>0.40300000000000002</v>
      </c>
    </row>
    <row r="16" spans="1:14" x14ac:dyDescent="0.3">
      <c r="C16" s="1" t="s">
        <v>9</v>
      </c>
      <c r="D16" s="1" t="str">
        <f t="shared" si="2"/>
        <v>wv_3</v>
      </c>
      <c r="E16" s="1">
        <f t="shared" si="4"/>
        <v>5.0979999999999998E-2</v>
      </c>
      <c r="F16" s="1">
        <f t="shared" si="4"/>
        <v>6.5720000000000001E-2</v>
      </c>
      <c r="G16" s="1">
        <f t="shared" si="4"/>
        <v>9.2600000000000002E-2</v>
      </c>
      <c r="H16" s="1">
        <f t="shared" si="4"/>
        <v>0.13700000000000001</v>
      </c>
      <c r="I16" s="1">
        <f t="shared" si="4"/>
        <v>0.21540000000000001</v>
      </c>
      <c r="J16" s="1">
        <f t="shared" si="4"/>
        <v>0.37280000000000002</v>
      </c>
      <c r="K16" s="7">
        <f t="shared" si="4"/>
        <v>0.64</v>
      </c>
      <c r="L16" s="1">
        <f t="shared" si="4"/>
        <v>0.70499999999999996</v>
      </c>
      <c r="M16" s="1">
        <f t="shared" si="4"/>
        <v>0.49980000000000002</v>
      </c>
      <c r="N16" s="1">
        <f t="shared" si="4"/>
        <v>0.39600000000000002</v>
      </c>
    </row>
    <row r="17" spans="3:14" x14ac:dyDescent="0.3">
      <c r="C17" s="1" t="s">
        <v>10</v>
      </c>
      <c r="D17" s="1" t="str">
        <f t="shared" si="2"/>
        <v>wv_4</v>
      </c>
      <c r="E17" s="1">
        <f t="shared" si="4"/>
        <v>5.824E-2</v>
      </c>
      <c r="F17" s="1">
        <f t="shared" si="4"/>
        <v>7.8640000000000002E-2</v>
      </c>
      <c r="G17" s="1">
        <f t="shared" si="4"/>
        <v>0.11354</v>
      </c>
      <c r="H17" s="1">
        <f t="shared" si="4"/>
        <v>0.16375999999999999</v>
      </c>
      <c r="I17" s="1">
        <f t="shared" si="4"/>
        <v>0.24399999999999999</v>
      </c>
      <c r="J17" s="1">
        <f t="shared" si="4"/>
        <v>0.39140000000000003</v>
      </c>
      <c r="K17" s="7">
        <f t="shared" si="4"/>
        <v>0.61319999999999997</v>
      </c>
      <c r="L17" s="1">
        <f t="shared" si="4"/>
        <v>0.70579999999999998</v>
      </c>
      <c r="M17" s="1">
        <f t="shared" si="4"/>
        <v>0.51680000000000004</v>
      </c>
      <c r="N17" s="1">
        <f t="shared" si="4"/>
        <v>0.40260000000000001</v>
      </c>
    </row>
    <row r="18" spans="3:14" x14ac:dyDescent="0.3">
      <c r="C18" s="1" t="s">
        <v>11</v>
      </c>
      <c r="D18" s="1" t="str">
        <f t="shared" si="2"/>
        <v>wv_5</v>
      </c>
      <c r="E18" s="1">
        <f t="shared" si="4"/>
        <v>5.5239999999999997E-2</v>
      </c>
      <c r="F18" s="1">
        <f t="shared" si="4"/>
        <v>7.5660000000000005E-2</v>
      </c>
      <c r="G18" s="1">
        <f t="shared" si="4"/>
        <v>0.11142000000000001</v>
      </c>
      <c r="H18" s="1">
        <f t="shared" si="4"/>
        <v>0.16075999999999999</v>
      </c>
      <c r="I18" s="1">
        <f t="shared" si="4"/>
        <v>0.24</v>
      </c>
      <c r="J18" s="1">
        <f t="shared" si="4"/>
        <v>0.37980000000000003</v>
      </c>
      <c r="K18" s="7">
        <f t="shared" si="4"/>
        <v>0.57440000000000002</v>
      </c>
      <c r="L18" s="1">
        <f t="shared" si="4"/>
        <v>0.65359999999999996</v>
      </c>
      <c r="M18" s="1">
        <f t="shared" si="4"/>
        <v>0.49759999999999999</v>
      </c>
      <c r="N18" s="1">
        <f t="shared" si="4"/>
        <v>0.39439999999999997</v>
      </c>
    </row>
    <row r="20" spans="3:14" x14ac:dyDescent="0.3">
      <c r="E20" s="1">
        <f>MAX(E14:E18)-MIN(E14:E18)</f>
        <v>2.7279999999999999E-2</v>
      </c>
      <c r="F20" s="1">
        <f t="shared" ref="F20:N20" si="5">MAX(F14:F18)-MIN(F14:F18)</f>
        <v>3.8279999999999995E-2</v>
      </c>
      <c r="G20" s="1">
        <f t="shared" si="5"/>
        <v>4.9400000000000013E-2</v>
      </c>
      <c r="H20" s="1">
        <f t="shared" si="5"/>
        <v>7.034E-2</v>
      </c>
      <c r="I20" s="1">
        <f t="shared" si="5"/>
        <v>8.14E-2</v>
      </c>
      <c r="J20" s="8">
        <f t="shared" si="5"/>
        <v>0.11199999999999999</v>
      </c>
      <c r="K20" s="7">
        <f t="shared" si="5"/>
        <v>0.23519999999999996</v>
      </c>
      <c r="L20" s="1">
        <f t="shared" si="5"/>
        <v>0.10880000000000001</v>
      </c>
      <c r="M20" s="1">
        <f t="shared" si="5"/>
        <v>4.4400000000000051E-2</v>
      </c>
      <c r="N20" s="1">
        <f t="shared" si="5"/>
        <v>1.8600000000000005E-2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E665-4114-4821-9109-49E102334B27}">
  <dimension ref="A1:N20"/>
  <sheetViews>
    <sheetView zoomScale="85" zoomScaleNormal="85" workbookViewId="0">
      <selection activeCell="D5" sqref="D5:D10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7" bestFit="1" customWidth="1"/>
    <col min="11" max="11" width="12.109375" style="8" bestFit="1" customWidth="1"/>
    <col min="12" max="12" width="9.5546875" style="1" bestFit="1" customWidth="1"/>
    <col min="13" max="16384" width="8.88671875" style="1"/>
  </cols>
  <sheetData>
    <row r="1" spans="1:14" x14ac:dyDescent="0.3">
      <c r="A1" s="4" t="s">
        <v>2</v>
      </c>
      <c r="B1" s="3"/>
      <c r="E1" s="1">
        <v>150</v>
      </c>
      <c r="F1" s="1">
        <f>E1+50</f>
        <v>200</v>
      </c>
      <c r="G1" s="1">
        <f t="shared" ref="G1:M1" si="0">F1+50</f>
        <v>250</v>
      </c>
      <c r="H1" s="1">
        <f t="shared" si="0"/>
        <v>300</v>
      </c>
      <c r="I1" s="1">
        <f t="shared" si="0"/>
        <v>350</v>
      </c>
      <c r="J1" s="7">
        <f t="shared" si="0"/>
        <v>400</v>
      </c>
      <c r="K1" s="8">
        <f t="shared" si="0"/>
        <v>450</v>
      </c>
      <c r="L1" s="1">
        <f t="shared" si="0"/>
        <v>500</v>
      </c>
      <c r="M1" s="1">
        <f t="shared" si="0"/>
        <v>550</v>
      </c>
      <c r="N1" s="1">
        <f>M1+50</f>
        <v>600</v>
      </c>
    </row>
    <row r="2" spans="1:14" x14ac:dyDescent="0.3">
      <c r="A2" s="5" t="s">
        <v>17</v>
      </c>
      <c r="B2" s="6"/>
      <c r="C2" s="9"/>
      <c r="D2" s="9"/>
    </row>
    <row r="3" spans="1:14" x14ac:dyDescent="0.3">
      <c r="A3" s="10" t="s">
        <v>80</v>
      </c>
      <c r="B3" s="10"/>
      <c r="E3" s="1" t="str">
        <f>_xlfn.CONCAT("L_mid= ",E1," pH")</f>
        <v>L_mid= 150 pH</v>
      </c>
      <c r="F3" s="1" t="str">
        <f t="shared" ref="F3:N3" si="1">_xlfn.CONCAT("L_mid= ",F1," pH")</f>
        <v>L_mid= 200 pH</v>
      </c>
      <c r="G3" s="1" t="str">
        <f t="shared" si="1"/>
        <v>L_mid= 250 pH</v>
      </c>
      <c r="H3" s="1" t="str">
        <f t="shared" si="1"/>
        <v>L_mid= 300 pH</v>
      </c>
      <c r="I3" s="1" t="str">
        <f t="shared" si="1"/>
        <v>L_mid= 350 pH</v>
      </c>
      <c r="J3" s="7" t="str">
        <f t="shared" si="1"/>
        <v>L_mid= 400 pH</v>
      </c>
      <c r="K3" s="8" t="str">
        <f t="shared" si="1"/>
        <v>L_mid= 450 pH</v>
      </c>
      <c r="L3" s="1" t="str">
        <f t="shared" si="1"/>
        <v>L_mid= 500 pH</v>
      </c>
      <c r="M3" s="1" t="str">
        <f t="shared" si="1"/>
        <v>L_mid= 550 pH</v>
      </c>
      <c r="N3" s="1" t="str">
        <f t="shared" si="1"/>
        <v>L_mid= 600 pH</v>
      </c>
    </row>
    <row r="4" spans="1:14" x14ac:dyDescent="0.3">
      <c r="D4" s="1" t="s">
        <v>3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7" t="s">
        <v>1</v>
      </c>
      <c r="K4" s="8" t="s">
        <v>1</v>
      </c>
      <c r="L4" s="1" t="s">
        <v>1</v>
      </c>
      <c r="M4" s="1" t="s">
        <v>1</v>
      </c>
      <c r="N4" s="1" t="s">
        <v>1</v>
      </c>
    </row>
    <row r="5" spans="1:14" x14ac:dyDescent="0.3">
      <c r="A5" t="s">
        <v>255</v>
      </c>
      <c r="D5" s="1" t="s">
        <v>282</v>
      </c>
      <c r="E5" s="1" t="s">
        <v>198</v>
      </c>
      <c r="F5" s="1" t="s">
        <v>204</v>
      </c>
      <c r="G5" s="1" t="s">
        <v>210</v>
      </c>
      <c r="H5" s="1" t="s">
        <v>216</v>
      </c>
      <c r="I5" s="1" t="s">
        <v>222</v>
      </c>
      <c r="J5" s="7" t="s">
        <v>228</v>
      </c>
      <c r="K5" s="8" t="s">
        <v>234</v>
      </c>
      <c r="L5" s="1" t="s">
        <v>239</v>
      </c>
      <c r="M5" s="1" t="s">
        <v>245</v>
      </c>
      <c r="N5" s="1" t="s">
        <v>249</v>
      </c>
    </row>
    <row r="6" spans="1:14" x14ac:dyDescent="0.3">
      <c r="A6" t="s">
        <v>258</v>
      </c>
      <c r="D6" s="1" t="s">
        <v>7</v>
      </c>
      <c r="E6" s="2" t="s">
        <v>199</v>
      </c>
      <c r="F6" s="2" t="s">
        <v>205</v>
      </c>
      <c r="G6" s="1" t="s">
        <v>211</v>
      </c>
      <c r="H6" s="1" t="s">
        <v>217</v>
      </c>
      <c r="I6" s="1" t="s">
        <v>223</v>
      </c>
      <c r="J6" s="7" t="s">
        <v>229</v>
      </c>
      <c r="K6" s="8" t="s">
        <v>235</v>
      </c>
      <c r="L6" s="1" t="s">
        <v>240</v>
      </c>
      <c r="M6" s="1" t="s">
        <v>246</v>
      </c>
      <c r="N6" s="1" t="s">
        <v>250</v>
      </c>
    </row>
    <row r="7" spans="1:14" x14ac:dyDescent="0.3">
      <c r="A7" t="s">
        <v>257</v>
      </c>
      <c r="D7" s="1" t="s">
        <v>8</v>
      </c>
      <c r="E7" s="2" t="s">
        <v>200</v>
      </c>
      <c r="F7" s="2" t="s">
        <v>206</v>
      </c>
      <c r="G7" s="1" t="s">
        <v>212</v>
      </c>
      <c r="H7" s="1" t="s">
        <v>218</v>
      </c>
      <c r="I7" s="1" t="s">
        <v>224</v>
      </c>
      <c r="J7" s="7" t="s">
        <v>230</v>
      </c>
      <c r="K7" s="8" t="s">
        <v>236</v>
      </c>
      <c r="L7" s="1" t="s">
        <v>241</v>
      </c>
      <c r="M7" s="1" t="s">
        <v>247</v>
      </c>
      <c r="N7" s="1" t="s">
        <v>251</v>
      </c>
    </row>
    <row r="8" spans="1:14" x14ac:dyDescent="0.3">
      <c r="D8" s="1" t="s">
        <v>9</v>
      </c>
      <c r="E8" s="2" t="s">
        <v>201</v>
      </c>
      <c r="F8" s="2" t="s">
        <v>207</v>
      </c>
      <c r="G8" s="1" t="s">
        <v>213</v>
      </c>
      <c r="H8" s="1" t="s">
        <v>219</v>
      </c>
      <c r="I8" s="1" t="s">
        <v>225</v>
      </c>
      <c r="J8" s="7" t="s">
        <v>231</v>
      </c>
      <c r="K8" s="8" t="s">
        <v>237</v>
      </c>
      <c r="L8" s="1" t="s">
        <v>242</v>
      </c>
      <c r="M8" s="1" t="s">
        <v>248</v>
      </c>
      <c r="N8" s="1" t="s">
        <v>76</v>
      </c>
    </row>
    <row r="9" spans="1:14" x14ac:dyDescent="0.3">
      <c r="D9" s="1" t="s">
        <v>10</v>
      </c>
      <c r="E9" s="2" t="s">
        <v>202</v>
      </c>
      <c r="F9" s="2" t="s">
        <v>208</v>
      </c>
      <c r="G9" s="1" t="s">
        <v>214</v>
      </c>
      <c r="H9" s="1" t="s">
        <v>220</v>
      </c>
      <c r="I9" s="1" t="s">
        <v>226</v>
      </c>
      <c r="J9" s="7" t="s">
        <v>232</v>
      </c>
      <c r="K9" s="8" t="s">
        <v>238</v>
      </c>
      <c r="L9" s="1" t="s">
        <v>243</v>
      </c>
      <c r="M9" s="1" t="s">
        <v>163</v>
      </c>
      <c r="N9" s="1" t="s">
        <v>252</v>
      </c>
    </row>
    <row r="10" spans="1:14" x14ac:dyDescent="0.3">
      <c r="D10" s="1" t="s">
        <v>11</v>
      </c>
      <c r="E10" s="2" t="s">
        <v>203</v>
      </c>
      <c r="F10" s="2" t="s">
        <v>209</v>
      </c>
      <c r="G10" s="1" t="s">
        <v>215</v>
      </c>
      <c r="H10" s="1" t="s">
        <v>221</v>
      </c>
      <c r="I10" s="1" t="s">
        <v>227</v>
      </c>
      <c r="J10" s="7" t="s">
        <v>233</v>
      </c>
      <c r="K10" s="8" t="s">
        <v>18</v>
      </c>
      <c r="L10" s="1" t="s">
        <v>244</v>
      </c>
      <c r="M10" s="1" t="s">
        <v>32</v>
      </c>
      <c r="N10" s="1" t="s">
        <v>253</v>
      </c>
    </row>
    <row r="12" spans="1:14" x14ac:dyDescent="0.3">
      <c r="D12" s="1" t="str">
        <f t="shared" ref="D12:D18" si="2">D4</f>
        <v>x of L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7" t="s">
        <v>1</v>
      </c>
      <c r="K12" s="8" t="s">
        <v>1</v>
      </c>
      <c r="L12" s="1" t="s">
        <v>1</v>
      </c>
      <c r="M12" s="1" t="s">
        <v>1</v>
      </c>
      <c r="N12" s="1" t="s">
        <v>1</v>
      </c>
    </row>
    <row r="13" spans="1:14" x14ac:dyDescent="0.3">
      <c r="C13" s="1" t="s">
        <v>6</v>
      </c>
      <c r="D13" s="1" t="str">
        <f t="shared" si="2"/>
        <v>wv_0</v>
      </c>
      <c r="E13" s="1">
        <f>IF(ISNUMBER(SEARCH("m",E5)),REPLACE(E5,FIND("m",E5),10,"e-3")*2,E5*2)</f>
        <v>0.15536</v>
      </c>
      <c r="F13" s="1">
        <f t="shared" ref="F13:N13" si="3">IF(ISNUMBER(SEARCH("m",F5)),REPLACE(F5,FIND("m",F5),10,"e-3")*2,F5*2)</f>
        <v>0.2298</v>
      </c>
      <c r="G13" s="1">
        <f t="shared" si="3"/>
        <v>0.33779999999999999</v>
      </c>
      <c r="H13" s="1">
        <f t="shared" si="3"/>
        <v>0.51300000000000001</v>
      </c>
      <c r="I13" s="1">
        <f t="shared" si="3"/>
        <v>0.71319999999999995</v>
      </c>
      <c r="J13" s="7">
        <f t="shared" si="3"/>
        <v>0.64900000000000002</v>
      </c>
      <c r="K13" s="1">
        <f t="shared" si="3"/>
        <v>0.48559999999999998</v>
      </c>
      <c r="L13" s="1">
        <f t="shared" si="3"/>
        <v>0.376</v>
      </c>
      <c r="M13" s="1">
        <f t="shared" si="3"/>
        <v>0.31080000000000002</v>
      </c>
      <c r="N13" s="1">
        <f t="shared" si="3"/>
        <v>0.26600000000000001</v>
      </c>
    </row>
    <row r="14" spans="1:14" x14ac:dyDescent="0.3">
      <c r="C14" s="1" t="s">
        <v>7</v>
      </c>
      <c r="D14" s="1" t="str">
        <f t="shared" si="2"/>
        <v>wv_1</v>
      </c>
      <c r="E14" s="1">
        <f t="shared" ref="E14:N18" si="4">IF(ISNUMBER(SEARCH("m",E6)),REPLACE(E6,FIND("m",E6),10,"e-3")*2,E6*2)</f>
        <v>0.11890000000000001</v>
      </c>
      <c r="F14" s="1">
        <f t="shared" si="4"/>
        <v>0.18312</v>
      </c>
      <c r="G14" s="1">
        <f t="shared" si="4"/>
        <v>0.28839999999999999</v>
      </c>
      <c r="H14" s="1">
        <f t="shared" si="4"/>
        <v>0.46939999999999998</v>
      </c>
      <c r="I14" s="1">
        <f t="shared" si="4"/>
        <v>0.6714</v>
      </c>
      <c r="J14" s="7">
        <f t="shared" si="4"/>
        <v>0.60719999999999996</v>
      </c>
      <c r="K14" s="1">
        <f t="shared" si="4"/>
        <v>0.47560000000000002</v>
      </c>
      <c r="L14" s="1">
        <f t="shared" si="4"/>
        <v>0.37559999999999999</v>
      </c>
      <c r="M14" s="1">
        <f t="shared" si="4"/>
        <v>0.31659999999999999</v>
      </c>
      <c r="N14" s="1">
        <f t="shared" si="4"/>
        <v>0.27660000000000001</v>
      </c>
    </row>
    <row r="15" spans="1:14" x14ac:dyDescent="0.3">
      <c r="C15" s="1" t="s">
        <v>8</v>
      </c>
      <c r="D15" s="1" t="str">
        <f t="shared" si="2"/>
        <v>wv_2</v>
      </c>
      <c r="E15" s="1">
        <f t="shared" si="4"/>
        <v>6.9320000000000007E-2</v>
      </c>
      <c r="F15" s="1">
        <f t="shared" si="4"/>
        <v>9.6500000000000002E-2</v>
      </c>
      <c r="G15" s="1">
        <f t="shared" si="4"/>
        <v>0.17902000000000001</v>
      </c>
      <c r="H15" s="1">
        <f t="shared" si="4"/>
        <v>0.34560000000000002</v>
      </c>
      <c r="I15" s="1">
        <f t="shared" si="4"/>
        <v>0.57220000000000004</v>
      </c>
      <c r="J15" s="7">
        <f t="shared" si="4"/>
        <v>0.52980000000000005</v>
      </c>
      <c r="K15" s="1">
        <f t="shared" si="4"/>
        <v>0.42580000000000001</v>
      </c>
      <c r="L15" s="1">
        <f t="shared" si="4"/>
        <v>0.34820000000000001</v>
      </c>
      <c r="M15" s="1">
        <f t="shared" si="4"/>
        <v>0.30299999999999999</v>
      </c>
      <c r="N15" s="1">
        <f t="shared" si="4"/>
        <v>0.27179999999999999</v>
      </c>
    </row>
    <row r="16" spans="1:14" x14ac:dyDescent="0.3">
      <c r="C16" s="1" t="s">
        <v>9</v>
      </c>
      <c r="D16" s="1" t="str">
        <f t="shared" si="2"/>
        <v>wv_3</v>
      </c>
      <c r="E16" s="1">
        <f t="shared" si="4"/>
        <v>6.4180000000000001E-2</v>
      </c>
      <c r="F16" s="1">
        <f t="shared" si="4"/>
        <v>0.10218000000000001</v>
      </c>
      <c r="G16" s="1">
        <f t="shared" si="4"/>
        <v>0.17191999999999999</v>
      </c>
      <c r="H16" s="1">
        <f t="shared" si="4"/>
        <v>0.29099999999999998</v>
      </c>
      <c r="I16" s="1">
        <f t="shared" si="4"/>
        <v>0.47939999999999999</v>
      </c>
      <c r="J16" s="7">
        <f t="shared" si="4"/>
        <v>0.49259999999999998</v>
      </c>
      <c r="K16" s="1">
        <f t="shared" si="4"/>
        <v>0.39</v>
      </c>
      <c r="L16" s="1">
        <f t="shared" si="4"/>
        <v>0.3276</v>
      </c>
      <c r="M16" s="1">
        <f t="shared" si="4"/>
        <v>0.29499999999999998</v>
      </c>
      <c r="N16" s="1">
        <f t="shared" si="4"/>
        <v>0.26900000000000002</v>
      </c>
    </row>
    <row r="17" spans="3:14" x14ac:dyDescent="0.3">
      <c r="C17" s="1" t="s">
        <v>10</v>
      </c>
      <c r="D17" s="1" t="str">
        <f t="shared" si="2"/>
        <v>wv_4</v>
      </c>
      <c r="E17" s="1">
        <f t="shared" si="4"/>
        <v>7.3499999999999996E-2</v>
      </c>
      <c r="F17" s="1">
        <f t="shared" si="4"/>
        <v>0.12138</v>
      </c>
      <c r="G17" s="1">
        <f t="shared" si="4"/>
        <v>0.19198000000000001</v>
      </c>
      <c r="H17" s="1">
        <f t="shared" si="4"/>
        <v>0.29580000000000001</v>
      </c>
      <c r="I17" s="1">
        <f t="shared" si="4"/>
        <v>0.42980000000000002</v>
      </c>
      <c r="J17" s="7">
        <f t="shared" si="4"/>
        <v>0.4798</v>
      </c>
      <c r="K17" s="1">
        <f t="shared" si="4"/>
        <v>0.39219999999999999</v>
      </c>
      <c r="L17" s="1">
        <f t="shared" si="4"/>
        <v>0.32319999999999999</v>
      </c>
      <c r="M17" s="1">
        <f t="shared" si="4"/>
        <v>0.2838</v>
      </c>
      <c r="N17" s="1">
        <f t="shared" si="4"/>
        <v>0.25559999999999999</v>
      </c>
    </row>
    <row r="18" spans="3:14" x14ac:dyDescent="0.3">
      <c r="C18" s="1" t="s">
        <v>11</v>
      </c>
      <c r="D18" s="1" t="str">
        <f t="shared" si="2"/>
        <v>wv_5</v>
      </c>
      <c r="E18" s="1">
        <f t="shared" si="4"/>
        <v>6.5559999999999993E-2</v>
      </c>
      <c r="F18" s="1">
        <f t="shared" si="4"/>
        <v>0.11310000000000001</v>
      </c>
      <c r="G18" s="1">
        <f t="shared" si="4"/>
        <v>0.18428</v>
      </c>
      <c r="H18" s="1">
        <f t="shared" si="4"/>
        <v>0.28220000000000001</v>
      </c>
      <c r="I18" s="1">
        <f t="shared" si="4"/>
        <v>0.3926</v>
      </c>
      <c r="J18" s="7">
        <f t="shared" si="4"/>
        <v>0.43340000000000001</v>
      </c>
      <c r="K18" s="1">
        <f t="shared" si="4"/>
        <v>0.36820000000000003</v>
      </c>
      <c r="L18" s="1">
        <f t="shared" si="4"/>
        <v>0.31359999999999999</v>
      </c>
      <c r="M18" s="1">
        <f t="shared" si="4"/>
        <v>0.27200000000000002</v>
      </c>
      <c r="N18" s="1">
        <f t="shared" si="4"/>
        <v>0.24440000000000001</v>
      </c>
    </row>
    <row r="20" spans="3:14" x14ac:dyDescent="0.3">
      <c r="E20" s="1">
        <f>MAX(E14:E18)-MIN(E14:E18)</f>
        <v>5.4720000000000005E-2</v>
      </c>
      <c r="F20" s="1">
        <f t="shared" ref="F20:N20" si="5">MAX(F14:F18)-MIN(F14:F18)</f>
        <v>8.6620000000000003E-2</v>
      </c>
      <c r="G20" s="1">
        <f t="shared" si="5"/>
        <v>0.11648</v>
      </c>
      <c r="H20" s="1">
        <f t="shared" si="5"/>
        <v>0.18719999999999998</v>
      </c>
      <c r="I20" s="1">
        <f t="shared" si="5"/>
        <v>0.27879999999999999</v>
      </c>
      <c r="J20" s="7">
        <f t="shared" si="5"/>
        <v>0.17379999999999995</v>
      </c>
      <c r="K20" s="8">
        <f t="shared" si="5"/>
        <v>0.1074</v>
      </c>
      <c r="L20" s="1">
        <f t="shared" si="5"/>
        <v>6.2E-2</v>
      </c>
      <c r="M20" s="1">
        <f t="shared" si="5"/>
        <v>4.4599999999999973E-2</v>
      </c>
      <c r="N20" s="1">
        <f t="shared" si="5"/>
        <v>3.2200000000000006E-2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E2E5-68E1-4F6E-8369-581CAB774033}">
  <dimension ref="A1:K18"/>
  <sheetViews>
    <sheetView tabSelected="1" zoomScale="85" zoomScaleNormal="85" workbookViewId="0">
      <selection activeCell="G4" sqref="G4"/>
    </sheetView>
  </sheetViews>
  <sheetFormatPr defaultRowHeight="14.4" x14ac:dyDescent="0.3"/>
  <cols>
    <col min="1" max="4" width="8.88671875" style="1"/>
    <col min="5" max="7" width="11.21875" style="1" bestFit="1" customWidth="1"/>
    <col min="8" max="8" width="9.5546875" style="1" bestFit="1" customWidth="1"/>
    <col min="9" max="9" width="12.109375" style="1" bestFit="1" customWidth="1"/>
    <col min="10" max="10" width="11.109375" style="8" bestFit="1" customWidth="1"/>
    <col min="11" max="11" width="12.109375" style="7" bestFit="1" customWidth="1"/>
    <col min="12" max="12" width="9.5546875" style="1" bestFit="1" customWidth="1"/>
    <col min="13" max="16384" width="8.88671875" style="1"/>
  </cols>
  <sheetData>
    <row r="1" spans="1:8" x14ac:dyDescent="0.3">
      <c r="A1" s="4" t="s">
        <v>2</v>
      </c>
      <c r="B1" s="3"/>
    </row>
    <row r="2" spans="1:8" x14ac:dyDescent="0.3">
      <c r="A2" s="5"/>
      <c r="B2" s="6"/>
      <c r="C2" s="6"/>
    </row>
    <row r="3" spans="1:8" x14ac:dyDescent="0.3">
      <c r="A3" s="10" t="s">
        <v>4</v>
      </c>
      <c r="B3" s="10"/>
      <c r="E3" s="1" t="s">
        <v>269</v>
      </c>
      <c r="F3" s="1" t="s">
        <v>270</v>
      </c>
      <c r="G3" s="1" t="s">
        <v>284</v>
      </c>
      <c r="H3" s="1" t="s">
        <v>283</v>
      </c>
    </row>
    <row r="4" spans="1:8" x14ac:dyDescent="0.3">
      <c r="D4" s="1" t="s">
        <v>3</v>
      </c>
      <c r="E4" s="1" t="s">
        <v>1</v>
      </c>
      <c r="F4" s="1" t="s">
        <v>1</v>
      </c>
      <c r="G4" s="1" t="s">
        <v>1</v>
      </c>
      <c r="H4" s="1" t="s">
        <v>1</v>
      </c>
    </row>
    <row r="5" spans="1:8" x14ac:dyDescent="0.3">
      <c r="A5" t="s">
        <v>255</v>
      </c>
      <c r="D5" s="1" t="s">
        <v>282</v>
      </c>
      <c r="E5" s="1" t="s">
        <v>259</v>
      </c>
      <c r="F5" s="1" t="s">
        <v>265</v>
      </c>
      <c r="G5" s="1" t="s">
        <v>276</v>
      </c>
      <c r="H5" s="1" t="s">
        <v>271</v>
      </c>
    </row>
    <row r="6" spans="1:8" x14ac:dyDescent="0.3">
      <c r="A6" t="s">
        <v>258</v>
      </c>
      <c r="D6" s="1" t="s">
        <v>7</v>
      </c>
      <c r="E6" s="2" t="s">
        <v>260</v>
      </c>
      <c r="F6" s="2" t="s">
        <v>266</v>
      </c>
      <c r="G6" s="1" t="s">
        <v>277</v>
      </c>
      <c r="H6" s="1" t="s">
        <v>272</v>
      </c>
    </row>
    <row r="7" spans="1:8" x14ac:dyDescent="0.3">
      <c r="A7" t="s">
        <v>257</v>
      </c>
      <c r="D7" s="1" t="s">
        <v>8</v>
      </c>
      <c r="E7" s="2" t="s">
        <v>261</v>
      </c>
      <c r="F7" s="2" t="s">
        <v>254</v>
      </c>
      <c r="G7" s="1" t="s">
        <v>278</v>
      </c>
      <c r="H7" s="1" t="s">
        <v>273</v>
      </c>
    </row>
    <row r="8" spans="1:8" x14ac:dyDescent="0.3">
      <c r="D8" s="1" t="s">
        <v>9</v>
      </c>
      <c r="E8" s="2" t="s">
        <v>262</v>
      </c>
      <c r="F8" s="2" t="s">
        <v>267</v>
      </c>
      <c r="G8" s="1" t="s">
        <v>279</v>
      </c>
      <c r="H8" s="1" t="s">
        <v>227</v>
      </c>
    </row>
    <row r="9" spans="1:8" x14ac:dyDescent="0.3">
      <c r="D9" s="1" t="s">
        <v>10</v>
      </c>
      <c r="E9" s="2" t="s">
        <v>263</v>
      </c>
      <c r="F9" s="2" t="s">
        <v>248</v>
      </c>
      <c r="G9" s="1" t="s">
        <v>280</v>
      </c>
      <c r="H9" s="1" t="s">
        <v>274</v>
      </c>
    </row>
    <row r="10" spans="1:8" x14ac:dyDescent="0.3">
      <c r="D10" s="1" t="s">
        <v>11</v>
      </c>
      <c r="E10" s="2" t="s">
        <v>264</v>
      </c>
      <c r="F10" s="2" t="s">
        <v>268</v>
      </c>
      <c r="G10" s="1" t="s">
        <v>281</v>
      </c>
      <c r="H10" s="1" t="s">
        <v>275</v>
      </c>
    </row>
    <row r="12" spans="1:8" x14ac:dyDescent="0.3">
      <c r="D12" s="1" t="str">
        <f t="shared" ref="D12:D18" si="0">D4</f>
        <v>x of L</v>
      </c>
      <c r="E12" s="1" t="s">
        <v>1</v>
      </c>
      <c r="F12" s="1" t="s">
        <v>1</v>
      </c>
      <c r="G12" s="1" t="s">
        <v>1</v>
      </c>
      <c r="H12" s="1" t="s">
        <v>1</v>
      </c>
    </row>
    <row r="13" spans="1:8" x14ac:dyDescent="0.3">
      <c r="C13" s="1" t="s">
        <v>6</v>
      </c>
      <c r="D13" s="1" t="str">
        <f t="shared" si="0"/>
        <v>wv_0</v>
      </c>
      <c r="E13" s="1">
        <f t="shared" ref="E13:G18" si="1">IF(ISNUMBER(SEARCH("m",E5)),REPLACE(E5,FIND("m",E5),10,"e-3")*1,E5)</f>
        <v>0.62829999999999997</v>
      </c>
      <c r="F13" s="1">
        <f t="shared" si="1"/>
        <v>0.13919999999999999</v>
      </c>
      <c r="G13" s="1">
        <f t="shared" si="1"/>
        <v>8.3250000000000005E-2</v>
      </c>
      <c r="H13" s="1">
        <f t="shared" ref="H13:H14" si="2">IF(ISNUMBER(SEARCH("m",H5)),REPLACE(H5,FIND("m",H5),10,"e-3")*1,H5)</f>
        <v>0.1845</v>
      </c>
    </row>
    <row r="14" spans="1:8" x14ac:dyDescent="0.3">
      <c r="C14" s="1" t="s">
        <v>7</v>
      </c>
      <c r="D14" s="1" t="str">
        <f t="shared" si="0"/>
        <v>wv_1</v>
      </c>
      <c r="E14" s="1">
        <f t="shared" si="1"/>
        <v>0.60570000000000002</v>
      </c>
      <c r="F14" s="1">
        <f t="shared" si="1"/>
        <v>0.1643</v>
      </c>
      <c r="G14" s="1">
        <f t="shared" si="1"/>
        <v>0.10979999999999999</v>
      </c>
      <c r="H14" s="1">
        <f t="shared" si="2"/>
        <v>0.20069999999999999</v>
      </c>
    </row>
    <row r="15" spans="1:8" x14ac:dyDescent="0.3">
      <c r="C15" s="1" t="s">
        <v>8</v>
      </c>
      <c r="D15" s="1" t="str">
        <f t="shared" si="0"/>
        <v>wv_2</v>
      </c>
      <c r="E15" s="1">
        <f t="shared" si="1"/>
        <v>0.54459999999999997</v>
      </c>
      <c r="F15" s="1">
        <f t="shared" si="1"/>
        <v>0.1726</v>
      </c>
      <c r="G15" s="1">
        <f t="shared" si="1"/>
        <v>0.13350000000000001</v>
      </c>
      <c r="H15" s="1">
        <f t="shared" ref="H15" si="3">IF(ISNUMBER(SEARCH("m",H7)),REPLACE(H7,FIND("m",H7),10,"e-3")*1,H7)</f>
        <v>0.1925</v>
      </c>
    </row>
    <row r="16" spans="1:8" x14ac:dyDescent="0.3">
      <c r="C16" s="1" t="s">
        <v>9</v>
      </c>
      <c r="D16" s="1" t="str">
        <f t="shared" si="0"/>
        <v>wv_3</v>
      </c>
      <c r="E16" s="1">
        <f t="shared" si="1"/>
        <v>0.53800000000000003</v>
      </c>
      <c r="F16" s="1">
        <f t="shared" si="1"/>
        <v>0.16819999999999999</v>
      </c>
      <c r="G16" s="1">
        <f t="shared" si="1"/>
        <v>0.1439</v>
      </c>
      <c r="H16" s="1">
        <f t="shared" ref="H16" si="4">IF(ISNUMBER(SEARCH("m",H8)),REPLACE(H8,FIND("m",H8),10,"e-3")*1,H8)</f>
        <v>0.1963</v>
      </c>
    </row>
    <row r="17" spans="3:8" x14ac:dyDescent="0.3">
      <c r="C17" s="1" t="s">
        <v>10</v>
      </c>
      <c r="D17" s="1" t="str">
        <f t="shared" si="0"/>
        <v>wv_4</v>
      </c>
      <c r="E17" s="1">
        <f t="shared" si="1"/>
        <v>0.5575</v>
      </c>
      <c r="F17" s="1">
        <f t="shared" si="1"/>
        <v>0.14749999999999999</v>
      </c>
      <c r="G17" s="1">
        <f t="shared" si="1"/>
        <v>0.13700000000000001</v>
      </c>
      <c r="H17" s="1">
        <f t="shared" ref="H17" si="5">IF(ISNUMBER(SEARCH("m",H9)),REPLACE(H9,FIND("m",H9),10,"e-3")*1,H9)</f>
        <v>0.19600000000000001</v>
      </c>
    </row>
    <row r="18" spans="3:8" x14ac:dyDescent="0.3">
      <c r="C18" s="1" t="s">
        <v>11</v>
      </c>
      <c r="D18" s="1" t="str">
        <f t="shared" si="0"/>
        <v>wv_5</v>
      </c>
      <c r="E18" s="1">
        <f t="shared" si="1"/>
        <v>0.5141</v>
      </c>
      <c r="F18" s="1">
        <f t="shared" si="1"/>
        <v>0.14760000000000001</v>
      </c>
      <c r="G18" s="1">
        <f t="shared" si="1"/>
        <v>0.15090000000000001</v>
      </c>
      <c r="H18" s="1">
        <f t="shared" ref="H18" si="6">IF(ISNUMBER(SEARCH("m",H10)),REPLACE(H10,FIND("m",H10),10,"e-3")*1,H10)</f>
        <v>0.20319999999999999</v>
      </c>
    </row>
  </sheetData>
  <mergeCells count="1">
    <mergeCell ref="A3:B3"/>
  </mergeCells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load=Inductor (far-only)</vt:lpstr>
      <vt:lpstr>load=Inductor (near-only)</vt:lpstr>
      <vt:lpstr>load=Inductor (3pt)</vt:lpstr>
      <vt:lpstr>load=Inductor (3pt) (2)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Aldacher, Muhammad</dc:creator>
  <cp:lastModifiedBy>Aldacher, Muhammad</cp:lastModifiedBy>
  <dcterms:created xsi:type="dcterms:W3CDTF">2024-10-15T18:58:13Z</dcterms:created>
  <dcterms:modified xsi:type="dcterms:W3CDTF">2024-10-24T00:37:36Z</dcterms:modified>
</cp:coreProperties>
</file>