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.APTECHNK.000\Desktop\"/>
    </mc:Choice>
  </mc:AlternateContent>
  <xr:revisionPtr revIDLastSave="0" documentId="13_ncr:1_{DA9FBBC4-9D8F-4933-9C81-E6DCD5B1D1D2}" xr6:coauthVersionLast="47" xr6:coauthVersionMax="47" xr10:uidLastSave="{00000000-0000-0000-0000-000000000000}"/>
  <bookViews>
    <workbookView xWindow="-120" yWindow="-120" windowWidth="20730" windowHeight="11160" activeTab="2" xr2:uid="{61CDFC67-AC34-43D7-9C32-7E0BF5E6820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3" l="1"/>
  <c r="I18" i="3"/>
  <c r="I19" i="3"/>
  <c r="I16" i="3"/>
  <c r="J17" i="3"/>
  <c r="L17" i="3" s="1"/>
  <c r="J18" i="3"/>
  <c r="J19" i="3"/>
  <c r="H17" i="3"/>
  <c r="H18" i="3"/>
  <c r="H19" i="3"/>
  <c r="H16" i="3"/>
  <c r="L18" i="3"/>
  <c r="L19" i="3"/>
  <c r="J16" i="3"/>
  <c r="L16" i="3" s="1"/>
  <c r="I6" i="2"/>
  <c r="I7" i="2"/>
  <c r="I8" i="2"/>
  <c r="I9" i="2"/>
  <c r="I10" i="2"/>
  <c r="H16" i="2" s="1"/>
  <c r="H19" i="1" s="1"/>
  <c r="I11" i="2"/>
  <c r="I12" i="2"/>
  <c r="I13" i="2"/>
  <c r="I14" i="2"/>
  <c r="I5" i="2"/>
  <c r="H6" i="2"/>
  <c r="H7" i="2"/>
  <c r="H8" i="2"/>
  <c r="H9" i="2"/>
  <c r="H10" i="2"/>
  <c r="H11" i="2"/>
  <c r="H12" i="2"/>
  <c r="H13" i="2"/>
  <c r="H14" i="2"/>
  <c r="H5" i="2"/>
  <c r="G5" i="2"/>
  <c r="G6" i="2"/>
  <c r="G7" i="2"/>
  <c r="G8" i="2"/>
  <c r="G9" i="2"/>
  <c r="G10" i="2"/>
  <c r="G11" i="2"/>
  <c r="G12" i="2"/>
  <c r="G13" i="2"/>
  <c r="G14" i="2"/>
  <c r="F16" i="1"/>
  <c r="L10" i="1"/>
  <c r="L11" i="1"/>
  <c r="L12" i="1"/>
  <c r="L13" i="1"/>
  <c r="L14" i="1"/>
  <c r="L9" i="1"/>
  <c r="J34" i="1"/>
  <c r="J35" i="1"/>
  <c r="J36" i="1"/>
  <c r="J10" i="1"/>
  <c r="J11" i="1"/>
  <c r="J12" i="1"/>
  <c r="J13" i="1"/>
  <c r="J14" i="1"/>
  <c r="J9" i="1"/>
  <c r="H10" i="1"/>
  <c r="H11" i="1"/>
  <c r="H12" i="1"/>
  <c r="H13" i="1"/>
  <c r="H14" i="1"/>
  <c r="H9" i="1"/>
  <c r="E17" i="1"/>
  <c r="E18" i="1" s="1"/>
  <c r="J32" i="1" s="1"/>
  <c r="L22" i="3" l="1"/>
  <c r="J31" i="1"/>
  <c r="E19" i="1"/>
  <c r="J33" i="1" s="1"/>
  <c r="G14" i="1"/>
  <c r="M14" i="1" s="1"/>
  <c r="N14" i="1" s="1"/>
  <c r="G13" i="1"/>
  <c r="M13" i="1" s="1"/>
  <c r="N13" i="1" s="1"/>
  <c r="G12" i="1"/>
  <c r="M12" i="1" s="1"/>
  <c r="N12" i="1" s="1"/>
  <c r="G11" i="1"/>
  <c r="M11" i="1" s="1"/>
  <c r="N11" i="1" s="1"/>
  <c r="G10" i="1"/>
  <c r="M10" i="1" s="1"/>
  <c r="N10" i="1" s="1"/>
  <c r="G9" i="1"/>
  <c r="M9" i="1" s="1"/>
  <c r="N9" i="1" s="1"/>
  <c r="F17" i="1"/>
  <c r="L26" i="3" l="1"/>
  <c r="L24" i="3"/>
  <c r="L27" i="3" s="1"/>
</calcChain>
</file>

<file path=xl/sharedStrings.xml><?xml version="1.0" encoding="utf-8"?>
<sst xmlns="http://schemas.openxmlformats.org/spreadsheetml/2006/main" count="127" uniqueCount="79">
  <si>
    <t>S.#</t>
  </si>
  <si>
    <t>NAME</t>
  </si>
  <si>
    <t>ABSENT</t>
  </si>
  <si>
    <t>Column1</t>
  </si>
  <si>
    <t>Column2</t>
  </si>
  <si>
    <t>Column3</t>
  </si>
  <si>
    <t>Column4</t>
  </si>
  <si>
    <t>Column5</t>
  </si>
  <si>
    <t>Column6</t>
  </si>
  <si>
    <t>PRESENT</t>
  </si>
  <si>
    <t>SALARY</t>
  </si>
  <si>
    <t>RUPEES PER DAY</t>
  </si>
  <si>
    <t>AHMED</t>
  </si>
  <si>
    <t>ALI</t>
  </si>
  <si>
    <t>FAIZ</t>
  </si>
  <si>
    <t>MANSOOR</t>
  </si>
  <si>
    <t>AHAD</t>
  </si>
  <si>
    <t>FAIZAN</t>
  </si>
  <si>
    <t>RUPEES PER HOUR</t>
  </si>
  <si>
    <t>Column7</t>
  </si>
  <si>
    <t>Column8</t>
  </si>
  <si>
    <t>Column9</t>
  </si>
  <si>
    <t>Column72</t>
  </si>
  <si>
    <t>Column73</t>
  </si>
  <si>
    <t>OVER TIME</t>
  </si>
  <si>
    <t>ATTENDANCE ALLOWANCE</t>
  </si>
  <si>
    <t>Column74</t>
  </si>
  <si>
    <t>TOTAL EARNING</t>
  </si>
  <si>
    <t>DEDUCTION</t>
  </si>
  <si>
    <t>Column10</t>
  </si>
  <si>
    <t>NET AMOUNT</t>
  </si>
  <si>
    <t>Column11</t>
  </si>
  <si>
    <t>Column12</t>
  </si>
  <si>
    <t>ADVANCE</t>
  </si>
  <si>
    <t>TOTAL</t>
  </si>
  <si>
    <t>MAAZ KHAN</t>
  </si>
  <si>
    <t>S.NO</t>
  </si>
  <si>
    <t>ATTENDANCE</t>
  </si>
  <si>
    <t>DAYS</t>
  </si>
  <si>
    <t>IN</t>
  </si>
  <si>
    <t>OUT</t>
  </si>
  <si>
    <t>O/TIME</t>
  </si>
  <si>
    <t>DAYS OR OVER TIME</t>
  </si>
  <si>
    <t>WORKING DAYS</t>
  </si>
  <si>
    <t>TUESDAY</t>
  </si>
  <si>
    <t>WEDNESDAY</t>
  </si>
  <si>
    <t>THURSDAY</t>
  </si>
  <si>
    <t>FRIDAY</t>
  </si>
  <si>
    <t>SATURDAY</t>
  </si>
  <si>
    <t>SUNDAY</t>
  </si>
  <si>
    <t>MONDAY</t>
  </si>
  <si>
    <t>WORKING DAY</t>
  </si>
  <si>
    <t>Name</t>
  </si>
  <si>
    <t>Address</t>
  </si>
  <si>
    <t>Ahmed</t>
  </si>
  <si>
    <t>Ali</t>
  </si>
  <si>
    <t>Umer</t>
  </si>
  <si>
    <t>Asim</t>
  </si>
  <si>
    <t>C_ID</t>
  </si>
  <si>
    <t>Product Name</t>
  </si>
  <si>
    <t>Price</t>
  </si>
  <si>
    <t>Quantity</t>
  </si>
  <si>
    <t>Total Price</t>
  </si>
  <si>
    <t>Total</t>
  </si>
  <si>
    <t>Tax</t>
  </si>
  <si>
    <t>Discount</t>
  </si>
  <si>
    <t>Net Amount</t>
  </si>
  <si>
    <t>LCD</t>
  </si>
  <si>
    <t>Pen</t>
  </si>
  <si>
    <t>Keyboard</t>
  </si>
  <si>
    <t>Mouse</t>
  </si>
  <si>
    <t>Karachi</t>
  </si>
  <si>
    <t>Multan</t>
  </si>
  <si>
    <t>Lahore</t>
  </si>
  <si>
    <t>Islamabad</t>
  </si>
  <si>
    <t>Tax Amount</t>
  </si>
  <si>
    <t>Discount Amount</t>
  </si>
  <si>
    <t>P_ID</t>
  </si>
  <si>
    <t>P-ID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</si>
</sst>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Rs]\ #,##0.00"/>
    <numFmt numFmtId="165" formatCode="[$Rs-420]#,##0.00_-"/>
    <numFmt numFmtId="166" formatCode="[$RS]\ #,##0.00"/>
    <numFmt numFmtId="167" formatCode="#,###"/>
    <numFmt numFmtId="168" formatCode="[$Rs-420]#,##0.00_-;[$Rs-420]#,##0.00\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Border="1"/>
    <xf numFmtId="164" fontId="0" fillId="0" borderId="2" xfId="0" applyNumberFormat="1" applyBorder="1"/>
    <xf numFmtId="164" fontId="0" fillId="0" borderId="0" xfId="0" applyNumberFormat="1" applyBorder="1"/>
    <xf numFmtId="14" fontId="0" fillId="0" borderId="0" xfId="0" applyNumberFormat="1" applyBorder="1"/>
    <xf numFmtId="0" fontId="0" fillId="0" borderId="1" xfId="0" applyFont="1" applyBorder="1"/>
    <xf numFmtId="164" fontId="0" fillId="0" borderId="1" xfId="0" applyNumberFormat="1" applyFont="1" applyBorder="1"/>
    <xf numFmtId="166" fontId="0" fillId="0" borderId="1" xfId="0" applyNumberFormat="1" applyBorder="1"/>
    <xf numFmtId="0" fontId="0" fillId="0" borderId="0" xfId="0" applyFont="1" applyBorder="1"/>
    <xf numFmtId="167" fontId="0" fillId="0" borderId="1" xfId="0" applyNumberFormat="1" applyBorder="1"/>
    <xf numFmtId="168" fontId="0" fillId="0" borderId="1" xfId="0" applyNumberFormat="1" applyBorder="1"/>
    <xf numFmtId="164" fontId="0" fillId="0" borderId="3" xfId="0" applyNumberFormat="1" applyBorder="1"/>
    <xf numFmtId="164" fontId="1" fillId="0" borderId="3" xfId="0" applyNumberFormat="1" applyFont="1" applyBorder="1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0" fillId="0" borderId="0" xfId="0" applyFont="1"/>
    <xf numFmtId="9" fontId="0" fillId="2" borderId="1" xfId="0" applyNumberFormat="1" applyFill="1" applyBorder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5" xfId="0" applyFont="1" applyFill="1" applyBorder="1" applyAlignment="1">
      <alignment horizontal="right"/>
    </xf>
    <xf numFmtId="1" fontId="0" fillId="2" borderId="1" xfId="0" applyNumberFormat="1" applyFill="1" applyBorder="1"/>
  </cellXfs>
  <cellStyles count="1"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Rs]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DCDBE-F805-4674-A031-E114CCF03F5C}" name="Table2" displayName="Table2" ref="A7:O16" totalsRowShown="0">
  <autoFilter ref="A7:O16" xr:uid="{B49DCDBE-F805-4674-A031-E114CCF03F5C}"/>
  <tableColumns count="15">
    <tableColumn id="1" xr3:uid="{E100216D-AD72-4915-BC6D-B227DAB0645D}" name="Column1"/>
    <tableColumn id="2" xr3:uid="{1FAE0E9E-61F8-4719-B278-DA369BF5E794}" name="Column2" dataDxfId="40"/>
    <tableColumn id="3" xr3:uid="{991D8306-FB1E-4E83-9C26-573D1EDC9392}" name="Column3" dataDxfId="39"/>
    <tableColumn id="4" xr3:uid="{47569215-DABC-49A9-9FCF-C3E4E4DC6461}" name="Column4" dataDxfId="38"/>
    <tableColumn id="5" xr3:uid="{821F95E1-8157-4E32-AF3F-163561CB817B}" name="Column5" dataDxfId="37"/>
    <tableColumn id="6" xr3:uid="{E20620B0-67F5-4B54-A3A3-10BE4B6D50D1}" name="Column6" dataDxfId="36"/>
    <tableColumn id="7" xr3:uid="{94C9FFDD-63DC-4E3F-B00D-E15B314325DB}" name="Column7" dataDxfId="35"/>
    <tableColumn id="9" xr3:uid="{9FBB5A9A-5CC4-49AB-999F-1F309EC2D66C}" name="Column72" dataDxfId="34"/>
    <tableColumn id="10" xr3:uid="{57B51339-BA3B-4B91-8E26-247D254222BF}" name="Column73" dataDxfId="33"/>
    <tableColumn id="11" xr3:uid="{4BA80CD1-CEE6-4BA1-A142-CD3C22F92081}" name="Column74" dataDxfId="32"/>
    <tableColumn id="8" xr3:uid="{1AA8A83A-F9C2-4C7D-B70D-F74F6F62E22B}" name="Column8" dataDxfId="31"/>
    <tableColumn id="12" xr3:uid="{3A57ECB9-5354-4C7A-875F-98ACC8E10E56}" name="Column9" dataDxfId="30"/>
    <tableColumn id="13" xr3:uid="{A540AE8C-226B-4028-A76B-FC83EF8D6A7D}" name="Column10" dataDxfId="29"/>
    <tableColumn id="14" xr3:uid="{39FE4C98-BD8E-40EE-A94D-EBA6123BF784}" name="Column11" dataDxfId="28"/>
    <tableColumn id="15" xr3:uid="{00766CD9-E849-4B31-80E0-5127A5D0A718}" name="Column12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269F03-1EA2-4689-AA5A-4A9B77709C17}" name="Table24" displayName="Table24" ref="C5:E9" totalsRowShown="0" headerRowDxfId="26" dataDxfId="25">
  <autoFilter ref="C5:E9" xr:uid="{11269F03-1EA2-4689-AA5A-4A9B77709C17}"/>
  <tableColumns count="3">
    <tableColumn id="1" xr3:uid="{448E030B-9216-44C5-ACFE-9577D3BA3479}" name="C_ID" dataDxfId="24"/>
    <tableColumn id="2" xr3:uid="{E2748B13-ADA2-41D7-8E07-7A97E0B04FF8}" name="Name" dataDxfId="23"/>
    <tableColumn id="3" xr3:uid="{74894605-6800-4F11-9EF2-EC6BBE2EE7EF}" name="Address" dataDxfId="2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14539C-A4DC-465B-9FE4-69FCC089F354}" name="Table28" displayName="Table28" ref="K5:N9" totalsRowShown="0" headerRowDxfId="21" dataDxfId="20">
  <autoFilter ref="K5:N9" xr:uid="{7214539C-A4DC-465B-9FE4-69FCC089F354}"/>
  <tableColumns count="4">
    <tableColumn id="1" xr3:uid="{8BFA9298-9F40-493A-83FD-C51F8677B1C4}" name="C_ID" dataDxfId="19"/>
    <tableColumn id="4" xr3:uid="{A41466C8-D7D3-4586-83A7-42C867753904}" name="P-ID" dataDxfId="18"/>
    <tableColumn id="2" xr3:uid="{2895C330-41BC-49FD-9290-AB3FA90B964B}" name="Product Name" dataDxfId="17"/>
    <tableColumn id="3" xr3:uid="{5655AE40-0EA9-476E-BB7D-1DFEBC82D0C6}" name="Price" dataDxfId="1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AF610-5B47-42A3-9E27-1FC25A888E7E}" name="Table4" displayName="Table4" ref="F14:L21" totalsRowShown="0" headerRowDxfId="15" dataDxfId="14">
  <autoFilter ref="F14:L21" xr:uid="{98FAF610-5B47-42A3-9E27-1FC25A888E7E}"/>
  <tableColumns count="7">
    <tableColumn id="1" xr3:uid="{74595872-4B3F-4B8D-AC2E-BAE8F44A26D5}" name="Column1" dataDxfId="13"/>
    <tableColumn id="2" xr3:uid="{5CA832BC-7BD6-4A34-B7C2-E0C239E28290}" name="Column2" dataDxfId="12"/>
    <tableColumn id="3" xr3:uid="{5918FD3E-369E-45FA-8AB3-60F318C0FE3F}" name="Column3" dataDxfId="11"/>
    <tableColumn id="4" xr3:uid="{9438414E-D746-4A01-B306-7F762CCC4EF0}" name="Column4" dataDxfId="10"/>
    <tableColumn id="5" xr3:uid="{F6E41D0B-7794-4BD9-8C6B-0AD5E41D84AF}" name="Column5" dataDxfId="9"/>
    <tableColumn id="6" xr3:uid="{335FE9AF-CAB0-43A0-80D8-0214F86F508F}" name="Column6" dataDxfId="8"/>
    <tableColumn id="7" xr3:uid="{3D11A0B6-3A2C-4866-9D11-5E55AA09884B}" name="Column7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82E8-70C1-4BD1-A42C-DF3BCFAA9439}">
  <dimension ref="A7:O36"/>
  <sheetViews>
    <sheetView topLeftCell="D1" workbookViewId="0">
      <selection activeCell="H19" sqref="H19"/>
    </sheetView>
  </sheetViews>
  <sheetFormatPr defaultRowHeight="15" x14ac:dyDescent="0.25"/>
  <cols>
    <col min="1" max="5" width="11" customWidth="1"/>
    <col min="6" max="6" width="12.28515625" customWidth="1"/>
    <col min="7" max="7" width="15.5703125" customWidth="1"/>
    <col min="8" max="8" width="18.7109375" customWidth="1"/>
    <col min="9" max="9" width="24" customWidth="1"/>
    <col min="10" max="10" width="24.42578125" customWidth="1"/>
    <col min="11" max="11" width="16.7109375" customWidth="1"/>
    <col min="12" max="12" width="15.85546875" customWidth="1"/>
    <col min="13" max="13" width="13.28515625" customWidth="1"/>
    <col min="14" max="14" width="14.140625" customWidth="1"/>
  </cols>
  <sheetData>
    <row r="7" spans="1:1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19</v>
      </c>
      <c r="H7" t="s">
        <v>22</v>
      </c>
      <c r="I7" t="s">
        <v>23</v>
      </c>
      <c r="J7" t="s">
        <v>26</v>
      </c>
      <c r="K7" t="s">
        <v>20</v>
      </c>
      <c r="L7" t="s">
        <v>21</v>
      </c>
      <c r="M7" t="s">
        <v>29</v>
      </c>
      <c r="N7" t="s">
        <v>31</v>
      </c>
      <c r="O7" t="s">
        <v>32</v>
      </c>
    </row>
    <row r="8" spans="1:15" x14ac:dyDescent="0.25">
      <c r="B8" s="2" t="s">
        <v>0</v>
      </c>
      <c r="C8" s="2" t="s">
        <v>1</v>
      </c>
      <c r="D8" s="2" t="s">
        <v>9</v>
      </c>
      <c r="E8" s="2" t="s">
        <v>2</v>
      </c>
      <c r="F8" s="2" t="s">
        <v>10</v>
      </c>
      <c r="G8" s="2" t="s">
        <v>11</v>
      </c>
      <c r="H8" s="2" t="s">
        <v>18</v>
      </c>
      <c r="I8" s="2" t="s">
        <v>24</v>
      </c>
      <c r="J8" s="2" t="s">
        <v>25</v>
      </c>
      <c r="K8" s="2" t="s">
        <v>33</v>
      </c>
      <c r="L8" s="16" t="s">
        <v>27</v>
      </c>
      <c r="M8" s="16" t="s">
        <v>28</v>
      </c>
      <c r="N8" s="16" t="s">
        <v>30</v>
      </c>
      <c r="O8" s="15"/>
    </row>
    <row r="9" spans="1:15" x14ac:dyDescent="0.25">
      <c r="B9" s="1">
        <v>1</v>
      </c>
      <c r="C9" s="1" t="s">
        <v>12</v>
      </c>
      <c r="D9" s="1">
        <v>30</v>
      </c>
      <c r="E9" s="1">
        <v>0</v>
      </c>
      <c r="F9" s="3">
        <v>15000</v>
      </c>
      <c r="G9" s="3">
        <f ca="1">F9/DAY(EOMONTH(E17,-1))</f>
        <v>483.87096774193549</v>
      </c>
      <c r="H9" s="3">
        <f>Table2[[#This Row],[Column6]]/8</f>
        <v>1875</v>
      </c>
      <c r="I9" s="13">
        <v>36</v>
      </c>
      <c r="J9" s="3">
        <f>IF(Table2[[#This Row],[Column5]]&lt;1,1000,0)</f>
        <v>1000</v>
      </c>
      <c r="K9" s="4">
        <v>300</v>
      </c>
      <c r="L9" s="3">
        <f>Table2[[#This Row],[Column6]]+Table2[[#This Row],[Column73]]+Table2[[#This Row],[Column74]]</f>
        <v>16036</v>
      </c>
      <c r="M9" s="3">
        <f ca="1">Table2[[#This Row],[Column7]]*Table2[[#This Row],[Column5]]</f>
        <v>0</v>
      </c>
      <c r="N9" s="3">
        <f ca="1">Table2[[#This Row],[Column9]]-Table2[[#This Row],[Column8]]-Table2[[#This Row],[Column10]]</f>
        <v>15736</v>
      </c>
      <c r="O9" s="3"/>
    </row>
    <row r="10" spans="1:15" x14ac:dyDescent="0.25">
      <c r="B10" s="1">
        <v>2</v>
      </c>
      <c r="C10" s="1" t="s">
        <v>13</v>
      </c>
      <c r="D10" s="1">
        <v>30</v>
      </c>
      <c r="E10" s="1">
        <v>2</v>
      </c>
      <c r="F10" s="3">
        <v>20000</v>
      </c>
      <c r="G10" s="3">
        <f ca="1">F10/DAY(EOMONTH(E17,-1))</f>
        <v>645.16129032258061</v>
      </c>
      <c r="H10" s="3">
        <f>Table2[[#This Row],[Column6]]/8</f>
        <v>2500</v>
      </c>
      <c r="I10" s="13">
        <v>36</v>
      </c>
      <c r="J10" s="3">
        <f>IF(Table2[[#This Row],[Column5]]&lt;1,1000,0)</f>
        <v>0</v>
      </c>
      <c r="K10" s="4">
        <v>0</v>
      </c>
      <c r="L10" s="3">
        <f>Table2[[#This Row],[Column6]]+Table2[[#This Row],[Column73]]+Table2[[#This Row],[Column74]]</f>
        <v>20036</v>
      </c>
      <c r="M10" s="3">
        <f ca="1">Table2[[#This Row],[Column7]]*Table2[[#This Row],[Column5]]</f>
        <v>1290.3225806451612</v>
      </c>
      <c r="N10" s="3">
        <f ca="1">Table2[[#This Row],[Column9]]-Table2[[#This Row],[Column8]]-Table2[[#This Row],[Column10]]</f>
        <v>18745.677419354837</v>
      </c>
      <c r="O10" s="3"/>
    </row>
    <row r="11" spans="1:15" x14ac:dyDescent="0.25">
      <c r="B11" s="1">
        <v>3</v>
      </c>
      <c r="C11" s="1" t="s">
        <v>14</v>
      </c>
      <c r="D11" s="1">
        <v>30</v>
      </c>
      <c r="E11" s="1">
        <v>0</v>
      </c>
      <c r="F11" s="3">
        <v>45000</v>
      </c>
      <c r="G11" s="3">
        <f ca="1">F11/DAY(EOMONTH(E17,-1))</f>
        <v>1451.6129032258063</v>
      </c>
      <c r="H11" s="3">
        <f>Table2[[#This Row],[Column6]]/8</f>
        <v>5625</v>
      </c>
      <c r="I11" s="13">
        <v>36</v>
      </c>
      <c r="J11" s="3">
        <f>IF(Table2[[#This Row],[Column5]]&lt;1,1000,0)</f>
        <v>1000</v>
      </c>
      <c r="K11" s="4">
        <v>0</v>
      </c>
      <c r="L11" s="3">
        <f>Table2[[#This Row],[Column6]]+Table2[[#This Row],[Column73]]+Table2[[#This Row],[Column74]]</f>
        <v>46036</v>
      </c>
      <c r="M11" s="3">
        <f ca="1">Table2[[#This Row],[Column7]]*Table2[[#This Row],[Column5]]</f>
        <v>0</v>
      </c>
      <c r="N11" s="3">
        <f ca="1">Table2[[#This Row],[Column9]]-Table2[[#This Row],[Column8]]-Table2[[#This Row],[Column10]]</f>
        <v>46036</v>
      </c>
      <c r="O11" s="3"/>
    </row>
    <row r="12" spans="1:15" x14ac:dyDescent="0.25">
      <c r="B12" s="1">
        <v>4</v>
      </c>
      <c r="C12" s="1" t="s">
        <v>15</v>
      </c>
      <c r="D12" s="1">
        <v>30</v>
      </c>
      <c r="E12" s="1">
        <v>0</v>
      </c>
      <c r="F12" s="3">
        <v>15000</v>
      </c>
      <c r="G12" s="3">
        <f ca="1">F12/DAY(EOMONTH(E17,-1))</f>
        <v>483.87096774193549</v>
      </c>
      <c r="H12" s="3">
        <f>Table2[[#This Row],[Column6]]/8</f>
        <v>1875</v>
      </c>
      <c r="I12" s="13">
        <v>36</v>
      </c>
      <c r="J12" s="3">
        <f>IF(Table2[[#This Row],[Column5]]&lt;1,1000,0)</f>
        <v>1000</v>
      </c>
      <c r="K12" s="4">
        <v>0</v>
      </c>
      <c r="L12" s="3">
        <f>Table2[[#This Row],[Column6]]+Table2[[#This Row],[Column73]]+Table2[[#This Row],[Column74]]</f>
        <v>16036</v>
      </c>
      <c r="M12" s="3">
        <f ca="1">Table2[[#This Row],[Column7]]*Table2[[#This Row],[Column5]]</f>
        <v>0</v>
      </c>
      <c r="N12" s="3">
        <f ca="1">Table2[[#This Row],[Column9]]-Table2[[#This Row],[Column8]]-Table2[[#This Row],[Column10]]</f>
        <v>16036</v>
      </c>
      <c r="O12" s="3"/>
    </row>
    <row r="13" spans="1:15" x14ac:dyDescent="0.25">
      <c r="B13" s="1">
        <v>5</v>
      </c>
      <c r="C13" s="1" t="s">
        <v>16</v>
      </c>
      <c r="D13" s="1">
        <v>30</v>
      </c>
      <c r="E13" s="1">
        <v>0</v>
      </c>
      <c r="F13" s="3">
        <v>10000</v>
      </c>
      <c r="G13" s="3">
        <f ca="1">F13/DAY(EOMONTH(E17,-1))</f>
        <v>322.58064516129031</v>
      </c>
      <c r="H13" s="3">
        <f>Table2[[#This Row],[Column6]]/8</f>
        <v>1250</v>
      </c>
      <c r="I13" s="13">
        <v>36</v>
      </c>
      <c r="J13" s="3">
        <f>IF(Table2[[#This Row],[Column5]]&lt;1,1000,0)</f>
        <v>1000</v>
      </c>
      <c r="K13" s="4">
        <v>500</v>
      </c>
      <c r="L13" s="3">
        <f>Table2[[#This Row],[Column6]]+Table2[[#This Row],[Column73]]+Table2[[#This Row],[Column74]]</f>
        <v>11036</v>
      </c>
      <c r="M13" s="3">
        <f ca="1">Table2[[#This Row],[Column7]]*Table2[[#This Row],[Column5]]</f>
        <v>0</v>
      </c>
      <c r="N13" s="3">
        <f ca="1">Table2[[#This Row],[Column9]]-Table2[[#This Row],[Column8]]-Table2[[#This Row],[Column10]]</f>
        <v>10536</v>
      </c>
      <c r="O13" s="3"/>
    </row>
    <row r="14" spans="1:15" x14ac:dyDescent="0.25">
      <c r="B14" s="1">
        <v>6</v>
      </c>
      <c r="C14" s="1" t="s">
        <v>17</v>
      </c>
      <c r="D14" s="1">
        <v>30</v>
      </c>
      <c r="E14" s="1">
        <v>0</v>
      </c>
      <c r="F14" s="3">
        <v>25000</v>
      </c>
      <c r="G14" s="3">
        <f ca="1">F14/DAY(EOMONTH(E17,-1))</f>
        <v>806.45161290322585</v>
      </c>
      <c r="H14" s="3">
        <f>Table2[[#This Row],[Column6]]/8</f>
        <v>3125</v>
      </c>
      <c r="I14" s="13">
        <v>36</v>
      </c>
      <c r="J14" s="3">
        <f>IF(Table2[[#This Row],[Column5]]&lt;1,1000,0)</f>
        <v>1000</v>
      </c>
      <c r="K14" s="4">
        <v>1000</v>
      </c>
      <c r="L14" s="3">
        <f>Table2[[#This Row],[Column6]]+Table2[[#This Row],[Column73]]+Table2[[#This Row],[Column74]]</f>
        <v>26036</v>
      </c>
      <c r="M14" s="3">
        <f ca="1">Table2[[#This Row],[Column7]]*Table2[[#This Row],[Column5]]</f>
        <v>0</v>
      </c>
      <c r="N14" s="3">
        <f ca="1">Table2[[#This Row],[Column9]]-Table2[[#This Row],[Column8]]-Table2[[#This Row],[Column10]]</f>
        <v>25036</v>
      </c>
      <c r="O14" s="3"/>
    </row>
    <row r="15" spans="1:15" x14ac:dyDescent="0.25">
      <c r="L15" s="6"/>
      <c r="M15" s="6"/>
      <c r="N15" s="6"/>
      <c r="O15" s="6"/>
    </row>
    <row r="16" spans="1:15" x14ac:dyDescent="0.25">
      <c r="A16" s="12"/>
      <c r="B16" s="12"/>
      <c r="C16" s="12"/>
      <c r="D16" s="9"/>
      <c r="E16" s="2" t="s">
        <v>34</v>
      </c>
      <c r="F16" s="10">
        <f>SUM(F9:F14)</f>
        <v>130000</v>
      </c>
      <c r="G16" s="10"/>
      <c r="H16" s="10"/>
      <c r="I16" s="10"/>
      <c r="J16" s="10"/>
      <c r="K16" s="9"/>
      <c r="L16" s="3"/>
      <c r="M16" s="3"/>
      <c r="N16" s="3"/>
      <c r="O16" s="3"/>
    </row>
    <row r="17" spans="1:11" x14ac:dyDescent="0.25">
      <c r="A17" s="5"/>
      <c r="B17" s="5"/>
      <c r="C17" s="5"/>
      <c r="D17" s="5"/>
      <c r="E17" s="8">
        <f ca="1">TODAY()</f>
        <v>44441</v>
      </c>
      <c r="F17" s="7">
        <f ca="1">F9/DAY(EOMONTH(E17,-1))</f>
        <v>483.87096774193549</v>
      </c>
      <c r="G17" s="7"/>
      <c r="H17" s="5"/>
      <c r="I17" s="5"/>
    </row>
    <row r="18" spans="1:11" x14ac:dyDescent="0.25">
      <c r="E18">
        <f ca="1">DAY(E17)</f>
        <v>2</v>
      </c>
    </row>
    <row r="19" spans="1:11" x14ac:dyDescent="0.25">
      <c r="E19">
        <f ca="1">YEAR(E17)</f>
        <v>2021</v>
      </c>
      <c r="H19">
        <f>Sheet2!$H$16</f>
        <v>36</v>
      </c>
    </row>
    <row r="30" spans="1:11" x14ac:dyDescent="0.25">
      <c r="E30" s="2" t="s">
        <v>0</v>
      </c>
      <c r="F30" s="2" t="s">
        <v>1</v>
      </c>
      <c r="G30" s="2" t="s">
        <v>9</v>
      </c>
      <c r="H30" s="2" t="s">
        <v>2</v>
      </c>
      <c r="I30" s="2" t="s">
        <v>10</v>
      </c>
      <c r="J30" s="2" t="s">
        <v>11</v>
      </c>
      <c r="K30" s="2" t="s">
        <v>18</v>
      </c>
    </row>
    <row r="31" spans="1:11" x14ac:dyDescent="0.25">
      <c r="E31" s="1">
        <v>1</v>
      </c>
      <c r="F31" s="1" t="s">
        <v>12</v>
      </c>
      <c r="G31" s="1">
        <v>30</v>
      </c>
      <c r="H31" s="1">
        <v>0</v>
      </c>
      <c r="I31" s="14">
        <v>20000</v>
      </c>
      <c r="J31" s="11">
        <f ca="1">I31/DAY(EOMONTH(E17,-1))</f>
        <v>645.16129032258061</v>
      </c>
      <c r="K31" s="1"/>
    </row>
    <row r="32" spans="1:11" x14ac:dyDescent="0.25">
      <c r="E32" s="1">
        <v>2</v>
      </c>
      <c r="F32" s="1" t="s">
        <v>13</v>
      </c>
      <c r="G32" s="1">
        <v>30</v>
      </c>
      <c r="H32" s="1">
        <v>0</v>
      </c>
      <c r="I32" s="11">
        <v>15000</v>
      </c>
      <c r="J32" s="11" t="e">
        <f ca="1">I32/DAY(EOMONTH(E18,-1))</f>
        <v>#NUM!</v>
      </c>
      <c r="K32" s="1"/>
    </row>
    <row r="33" spans="5:11" x14ac:dyDescent="0.25">
      <c r="E33" s="1">
        <v>3</v>
      </c>
      <c r="F33" s="1" t="s">
        <v>14</v>
      </c>
      <c r="G33" s="1">
        <v>30</v>
      </c>
      <c r="H33" s="1">
        <v>0</v>
      </c>
      <c r="I33" s="11">
        <v>35000</v>
      </c>
      <c r="J33" s="11">
        <f t="shared" ref="J33:J36" ca="1" si="0">I33/DAY(EOMONTH(E19,-1))</f>
        <v>1166.6666666666667</v>
      </c>
      <c r="K33" s="1"/>
    </row>
    <row r="34" spans="5:11" x14ac:dyDescent="0.25">
      <c r="E34" s="1">
        <v>4</v>
      </c>
      <c r="F34" s="1" t="s">
        <v>15</v>
      </c>
      <c r="G34" s="1">
        <v>30</v>
      </c>
      <c r="H34" s="1">
        <v>0</v>
      </c>
      <c r="I34" s="11">
        <v>10000</v>
      </c>
      <c r="J34" s="11" t="e">
        <f>I34/DAY(EOMONTH(E20,-1))</f>
        <v>#NUM!</v>
      </c>
      <c r="K34" s="1"/>
    </row>
    <row r="35" spans="5:11" x14ac:dyDescent="0.25">
      <c r="E35" s="1">
        <v>5</v>
      </c>
      <c r="F35" s="1" t="s">
        <v>16</v>
      </c>
      <c r="G35" s="1">
        <v>30</v>
      </c>
      <c r="H35" s="1">
        <v>0</v>
      </c>
      <c r="I35" s="11">
        <v>45000</v>
      </c>
      <c r="J35" s="11" t="e">
        <f t="shared" si="0"/>
        <v>#NUM!</v>
      </c>
      <c r="K35" s="1"/>
    </row>
    <row r="36" spans="5:11" x14ac:dyDescent="0.25">
      <c r="E36" s="1">
        <v>6</v>
      </c>
      <c r="F36" s="1" t="s">
        <v>17</v>
      </c>
      <c r="G36" s="1">
        <v>30</v>
      </c>
      <c r="H36" s="1">
        <v>0</v>
      </c>
      <c r="I36" s="11">
        <v>23000</v>
      </c>
      <c r="J36" s="11" t="e">
        <f t="shared" si="0"/>
        <v>#NUM!</v>
      </c>
      <c r="K3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966E-137D-4ED3-8EF2-4DCFE30F3F6B}">
  <dimension ref="C2:I16"/>
  <sheetViews>
    <sheetView workbookViewId="0">
      <selection activeCell="M7" sqref="M7"/>
    </sheetView>
  </sheetViews>
  <sheetFormatPr defaultRowHeight="15" x14ac:dyDescent="0.25"/>
  <cols>
    <col min="4" max="4" width="12.42578125" customWidth="1"/>
    <col min="5" max="5" width="19" customWidth="1"/>
    <col min="6" max="6" width="11.85546875" customWidth="1"/>
  </cols>
  <sheetData>
    <row r="2" spans="3:9" x14ac:dyDescent="0.25">
      <c r="D2" t="s">
        <v>9</v>
      </c>
    </row>
    <row r="3" spans="3:9" x14ac:dyDescent="0.25">
      <c r="C3" s="18" t="s">
        <v>35</v>
      </c>
      <c r="D3" s="19"/>
      <c r="E3" s="19"/>
      <c r="F3" s="19"/>
      <c r="G3" s="19"/>
      <c r="H3" s="19"/>
      <c r="I3" s="20"/>
    </row>
    <row r="4" spans="3:9" x14ac:dyDescent="0.25">
      <c r="C4" s="2" t="s">
        <v>36</v>
      </c>
      <c r="D4" s="2" t="s">
        <v>37</v>
      </c>
      <c r="E4" s="2" t="s">
        <v>42</v>
      </c>
      <c r="F4" s="2" t="s">
        <v>38</v>
      </c>
      <c r="G4" s="2" t="s">
        <v>39</v>
      </c>
      <c r="H4" s="2" t="s">
        <v>40</v>
      </c>
      <c r="I4" s="2" t="s">
        <v>41</v>
      </c>
    </row>
    <row r="5" spans="3:9" x14ac:dyDescent="0.25">
      <c r="C5" s="1">
        <v>1</v>
      </c>
      <c r="D5" s="1" t="s">
        <v>9</v>
      </c>
      <c r="E5" s="1" t="s">
        <v>43</v>
      </c>
      <c r="F5" s="1" t="s">
        <v>44</v>
      </c>
      <c r="G5" s="1" t="str">
        <f t="shared" ref="G5:G14" si="0">IF(D5="ABSENT","A",IF(F5="SUNDAY","H","8:00 AM"))</f>
        <v>8:00 AM</v>
      </c>
      <c r="H5" s="1" t="str">
        <f>IF(D5="ABSENT","A",IF(F5="SUNDAY","H","8:00 PM"))</f>
        <v>8:00 PM</v>
      </c>
      <c r="I5" s="17">
        <f>IF(F5="SUNDAY","0",((H5-G5)*24)-8)</f>
        <v>4</v>
      </c>
    </row>
    <row r="6" spans="3:9" x14ac:dyDescent="0.25">
      <c r="C6" s="1">
        <v>2</v>
      </c>
      <c r="D6" s="1" t="s">
        <v>9</v>
      </c>
      <c r="E6" s="1" t="s">
        <v>43</v>
      </c>
      <c r="F6" s="1" t="s">
        <v>45</v>
      </c>
      <c r="G6" s="1" t="str">
        <f t="shared" si="0"/>
        <v>8:00 AM</v>
      </c>
      <c r="H6" s="1" t="str">
        <f t="shared" ref="H6:H14" si="1">IF(D6="ABSENT","A",IF(F6="SUNDAY","H","8:00 PM"))</f>
        <v>8:00 PM</v>
      </c>
      <c r="I6" s="17">
        <f t="shared" ref="I6:I14" si="2">IF(F6="SUNDAY","0",((H6-G6)*24)-8)</f>
        <v>4</v>
      </c>
    </row>
    <row r="7" spans="3:9" x14ac:dyDescent="0.25">
      <c r="C7" s="1">
        <v>3</v>
      </c>
      <c r="D7" s="1" t="s">
        <v>9</v>
      </c>
      <c r="E7" s="1" t="s">
        <v>51</v>
      </c>
      <c r="F7" s="1" t="s">
        <v>46</v>
      </c>
      <c r="G7" s="1" t="str">
        <f t="shared" si="0"/>
        <v>8:00 AM</v>
      </c>
      <c r="H7" s="1" t="str">
        <f t="shared" si="1"/>
        <v>8:00 PM</v>
      </c>
      <c r="I7" s="17">
        <f t="shared" si="2"/>
        <v>4</v>
      </c>
    </row>
    <row r="8" spans="3:9" x14ac:dyDescent="0.25">
      <c r="C8" s="1">
        <v>4</v>
      </c>
      <c r="D8" s="1" t="s">
        <v>9</v>
      </c>
      <c r="E8" s="1" t="s">
        <v>43</v>
      </c>
      <c r="F8" s="1" t="s">
        <v>47</v>
      </c>
      <c r="G8" s="1" t="str">
        <f t="shared" si="0"/>
        <v>8:00 AM</v>
      </c>
      <c r="H8" s="1" t="str">
        <f t="shared" si="1"/>
        <v>8:00 PM</v>
      </c>
      <c r="I8" s="17">
        <f t="shared" si="2"/>
        <v>4</v>
      </c>
    </row>
    <row r="9" spans="3:9" x14ac:dyDescent="0.25">
      <c r="C9" s="1">
        <v>5</v>
      </c>
      <c r="D9" s="1" t="s">
        <v>9</v>
      </c>
      <c r="E9" s="1" t="s">
        <v>43</v>
      </c>
      <c r="F9" s="1" t="s">
        <v>48</v>
      </c>
      <c r="G9" s="1" t="str">
        <f t="shared" si="0"/>
        <v>8:00 AM</v>
      </c>
      <c r="H9" s="1" t="str">
        <f t="shared" si="1"/>
        <v>8:00 PM</v>
      </c>
      <c r="I9" s="17">
        <f t="shared" si="2"/>
        <v>4</v>
      </c>
    </row>
    <row r="10" spans="3:9" x14ac:dyDescent="0.25">
      <c r="C10" s="1">
        <v>6</v>
      </c>
      <c r="D10" s="1" t="s">
        <v>9</v>
      </c>
      <c r="E10" s="1" t="s">
        <v>43</v>
      </c>
      <c r="F10" s="1" t="s">
        <v>49</v>
      </c>
      <c r="G10" s="17" t="str">
        <f t="shared" si="0"/>
        <v>H</v>
      </c>
      <c r="H10" s="17" t="str">
        <f t="shared" si="1"/>
        <v>H</v>
      </c>
      <c r="I10" s="17" t="str">
        <f t="shared" si="2"/>
        <v>0</v>
      </c>
    </row>
    <row r="11" spans="3:9" x14ac:dyDescent="0.25">
      <c r="C11" s="1">
        <v>7</v>
      </c>
      <c r="D11" s="1" t="s">
        <v>9</v>
      </c>
      <c r="E11" s="1" t="s">
        <v>43</v>
      </c>
      <c r="F11" s="1" t="s">
        <v>50</v>
      </c>
      <c r="G11" s="1" t="str">
        <f t="shared" si="0"/>
        <v>8:00 AM</v>
      </c>
      <c r="H11" s="1" t="str">
        <f t="shared" si="1"/>
        <v>8:00 PM</v>
      </c>
      <c r="I11" s="17">
        <f t="shared" si="2"/>
        <v>4</v>
      </c>
    </row>
    <row r="12" spans="3:9" x14ac:dyDescent="0.25">
      <c r="C12" s="1">
        <v>8</v>
      </c>
      <c r="D12" s="1" t="s">
        <v>9</v>
      </c>
      <c r="E12" s="1" t="s">
        <v>43</v>
      </c>
      <c r="F12" s="1" t="s">
        <v>44</v>
      </c>
      <c r="G12" s="1" t="str">
        <f t="shared" si="0"/>
        <v>8:00 AM</v>
      </c>
      <c r="H12" s="1" t="str">
        <f t="shared" si="1"/>
        <v>8:00 PM</v>
      </c>
      <c r="I12" s="17">
        <f t="shared" si="2"/>
        <v>4</v>
      </c>
    </row>
    <row r="13" spans="3:9" x14ac:dyDescent="0.25">
      <c r="C13" s="1">
        <v>9</v>
      </c>
      <c r="D13" s="1" t="s">
        <v>9</v>
      </c>
      <c r="E13" s="1" t="s">
        <v>43</v>
      </c>
      <c r="F13" s="1" t="s">
        <v>45</v>
      </c>
      <c r="G13" s="1" t="str">
        <f t="shared" si="0"/>
        <v>8:00 AM</v>
      </c>
      <c r="H13" s="1" t="str">
        <f t="shared" si="1"/>
        <v>8:00 PM</v>
      </c>
      <c r="I13" s="17">
        <f t="shared" si="2"/>
        <v>4</v>
      </c>
    </row>
    <row r="14" spans="3:9" x14ac:dyDescent="0.25">
      <c r="C14" s="1">
        <v>10</v>
      </c>
      <c r="D14" s="1" t="s">
        <v>9</v>
      </c>
      <c r="E14" s="1" t="s">
        <v>43</v>
      </c>
      <c r="F14" s="1" t="s">
        <v>46</v>
      </c>
      <c r="G14" s="1" t="str">
        <f t="shared" si="0"/>
        <v>8:00 AM</v>
      </c>
      <c r="H14" s="1" t="str">
        <f t="shared" si="1"/>
        <v>8:00 PM</v>
      </c>
      <c r="I14" s="17">
        <f t="shared" si="2"/>
        <v>4</v>
      </c>
    </row>
    <row r="16" spans="3:9" x14ac:dyDescent="0.25">
      <c r="G16" s="1" t="s">
        <v>34</v>
      </c>
      <c r="H16" s="1">
        <f>SUM(I5:I14)</f>
        <v>36</v>
      </c>
    </row>
  </sheetData>
  <mergeCells count="1">
    <mergeCell ref="C3:I3"/>
  </mergeCells>
  <phoneticPr fontId="2" type="noConversion"/>
  <conditionalFormatting sqref="F10">
    <cfRule type="containsText" dxfId="6" priority="10" operator="containsText" text="SUNDAY">
      <formula>NOT(ISERROR(SEARCH("SUNDAY",F10)))</formula>
    </cfRule>
  </conditionalFormatting>
  <conditionalFormatting sqref="G10:H10">
    <cfRule type="cellIs" dxfId="5" priority="7" operator="equal">
      <formula>"H"</formula>
    </cfRule>
  </conditionalFormatting>
  <conditionalFormatting sqref="G5:H5">
    <cfRule type="cellIs" dxfId="4" priority="6" operator="equal">
      <formula>"A"</formula>
    </cfRule>
  </conditionalFormatting>
  <conditionalFormatting sqref="I10">
    <cfRule type="cellIs" dxfId="3" priority="3" operator="equal">
      <formula>0</formula>
    </cfRule>
    <cfRule type="cellIs" dxfId="2" priority="4" operator="equal">
      <formula>0</formula>
    </cfRule>
  </conditionalFormatting>
  <conditionalFormatting sqref="G10">
    <cfRule type="cellIs" dxfId="1" priority="2" operator="equal">
      <formula>"A"</formula>
    </cfRule>
  </conditionalFormatting>
  <conditionalFormatting sqref="H10">
    <cfRule type="containsText" dxfId="0" priority="1" operator="containsText" text="A">
      <formula>NOT(ISERROR(SEARCH("A",H10)))</formula>
    </cfRule>
  </conditionalFormatting>
  <dataValidations count="3">
    <dataValidation type="list" allowBlank="1" showInputMessage="1" showErrorMessage="1" sqref="D2" xr:uid="{BAA6BA7C-08F2-4D98-A849-D6EC8AD64F12}">
      <formula1>"PRESENT,ABSENT"</formula1>
    </dataValidation>
    <dataValidation type="list" allowBlank="1" showInputMessage="1" showErrorMessage="1" sqref="D5:D14" xr:uid="{EE77013C-A8E1-44FB-A132-96C5D32213AE}">
      <formula1>"ABSENT,PRESENT"</formula1>
    </dataValidation>
    <dataValidation type="list" allowBlank="1" showInputMessage="1" showErrorMessage="1" sqref="E5:E14" xr:uid="{47DF6470-7699-4ED1-AA23-BDD9FAB71D0E}">
      <formula1>"WORKING DAY,OVER TIME"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16C5-84C9-47E2-B22B-97C0C74D8809}">
  <dimension ref="C3:N27"/>
  <sheetViews>
    <sheetView tabSelected="1" workbookViewId="0">
      <selection activeCell="P18" sqref="P18"/>
    </sheetView>
  </sheetViews>
  <sheetFormatPr defaultRowHeight="15" x14ac:dyDescent="0.25"/>
  <cols>
    <col min="1" max="3" width="9.140625" style="22"/>
    <col min="4" max="4" width="9.5703125" style="22" customWidth="1"/>
    <col min="5" max="5" width="11.7109375" style="22" customWidth="1"/>
    <col min="6" max="6" width="11.140625" style="22" bestFit="1" customWidth="1"/>
    <col min="7" max="8" width="9.140625" style="22"/>
    <col min="9" max="9" width="13.7109375" style="22" bestFit="1" customWidth="1"/>
    <col min="10" max="10" width="9.140625" style="22"/>
    <col min="11" max="12" width="11.140625" style="22" bestFit="1" customWidth="1"/>
    <col min="13" max="13" width="16" style="22" bestFit="1" customWidth="1"/>
    <col min="14" max="14" width="10.28515625" style="22" customWidth="1"/>
    <col min="15" max="16384" width="9.140625" style="22"/>
  </cols>
  <sheetData>
    <row r="3" spans="3:14" x14ac:dyDescent="0.25">
      <c r="C3" s="34"/>
      <c r="D3" s="34"/>
      <c r="E3" s="34"/>
      <c r="K3" s="34"/>
      <c r="L3" s="34"/>
      <c r="M3" s="34"/>
      <c r="N3" s="34"/>
    </row>
    <row r="5" spans="3:14" x14ac:dyDescent="0.25">
      <c r="C5" s="23" t="s">
        <v>58</v>
      </c>
      <c r="D5" s="23" t="s">
        <v>52</v>
      </c>
      <c r="E5" s="23" t="s">
        <v>53</v>
      </c>
      <c r="K5" s="23" t="s">
        <v>58</v>
      </c>
      <c r="L5" s="23" t="s">
        <v>78</v>
      </c>
      <c r="M5" s="23" t="s">
        <v>59</v>
      </c>
      <c r="N5" s="26" t="s">
        <v>60</v>
      </c>
    </row>
    <row r="6" spans="3:14" x14ac:dyDescent="0.25">
      <c r="C6" s="23">
        <v>1</v>
      </c>
      <c r="D6" t="s">
        <v>54</v>
      </c>
      <c r="E6" t="s">
        <v>71</v>
      </c>
      <c r="K6">
        <v>1</v>
      </c>
      <c r="L6" s="23">
        <v>11</v>
      </c>
      <c r="M6" t="s">
        <v>70</v>
      </c>
      <c r="N6">
        <v>1500</v>
      </c>
    </row>
    <row r="7" spans="3:14" x14ac:dyDescent="0.25">
      <c r="C7" s="23">
        <v>2</v>
      </c>
      <c r="D7" t="s">
        <v>55</v>
      </c>
      <c r="E7" t="s">
        <v>72</v>
      </c>
      <c r="K7">
        <v>2</v>
      </c>
      <c r="L7" s="23">
        <v>12</v>
      </c>
      <c r="M7" t="s">
        <v>69</v>
      </c>
      <c r="N7">
        <v>2000</v>
      </c>
    </row>
    <row r="8" spans="3:14" x14ac:dyDescent="0.25">
      <c r="C8" s="23">
        <v>3</v>
      </c>
      <c r="D8" t="s">
        <v>56</v>
      </c>
      <c r="E8" t="s">
        <v>73</v>
      </c>
      <c r="K8">
        <v>3</v>
      </c>
      <c r="L8" s="23">
        <v>13</v>
      </c>
      <c r="M8" t="s">
        <v>68</v>
      </c>
      <c r="N8">
        <v>500</v>
      </c>
    </row>
    <row r="9" spans="3:14" x14ac:dyDescent="0.25">
      <c r="C9" s="23">
        <v>4</v>
      </c>
      <c r="D9" t="s">
        <v>57</v>
      </c>
      <c r="E9" t="s">
        <v>74</v>
      </c>
      <c r="K9">
        <v>4</v>
      </c>
      <c r="L9" s="23">
        <v>14</v>
      </c>
      <c r="M9" t="s">
        <v>67</v>
      </c>
      <c r="N9">
        <v>15000</v>
      </c>
    </row>
    <row r="14" spans="3:14" x14ac:dyDescent="0.25"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19</v>
      </c>
    </row>
    <row r="15" spans="3:14" x14ac:dyDescent="0.25">
      <c r="F15" s="23" t="s">
        <v>58</v>
      </c>
      <c r="G15" s="23" t="s">
        <v>77</v>
      </c>
      <c r="H15" s="23" t="s">
        <v>52</v>
      </c>
      <c r="I15" s="23" t="s">
        <v>59</v>
      </c>
      <c r="J15" s="23" t="s">
        <v>60</v>
      </c>
      <c r="K15" s="23" t="s">
        <v>61</v>
      </c>
      <c r="L15" s="23" t="s">
        <v>62</v>
      </c>
    </row>
    <row r="16" spans="3:14" x14ac:dyDescent="0.25">
      <c r="F16" s="21">
        <v>1</v>
      </c>
      <c r="G16">
        <v>11</v>
      </c>
      <c r="H16" t="str">
        <f>LOOKUP(Table4[[#This Row],[Column1]],Table24[])</f>
        <v>Karachi</v>
      </c>
      <c r="I16" s="21" t="str">
        <f>LOOKUP(Table4[[#This Row],[Column2]],Table28[[P-ID]:[Product Name]])</f>
        <v>Mouse</v>
      </c>
      <c r="J16">
        <f>LOOKUP(Table4[[#This Row],[Column2]],Table28[])</f>
        <v>15000</v>
      </c>
      <c r="K16">
        <v>2</v>
      </c>
      <c r="L16">
        <f>Table4[[#This Row],[Column5]]*Table4[[#This Row],[Column6]]</f>
        <v>30000</v>
      </c>
    </row>
    <row r="17" spans="6:12" x14ac:dyDescent="0.25">
      <c r="F17" s="21">
        <v>2</v>
      </c>
      <c r="G17">
        <v>12</v>
      </c>
      <c r="H17" t="str">
        <f>LOOKUP(Table4[[#This Row],[Column1]],Table24[])</f>
        <v>Multan</v>
      </c>
      <c r="I17" s="21" t="str">
        <f>LOOKUP(Table4[[#This Row],[Column2]],Table28[[P-ID]:[Product Name]])</f>
        <v>Keyboard</v>
      </c>
      <c r="J17">
        <f>LOOKUP(Table4[[#This Row],[Column2]],Table28[])</f>
        <v>15000</v>
      </c>
      <c r="K17">
        <v>5</v>
      </c>
      <c r="L17">
        <f>Table4[[#This Row],[Column5]]*Table4[[#This Row],[Column6]]</f>
        <v>75000</v>
      </c>
    </row>
    <row r="18" spans="6:12" x14ac:dyDescent="0.25">
      <c r="F18" s="21">
        <v>3</v>
      </c>
      <c r="G18">
        <v>13</v>
      </c>
      <c r="H18" t="str">
        <f>LOOKUP(Table4[[#This Row],[Column1]],Table24[])</f>
        <v>Lahore</v>
      </c>
      <c r="I18" s="21" t="str">
        <f>LOOKUP(Table4[[#This Row],[Column2]],Table28[[P-ID]:[Product Name]])</f>
        <v>Pen</v>
      </c>
      <c r="J18">
        <f>LOOKUP(Table4[[#This Row],[Column2]],Table28[])</f>
        <v>15000</v>
      </c>
      <c r="K18">
        <v>20</v>
      </c>
      <c r="L18">
        <f>Table4[[#This Row],[Column5]]*Table4[[#This Row],[Column6]]</f>
        <v>300000</v>
      </c>
    </row>
    <row r="19" spans="6:12" x14ac:dyDescent="0.25">
      <c r="F19" s="21">
        <v>4</v>
      </c>
      <c r="G19">
        <v>14</v>
      </c>
      <c r="H19" t="str">
        <f>LOOKUP(Table4[[#This Row],[Column1]],Table24[])</f>
        <v>Islamabad</v>
      </c>
      <c r="I19" s="21" t="str">
        <f>LOOKUP(Table4[[#This Row],[Column2]],Table28[[P-ID]:[Product Name]])</f>
        <v>LCD</v>
      </c>
      <c r="J19">
        <f>LOOKUP(Table4[[#This Row],[Column2]],Table28[])</f>
        <v>15000</v>
      </c>
      <c r="K19">
        <v>5</v>
      </c>
      <c r="L19">
        <f>Table4[[#This Row],[Column5]]*Table4[[#This Row],[Column6]]</f>
        <v>75000</v>
      </c>
    </row>
    <row r="20" spans="6:12" x14ac:dyDescent="0.25">
      <c r="F20" s="21"/>
      <c r="G20"/>
      <c r="H20"/>
      <c r="I20"/>
      <c r="J20"/>
      <c r="K20"/>
      <c r="L20"/>
    </row>
    <row r="21" spans="6:12" x14ac:dyDescent="0.25">
      <c r="F21" s="21"/>
      <c r="G21"/>
      <c r="H21"/>
      <c r="I21"/>
      <c r="J21"/>
      <c r="K21"/>
      <c r="L21"/>
    </row>
    <row r="22" spans="6:12" x14ac:dyDescent="0.25">
      <c r="F22" s="24" t="s">
        <v>63</v>
      </c>
      <c r="G22" s="24"/>
      <c r="H22" s="24"/>
      <c r="I22" s="24"/>
      <c r="J22" s="24"/>
      <c r="K22" s="24"/>
      <c r="L22" s="25">
        <f>SUM(L16:L19)</f>
        <v>480000</v>
      </c>
    </row>
    <row r="23" spans="6:12" x14ac:dyDescent="0.25">
      <c r="F23" s="28"/>
      <c r="G23" s="29"/>
      <c r="H23" s="29"/>
      <c r="I23" s="29"/>
      <c r="J23" s="29"/>
      <c r="K23" s="30" t="s">
        <v>64</v>
      </c>
      <c r="L23" s="27">
        <v>0.1</v>
      </c>
    </row>
    <row r="24" spans="6:12" x14ac:dyDescent="0.25">
      <c r="F24" s="28"/>
      <c r="G24" s="29"/>
      <c r="H24" s="29"/>
      <c r="I24" s="29"/>
      <c r="J24" s="29"/>
      <c r="K24" s="30" t="s">
        <v>75</v>
      </c>
      <c r="L24" s="36">
        <f>L22+L23</f>
        <v>480000.1</v>
      </c>
    </row>
    <row r="25" spans="6:12" x14ac:dyDescent="0.25">
      <c r="F25" s="28"/>
      <c r="G25" s="29"/>
      <c r="H25" s="29"/>
      <c r="I25" s="29"/>
      <c r="J25" s="29"/>
      <c r="K25" s="30" t="s">
        <v>65</v>
      </c>
      <c r="L25" s="27">
        <v>0.05</v>
      </c>
    </row>
    <row r="26" spans="6:12" x14ac:dyDescent="0.25">
      <c r="F26" s="28"/>
      <c r="G26" s="29"/>
      <c r="H26" s="29"/>
      <c r="I26" s="35"/>
      <c r="J26" s="35"/>
      <c r="K26" s="30" t="s">
        <v>76</v>
      </c>
      <c r="L26" s="36">
        <f>L22-L25</f>
        <v>479999.95</v>
      </c>
    </row>
    <row r="27" spans="6:12" x14ac:dyDescent="0.25">
      <c r="F27" s="31" t="s">
        <v>66</v>
      </c>
      <c r="G27" s="32"/>
      <c r="H27" s="32"/>
      <c r="I27" s="32"/>
      <c r="J27" s="32"/>
      <c r="K27" s="33"/>
      <c r="L27" s="36">
        <f>L22+L24-L25</f>
        <v>960000.04999999993</v>
      </c>
    </row>
  </sheetData>
  <mergeCells count="4">
    <mergeCell ref="F22:K22"/>
    <mergeCell ref="F27:K27"/>
    <mergeCell ref="C3:E3"/>
    <mergeCell ref="K3:N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2021-08-26T15:11:50Z</dcterms:created>
  <dcterms:modified xsi:type="dcterms:W3CDTF">2021-09-02T15:47:23Z</dcterms:modified>
</cp:coreProperties>
</file>