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0590" windowHeight="4545" firstSheet="1" activeTab="1"/>
  </bookViews>
  <sheets>
    <sheet name="Module" sheetId="7" r:id="rId1"/>
    <sheet name="Dashboard" sheetId="26" r:id="rId2"/>
    <sheet name="Admin Cost " sheetId="24" r:id="rId3"/>
    <sheet name="Revenue 2025-2034" sheetId="3" r:id="rId4"/>
    <sheet name="Summary 2025-2034" sheetId="2" r:id="rId5"/>
    <sheet name="COGS" sheetId="4" r:id="rId6"/>
    <sheet name="Summary of Parts Sales " sheetId="22" r:id="rId7"/>
    <sheet name="Tyre Sales and Services Revenue" sheetId="13" r:id="rId8"/>
    <sheet name="Oil Service (2)" sheetId="18" r:id="rId9"/>
    <sheet name="Depreciation 2025-2035" sheetId="10" r:id="rId10"/>
    <sheet name="Mobile Workshop" sheetId="23" r:id="rId11"/>
    <sheet name="General Services" sheetId="17" r:id="rId12"/>
    <sheet name="Analysis" sheetId="27" r:id="rId13"/>
    <sheet name="Sales" sheetId="25" r:id="rId14"/>
  </sheets>
  <externalReferences>
    <externalReference r:id="rId15"/>
  </externalReferences>
  <definedNames>
    <definedName name="_xlnm.Print_Titles" localSheetId="0">Module!$1:$5</definedName>
  </definedNames>
  <calcPr calcId="162913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7" i="27" l="1"/>
  <c r="BN25" i="27" l="1"/>
  <c r="BO25" i="27"/>
  <c r="BP25" i="27"/>
  <c r="BQ25" i="27"/>
  <c r="BR25" i="27"/>
  <c r="BS25" i="27"/>
  <c r="BT25" i="27"/>
  <c r="BU25" i="27"/>
  <c r="BV25" i="27"/>
  <c r="BW25" i="27"/>
  <c r="BX25" i="27"/>
  <c r="BO24" i="27"/>
  <c r="BP24" i="27"/>
  <c r="BQ24" i="27"/>
  <c r="BR24" i="27"/>
  <c r="BS24" i="27"/>
  <c r="BT24" i="27"/>
  <c r="BU24" i="27"/>
  <c r="BV24" i="27"/>
  <c r="BW24" i="27"/>
  <c r="BX24" i="27"/>
  <c r="BN24" i="27"/>
  <c r="BN22" i="27"/>
  <c r="BO22" i="27"/>
  <c r="BP22" i="27"/>
  <c r="BQ22" i="27"/>
  <c r="BR22" i="27"/>
  <c r="BS22" i="27"/>
  <c r="BT22" i="27"/>
  <c r="BU22" i="27"/>
  <c r="BV22" i="27"/>
  <c r="BW22" i="27"/>
  <c r="BX22" i="27"/>
  <c r="BO21" i="27"/>
  <c r="BP21" i="27"/>
  <c r="BQ21" i="27"/>
  <c r="BR21" i="27"/>
  <c r="BS21" i="27"/>
  <c r="BT21" i="27"/>
  <c r="BU21" i="27"/>
  <c r="BV21" i="27"/>
  <c r="BW21" i="27"/>
  <c r="BX21" i="27"/>
  <c r="BN21" i="27"/>
  <c r="BP19" i="27"/>
  <c r="BQ19" i="27"/>
  <c r="BR19" i="27"/>
  <c r="BS19" i="27"/>
  <c r="BT19" i="27"/>
  <c r="BU19" i="27"/>
  <c r="BV19" i="27"/>
  <c r="BW19" i="27"/>
  <c r="BX19" i="27"/>
  <c r="BO19" i="27"/>
  <c r="BO14" i="27"/>
  <c r="BP14" i="27"/>
  <c r="BQ14" i="27"/>
  <c r="BR14" i="27"/>
  <c r="BS14" i="27"/>
  <c r="BT14" i="27"/>
  <c r="BU14" i="27"/>
  <c r="BV14" i="27"/>
  <c r="BW14" i="27"/>
  <c r="BX14" i="27"/>
  <c r="BO15" i="27"/>
  <c r="BP15" i="27"/>
  <c r="BQ15" i="27"/>
  <c r="BR15" i="27"/>
  <c r="BS15" i="27"/>
  <c r="BT15" i="27"/>
  <c r="BU15" i="27"/>
  <c r="BV15" i="27"/>
  <c r="BW15" i="27"/>
  <c r="BX15" i="27"/>
  <c r="BO16" i="27"/>
  <c r="BP16" i="27"/>
  <c r="BQ16" i="27"/>
  <c r="BR16" i="27"/>
  <c r="BS16" i="27"/>
  <c r="BT16" i="27"/>
  <c r="BU16" i="27"/>
  <c r="BV16" i="27"/>
  <c r="BW16" i="27"/>
  <c r="BX16" i="27"/>
  <c r="BO17" i="27"/>
  <c r="BP17" i="27"/>
  <c r="BQ17" i="27"/>
  <c r="BR17" i="27"/>
  <c r="BS17" i="27"/>
  <c r="BT17" i="27"/>
  <c r="BU17" i="27"/>
  <c r="BV17" i="27"/>
  <c r="BW17" i="27"/>
  <c r="BX17" i="27"/>
  <c r="BO18" i="27"/>
  <c r="BP18" i="27"/>
  <c r="BQ18" i="27"/>
  <c r="BR18" i="27"/>
  <c r="BS18" i="27"/>
  <c r="BT18" i="27"/>
  <c r="BU18" i="27"/>
  <c r="BV18" i="27"/>
  <c r="BW18" i="27"/>
  <c r="BX18" i="27"/>
  <c r="BN18" i="27"/>
  <c r="BN15" i="27"/>
  <c r="BN16" i="27"/>
  <c r="BN17" i="27"/>
  <c r="BN14" i="27"/>
  <c r="BO11" i="27"/>
  <c r="BP11" i="27"/>
  <c r="BQ11" i="27"/>
  <c r="BR11" i="27"/>
  <c r="BS11" i="27"/>
  <c r="BT11" i="27"/>
  <c r="BU11" i="27"/>
  <c r="BV11" i="27"/>
  <c r="BW11" i="27"/>
  <c r="BX11" i="27"/>
  <c r="BO12" i="27"/>
  <c r="BP12" i="27"/>
  <c r="BQ12" i="27"/>
  <c r="BR12" i="27"/>
  <c r="BS12" i="27"/>
  <c r="BT12" i="27"/>
  <c r="BU12" i="27"/>
  <c r="BV12" i="27"/>
  <c r="BW12" i="27"/>
  <c r="BX12" i="27"/>
  <c r="BN12" i="27"/>
  <c r="BN11" i="27"/>
  <c r="BO8" i="27"/>
  <c r="BP8" i="27"/>
  <c r="BQ8" i="27"/>
  <c r="BR8" i="27"/>
  <c r="BS8" i="27"/>
  <c r="BT8" i="27"/>
  <c r="BU8" i="27"/>
  <c r="BV8" i="27"/>
  <c r="BW8" i="27"/>
  <c r="BX8" i="27"/>
  <c r="BO9" i="27"/>
  <c r="BP9" i="27"/>
  <c r="BQ9" i="27"/>
  <c r="BR9" i="27"/>
  <c r="BS9" i="27"/>
  <c r="BT9" i="27"/>
  <c r="BU9" i="27"/>
  <c r="BV9" i="27"/>
  <c r="BW9" i="27"/>
  <c r="BX9" i="27"/>
  <c r="BO10" i="27"/>
  <c r="BP10" i="27"/>
  <c r="BQ10" i="27"/>
  <c r="BR10" i="27"/>
  <c r="BS10" i="27"/>
  <c r="BT10" i="27"/>
  <c r="BU10" i="27"/>
  <c r="BV10" i="27"/>
  <c r="BW10" i="27"/>
  <c r="BX10" i="27"/>
  <c r="BN9" i="27"/>
  <c r="BN10" i="27"/>
  <c r="BN8" i="27"/>
  <c r="BO4" i="27"/>
  <c r="BP4" i="27"/>
  <c r="BQ4" i="27"/>
  <c r="BR4" i="27"/>
  <c r="BS4" i="27"/>
  <c r="BT4" i="27"/>
  <c r="BU4" i="27"/>
  <c r="BV4" i="27"/>
  <c r="BW4" i="27"/>
  <c r="BX4" i="27"/>
  <c r="BO5" i="27"/>
  <c r="BP5" i="27"/>
  <c r="BQ5" i="27"/>
  <c r="BR5" i="27"/>
  <c r="BS5" i="27"/>
  <c r="BT5" i="27"/>
  <c r="BU5" i="27"/>
  <c r="BV5" i="27"/>
  <c r="BW5" i="27"/>
  <c r="BX5" i="27"/>
  <c r="BP6" i="27"/>
  <c r="BQ6" i="27"/>
  <c r="BR6" i="27"/>
  <c r="BS6" i="27"/>
  <c r="BT6" i="27"/>
  <c r="BU6" i="27"/>
  <c r="BV6" i="27"/>
  <c r="BW6" i="27"/>
  <c r="BX6" i="27"/>
  <c r="BN5" i="27"/>
  <c r="BN6" i="27"/>
  <c r="BN4" i="27"/>
  <c r="BE9" i="27" l="1"/>
  <c r="BF9" i="27"/>
  <c r="BG9" i="27"/>
  <c r="BH9" i="27"/>
  <c r="BI9" i="27"/>
  <c r="BJ9" i="27"/>
  <c r="BK9" i="27"/>
  <c r="BD9" i="27"/>
  <c r="BB9" i="27"/>
  <c r="BA9" i="27"/>
  <c r="BA4" i="27"/>
  <c r="BA5" i="27"/>
  <c r="BB5" i="27"/>
  <c r="BC5" i="27"/>
  <c r="BD5" i="27"/>
  <c r="BE5" i="27"/>
  <c r="BF5" i="27"/>
  <c r="BG5" i="27"/>
  <c r="BH5" i="27"/>
  <c r="BI5" i="27"/>
  <c r="BJ5" i="27"/>
  <c r="BK5" i="27"/>
  <c r="BA6" i="27"/>
  <c r="BB6" i="27"/>
  <c r="BC6" i="27"/>
  <c r="BD6" i="27"/>
  <c r="BE6" i="27"/>
  <c r="BF6" i="27"/>
  <c r="BG6" i="27"/>
  <c r="BH6" i="27"/>
  <c r="BI6" i="27"/>
  <c r="BJ6" i="27"/>
  <c r="BK6" i="27"/>
  <c r="BA7" i="27"/>
  <c r="BB7" i="27"/>
  <c r="BC7" i="27"/>
  <c r="BD7" i="27"/>
  <c r="BE7" i="27"/>
  <c r="BF7" i="27"/>
  <c r="BG7" i="27"/>
  <c r="BH7" i="27"/>
  <c r="BI7" i="27"/>
  <c r="BJ7" i="27"/>
  <c r="BK7" i="27"/>
  <c r="BA8" i="27"/>
  <c r="BB8" i="27"/>
  <c r="BC8" i="27"/>
  <c r="BD8" i="27"/>
  <c r="BE8" i="27"/>
  <c r="BF8" i="27"/>
  <c r="BG8" i="27"/>
  <c r="BH8" i="27"/>
  <c r="BI8" i="27"/>
  <c r="BJ8" i="27"/>
  <c r="BK8" i="27"/>
  <c r="BK4" i="27"/>
  <c r="BI4" i="27"/>
  <c r="BJ4" i="27"/>
  <c r="BB4" i="27"/>
  <c r="BC4" i="27"/>
  <c r="BD4" i="27"/>
  <c r="BE4" i="27"/>
  <c r="BF4" i="27"/>
  <c r="BG4" i="27"/>
  <c r="BH4" i="27"/>
  <c r="AY15" i="27"/>
  <c r="AY14" i="27"/>
  <c r="AY13" i="27"/>
  <c r="AY12" i="27"/>
  <c r="AY11" i="27"/>
  <c r="AY10" i="27"/>
  <c r="AY9" i="27"/>
  <c r="AY8" i="27"/>
  <c r="AY7" i="27"/>
  <c r="AY5" i="27"/>
  <c r="AX14" i="27"/>
  <c r="AX13" i="27"/>
  <c r="AX12" i="27"/>
  <c r="AX11" i="27"/>
  <c r="AX10" i="27"/>
  <c r="AX9" i="27"/>
  <c r="AX8" i="27"/>
  <c r="AX7" i="27"/>
  <c r="AX6" i="27"/>
  <c r="AX5" i="27"/>
  <c r="AX4" i="27"/>
  <c r="C32" i="2"/>
  <c r="C36" i="2"/>
  <c r="AI6" i="27"/>
  <c r="AI7" i="27"/>
  <c r="AI8" i="27"/>
  <c r="AI9" i="27"/>
  <c r="AI10" i="27"/>
  <c r="AI11" i="27"/>
  <c r="AI5" i="27"/>
  <c r="AH6" i="27"/>
  <c r="AH7" i="27"/>
  <c r="AH8" i="27"/>
  <c r="AH9" i="27"/>
  <c r="AH10" i="27"/>
  <c r="AH11" i="27"/>
  <c r="AH5" i="27"/>
  <c r="AG6" i="27"/>
  <c r="AG7" i="27"/>
  <c r="AG8" i="27"/>
  <c r="AG9" i="27"/>
  <c r="AG10" i="27"/>
  <c r="AG11" i="27"/>
  <c r="AG5" i="27"/>
  <c r="AF6" i="27"/>
  <c r="AF7" i="27"/>
  <c r="AF8" i="27"/>
  <c r="AF9" i="27"/>
  <c r="AF10" i="27"/>
  <c r="AF11" i="27"/>
  <c r="AF5" i="27"/>
  <c r="AE6" i="27"/>
  <c r="AE7" i="27"/>
  <c r="AE8" i="27"/>
  <c r="AE9" i="27"/>
  <c r="AE10" i="27"/>
  <c r="AE11" i="27"/>
  <c r="AE5" i="27"/>
  <c r="AD6" i="27"/>
  <c r="AD7" i="27"/>
  <c r="AD8" i="27"/>
  <c r="AD9" i="27"/>
  <c r="AD10" i="27"/>
  <c r="AD11" i="27"/>
  <c r="AD5" i="27"/>
  <c r="AC6" i="27"/>
  <c r="AC7" i="27"/>
  <c r="AC8" i="27"/>
  <c r="AC9" i="27"/>
  <c r="AC10" i="27"/>
  <c r="AC11" i="27"/>
  <c r="AC5" i="27"/>
  <c r="AB6" i="27"/>
  <c r="AB7" i="27"/>
  <c r="AB8" i="27"/>
  <c r="AB9" i="27"/>
  <c r="AB10" i="27"/>
  <c r="AB11" i="27"/>
  <c r="AB5" i="27"/>
  <c r="AA6" i="27"/>
  <c r="AA7" i="27"/>
  <c r="AA8" i="27"/>
  <c r="AA9" i="27"/>
  <c r="AA10" i="27"/>
  <c r="AA11" i="27"/>
  <c r="AA5" i="27"/>
  <c r="Z6" i="27"/>
  <c r="Z7" i="27"/>
  <c r="Z8" i="27"/>
  <c r="Z9" i="27"/>
  <c r="Z10" i="27"/>
  <c r="Z11" i="27"/>
  <c r="Z5" i="27"/>
  <c r="K25" i="3"/>
  <c r="Y5" i="27"/>
  <c r="Y6" i="27"/>
  <c r="Y7" i="27"/>
  <c r="Y8" i="27"/>
  <c r="Y9" i="27"/>
  <c r="Y10" i="27"/>
  <c r="Y11" i="27"/>
  <c r="Y4" i="27"/>
  <c r="P1837" i="25" l="1"/>
  <c r="O1837" i="25"/>
  <c r="P1836" i="25"/>
  <c r="O1836" i="25"/>
  <c r="P1835" i="25"/>
  <c r="O1835" i="25"/>
  <c r="P1834" i="25"/>
  <c r="O1834" i="25"/>
  <c r="P1833" i="25"/>
  <c r="O1833" i="25"/>
  <c r="P1832" i="25"/>
  <c r="O1832" i="25"/>
  <c r="P1831" i="25"/>
  <c r="O1831" i="25"/>
  <c r="P1830" i="25"/>
  <c r="O1830" i="25"/>
  <c r="P1829" i="25"/>
  <c r="O1829" i="25"/>
  <c r="P1828" i="25"/>
  <c r="O1828" i="25"/>
  <c r="P1827" i="25"/>
  <c r="O1827" i="25"/>
  <c r="P1826" i="25"/>
  <c r="O1826" i="25"/>
  <c r="P1825" i="25"/>
  <c r="O1825" i="25"/>
  <c r="P1824" i="25"/>
  <c r="O1824" i="25"/>
  <c r="P1823" i="25"/>
  <c r="O1823" i="25"/>
  <c r="P1822" i="25"/>
  <c r="O1822" i="25"/>
  <c r="P1821" i="25"/>
  <c r="O1821" i="25"/>
  <c r="P1820" i="25"/>
  <c r="O1820" i="25"/>
  <c r="P1819" i="25"/>
  <c r="O1819" i="25"/>
  <c r="P1818" i="25"/>
  <c r="O1818" i="25"/>
  <c r="P1817" i="25"/>
  <c r="O1817" i="25"/>
  <c r="P1816" i="25"/>
  <c r="O1816" i="25"/>
  <c r="P1815" i="25"/>
  <c r="O1815" i="25"/>
  <c r="P1814" i="25"/>
  <c r="O1814" i="25"/>
  <c r="P1813" i="25"/>
  <c r="O1813" i="25"/>
  <c r="P1812" i="25"/>
  <c r="O1812" i="25"/>
  <c r="P1811" i="25"/>
  <c r="O1811" i="25"/>
  <c r="P1810" i="25"/>
  <c r="O1810" i="25"/>
  <c r="P1809" i="25"/>
  <c r="O1809" i="25"/>
  <c r="P1808" i="25"/>
  <c r="O1808" i="25"/>
  <c r="P1807" i="25"/>
  <c r="O1807" i="25"/>
  <c r="P1806" i="25"/>
  <c r="O1806" i="25"/>
  <c r="P1805" i="25"/>
  <c r="O1805" i="25"/>
  <c r="P1804" i="25"/>
  <c r="O1804" i="25"/>
  <c r="P1803" i="25"/>
  <c r="O1803" i="25"/>
  <c r="P1802" i="25"/>
  <c r="O1802" i="25"/>
  <c r="P1801" i="25"/>
  <c r="O1801" i="25"/>
  <c r="P1800" i="25"/>
  <c r="O1800" i="25"/>
  <c r="P1799" i="25"/>
  <c r="O1799" i="25"/>
  <c r="P1798" i="25"/>
  <c r="O1798" i="25"/>
  <c r="P1797" i="25"/>
  <c r="O1797" i="25"/>
  <c r="P1796" i="25"/>
  <c r="O1796" i="25"/>
  <c r="P1795" i="25"/>
  <c r="O1795" i="25"/>
  <c r="P1794" i="25"/>
  <c r="O1794" i="25"/>
  <c r="P1793" i="25"/>
  <c r="O1793" i="25"/>
  <c r="P1792" i="25"/>
  <c r="O1792" i="25"/>
  <c r="P1791" i="25"/>
  <c r="O1791" i="25"/>
  <c r="P1790" i="25"/>
  <c r="O1790" i="25"/>
  <c r="P1789" i="25"/>
  <c r="O1789" i="25"/>
  <c r="P1788" i="25"/>
  <c r="O1788" i="25"/>
  <c r="P1787" i="25"/>
  <c r="O1787" i="25"/>
  <c r="P1786" i="25"/>
  <c r="O1786" i="25"/>
  <c r="P1785" i="25"/>
  <c r="O1785" i="25"/>
  <c r="P1784" i="25"/>
  <c r="O1784" i="25"/>
  <c r="P1783" i="25"/>
  <c r="O1783" i="25"/>
  <c r="P1782" i="25"/>
  <c r="O1782" i="25"/>
  <c r="P1781" i="25"/>
  <c r="O1781" i="25"/>
  <c r="P1780" i="25"/>
  <c r="O1780" i="25"/>
  <c r="P1779" i="25"/>
  <c r="O1779" i="25"/>
  <c r="P1778" i="25"/>
  <c r="O1778" i="25"/>
  <c r="P1777" i="25"/>
  <c r="O1777" i="25"/>
  <c r="P1776" i="25"/>
  <c r="O1776" i="25"/>
  <c r="P1775" i="25"/>
  <c r="O1775" i="25"/>
  <c r="P1774" i="25"/>
  <c r="O1774" i="25"/>
  <c r="P1773" i="25"/>
  <c r="O1773" i="25"/>
  <c r="P1772" i="25"/>
  <c r="O1772" i="25"/>
  <c r="P1771" i="25"/>
  <c r="O1771" i="25"/>
  <c r="P1770" i="25"/>
  <c r="O1770" i="25"/>
  <c r="P1769" i="25"/>
  <c r="O1769" i="25"/>
  <c r="P1768" i="25"/>
  <c r="O1768" i="25"/>
  <c r="P1767" i="25"/>
  <c r="O1767" i="25"/>
  <c r="P1766" i="25"/>
  <c r="O1766" i="25"/>
  <c r="P1765" i="25"/>
  <c r="O1765" i="25"/>
  <c r="P1764" i="25"/>
  <c r="O1764" i="25"/>
  <c r="P1763" i="25"/>
  <c r="O1763" i="25"/>
  <c r="P1762" i="25"/>
  <c r="O1762" i="25"/>
  <c r="P1761" i="25"/>
  <c r="O1761" i="25"/>
  <c r="P1760" i="25"/>
  <c r="O1760" i="25"/>
  <c r="P1759" i="25"/>
  <c r="O1759" i="25"/>
  <c r="P1758" i="25"/>
  <c r="O1758" i="25"/>
  <c r="P1757" i="25"/>
  <c r="O1757" i="25"/>
  <c r="P1756" i="25"/>
  <c r="O1756" i="25"/>
  <c r="P1755" i="25"/>
  <c r="O1755" i="25"/>
  <c r="P1754" i="25"/>
  <c r="O1754" i="25"/>
  <c r="P1753" i="25"/>
  <c r="O1753" i="25"/>
  <c r="P1752" i="25"/>
  <c r="O1752" i="25"/>
  <c r="P1751" i="25"/>
  <c r="O1751" i="25"/>
  <c r="P1750" i="25"/>
  <c r="O1750" i="25"/>
  <c r="P1749" i="25"/>
  <c r="O1749" i="25"/>
  <c r="P1748" i="25"/>
  <c r="O1748" i="25"/>
  <c r="P1747" i="25"/>
  <c r="O1747" i="25"/>
  <c r="P1746" i="25"/>
  <c r="O1746" i="25"/>
  <c r="P1745" i="25"/>
  <c r="O1745" i="25"/>
  <c r="P1744" i="25"/>
  <c r="O1744" i="25"/>
  <c r="P1743" i="25"/>
  <c r="O1743" i="25"/>
  <c r="P1742" i="25"/>
  <c r="O1742" i="25"/>
  <c r="P1741" i="25"/>
  <c r="O1741" i="25"/>
  <c r="P1740" i="25"/>
  <c r="O1740" i="25"/>
  <c r="P1739" i="25"/>
  <c r="O1739" i="25"/>
  <c r="P1738" i="25"/>
  <c r="O1738" i="25"/>
  <c r="P1737" i="25"/>
  <c r="O1737" i="25"/>
  <c r="P1736" i="25"/>
  <c r="O1736" i="25"/>
  <c r="P1735" i="25"/>
  <c r="O1735" i="25"/>
  <c r="P1734" i="25"/>
  <c r="O1734" i="25"/>
  <c r="P1733" i="25"/>
  <c r="O1733" i="25"/>
  <c r="P1732" i="25"/>
  <c r="O1732" i="25"/>
  <c r="P1731" i="25"/>
  <c r="O1731" i="25"/>
  <c r="P1730" i="25"/>
  <c r="O1730" i="25"/>
  <c r="P1729" i="25"/>
  <c r="O1729" i="25"/>
  <c r="P1728" i="25"/>
  <c r="O1728" i="25"/>
  <c r="P1727" i="25"/>
  <c r="O1727" i="25"/>
  <c r="P1726" i="25"/>
  <c r="O1726" i="25"/>
  <c r="P1725" i="25"/>
  <c r="O1725" i="25"/>
  <c r="P1724" i="25"/>
  <c r="O1724" i="25"/>
  <c r="P1723" i="25"/>
  <c r="O1723" i="25"/>
  <c r="P1722" i="25"/>
  <c r="O1722" i="25"/>
  <c r="P1721" i="25"/>
  <c r="O1721" i="25"/>
  <c r="P1720" i="25"/>
  <c r="O1720" i="25"/>
  <c r="P1719" i="25"/>
  <c r="O1719" i="25"/>
  <c r="P1718" i="25"/>
  <c r="O1718" i="25"/>
  <c r="P1717" i="25"/>
  <c r="O1717" i="25"/>
  <c r="P1716" i="25"/>
  <c r="O1716" i="25"/>
  <c r="P1715" i="25"/>
  <c r="O1715" i="25"/>
  <c r="P1714" i="25"/>
  <c r="O1714" i="25"/>
  <c r="P1713" i="25"/>
  <c r="O1713" i="25"/>
  <c r="P1712" i="25"/>
  <c r="O1712" i="25"/>
  <c r="P1711" i="25"/>
  <c r="O1711" i="25"/>
  <c r="P1710" i="25"/>
  <c r="O1710" i="25"/>
  <c r="P1709" i="25"/>
  <c r="O1709" i="25"/>
  <c r="P1708" i="25"/>
  <c r="O1708" i="25"/>
  <c r="P1707" i="25"/>
  <c r="O1707" i="25"/>
  <c r="P1706" i="25"/>
  <c r="O1706" i="25"/>
  <c r="P1705" i="25"/>
  <c r="O1705" i="25"/>
  <c r="P1704" i="25"/>
  <c r="O1704" i="25"/>
  <c r="P1703" i="25"/>
  <c r="O1703" i="25"/>
  <c r="P1702" i="25"/>
  <c r="O1702" i="25"/>
  <c r="P1701" i="25"/>
  <c r="O1701" i="25"/>
  <c r="P1700" i="25"/>
  <c r="O1700" i="25"/>
  <c r="P1699" i="25"/>
  <c r="O1699" i="25"/>
  <c r="P1698" i="25"/>
  <c r="O1698" i="25"/>
  <c r="P1697" i="25"/>
  <c r="O1697" i="25"/>
  <c r="P1696" i="25"/>
  <c r="O1696" i="25"/>
  <c r="P1695" i="25"/>
  <c r="O1695" i="25"/>
  <c r="P1694" i="25"/>
  <c r="O1694" i="25"/>
  <c r="P1693" i="25"/>
  <c r="O1693" i="25"/>
  <c r="P1692" i="25"/>
  <c r="O1692" i="25"/>
  <c r="P1691" i="25"/>
  <c r="O1691" i="25"/>
  <c r="P1690" i="25"/>
  <c r="O1690" i="25"/>
  <c r="P1689" i="25"/>
  <c r="O1689" i="25"/>
  <c r="P1688" i="25"/>
  <c r="O1688" i="25"/>
  <c r="P1687" i="25"/>
  <c r="O1687" i="25"/>
  <c r="P1686" i="25"/>
  <c r="O1686" i="25"/>
  <c r="P1685" i="25"/>
  <c r="O1685" i="25"/>
  <c r="P1684" i="25"/>
  <c r="O1684" i="25"/>
  <c r="P1683" i="25"/>
  <c r="O1683" i="25"/>
  <c r="P1682" i="25"/>
  <c r="O1682" i="25"/>
  <c r="P1681" i="25"/>
  <c r="O1681" i="25"/>
  <c r="P1680" i="25"/>
  <c r="O1680" i="25"/>
  <c r="P1679" i="25"/>
  <c r="O1679" i="25"/>
  <c r="P1678" i="25"/>
  <c r="O1678" i="25"/>
  <c r="P1677" i="25"/>
  <c r="O1677" i="25"/>
  <c r="P1676" i="25"/>
  <c r="O1676" i="25"/>
  <c r="P1675" i="25"/>
  <c r="O1675" i="25"/>
  <c r="P1674" i="25"/>
  <c r="O1674" i="25"/>
  <c r="P1673" i="25"/>
  <c r="O1673" i="25"/>
  <c r="P1672" i="25"/>
  <c r="O1672" i="25"/>
  <c r="P1671" i="25"/>
  <c r="O1671" i="25"/>
  <c r="P1670" i="25"/>
  <c r="O1670" i="25"/>
  <c r="P1669" i="25"/>
  <c r="O1669" i="25"/>
  <c r="P1668" i="25"/>
  <c r="O1668" i="25"/>
  <c r="P1667" i="25"/>
  <c r="O1667" i="25"/>
  <c r="P1666" i="25"/>
  <c r="O1666" i="25"/>
  <c r="P1665" i="25"/>
  <c r="O1665" i="25"/>
  <c r="P1664" i="25"/>
  <c r="O1664" i="25"/>
  <c r="P1663" i="25"/>
  <c r="O1663" i="25"/>
  <c r="P1662" i="25"/>
  <c r="O1662" i="25"/>
  <c r="P1661" i="25"/>
  <c r="O1661" i="25"/>
  <c r="P1660" i="25"/>
  <c r="O1660" i="25"/>
  <c r="P1659" i="25"/>
  <c r="O1659" i="25"/>
  <c r="P1658" i="25"/>
  <c r="O1658" i="25"/>
  <c r="P1657" i="25"/>
  <c r="O1657" i="25"/>
  <c r="P1656" i="25"/>
  <c r="O1656" i="25"/>
  <c r="P1655" i="25"/>
  <c r="O1655" i="25"/>
  <c r="P1654" i="25"/>
  <c r="O1654" i="25"/>
  <c r="P1653" i="25"/>
  <c r="O1653" i="25"/>
  <c r="P1652" i="25"/>
  <c r="O1652" i="25"/>
  <c r="P1651" i="25"/>
  <c r="O1651" i="25"/>
  <c r="P1650" i="25"/>
  <c r="O1650" i="25"/>
  <c r="P1649" i="25"/>
  <c r="O1649" i="25"/>
  <c r="P1648" i="25"/>
  <c r="O1648" i="25"/>
  <c r="P1647" i="25"/>
  <c r="O1647" i="25"/>
  <c r="P1646" i="25"/>
  <c r="O1646" i="25"/>
  <c r="P1645" i="25"/>
  <c r="O1645" i="25"/>
  <c r="P1644" i="25"/>
  <c r="O1644" i="25"/>
  <c r="P1643" i="25"/>
  <c r="O1643" i="25"/>
  <c r="P1642" i="25"/>
  <c r="O1642" i="25"/>
  <c r="P1641" i="25"/>
  <c r="O1641" i="25"/>
  <c r="P1640" i="25"/>
  <c r="O1640" i="25"/>
  <c r="P1639" i="25"/>
  <c r="O1639" i="25"/>
  <c r="P1638" i="25"/>
  <c r="O1638" i="25"/>
  <c r="P1637" i="25"/>
  <c r="O1637" i="25"/>
  <c r="P1636" i="25"/>
  <c r="O1636" i="25"/>
  <c r="P1635" i="25"/>
  <c r="O1635" i="25"/>
  <c r="P1634" i="25"/>
  <c r="O1634" i="25"/>
  <c r="P1633" i="25"/>
  <c r="O1633" i="25"/>
  <c r="P1632" i="25"/>
  <c r="O1632" i="25"/>
  <c r="P1631" i="25"/>
  <c r="O1631" i="25"/>
  <c r="P1630" i="25"/>
  <c r="O1630" i="25"/>
  <c r="P1629" i="25"/>
  <c r="O1629" i="25"/>
  <c r="P1628" i="25"/>
  <c r="O1628" i="25"/>
  <c r="P1627" i="25"/>
  <c r="O1627" i="25"/>
  <c r="P1626" i="25"/>
  <c r="O1626" i="25"/>
  <c r="P1625" i="25"/>
  <c r="O1625" i="25"/>
  <c r="P1624" i="25"/>
  <c r="O1624" i="25"/>
  <c r="P1623" i="25"/>
  <c r="O1623" i="25"/>
  <c r="P1622" i="25"/>
  <c r="O1622" i="25"/>
  <c r="P1621" i="25"/>
  <c r="O1621" i="25"/>
  <c r="P1620" i="25"/>
  <c r="O1620" i="25"/>
  <c r="P1619" i="25"/>
  <c r="O1619" i="25"/>
  <c r="P1618" i="25"/>
  <c r="O1618" i="25"/>
  <c r="P1617" i="25"/>
  <c r="O1617" i="25"/>
  <c r="P1616" i="25"/>
  <c r="O1616" i="25"/>
  <c r="P1615" i="25"/>
  <c r="O1615" i="25"/>
  <c r="P1614" i="25"/>
  <c r="O1614" i="25"/>
  <c r="P1613" i="25"/>
  <c r="O1613" i="25"/>
  <c r="P1612" i="25"/>
  <c r="O1612" i="25"/>
  <c r="P1611" i="25"/>
  <c r="O1611" i="25"/>
  <c r="P1610" i="25"/>
  <c r="O1610" i="25"/>
  <c r="P1609" i="25"/>
  <c r="O1609" i="25"/>
  <c r="P1608" i="25"/>
  <c r="O1608" i="25"/>
  <c r="P1607" i="25"/>
  <c r="O1607" i="25"/>
  <c r="P1606" i="25"/>
  <c r="O1606" i="25"/>
  <c r="P1605" i="25"/>
  <c r="O1605" i="25"/>
  <c r="P1604" i="25"/>
  <c r="O1604" i="25"/>
  <c r="P1603" i="25"/>
  <c r="O1603" i="25"/>
  <c r="P1602" i="25"/>
  <c r="O1602" i="25"/>
  <c r="P1601" i="25"/>
  <c r="O1601" i="25"/>
  <c r="P1600" i="25"/>
  <c r="O1600" i="25"/>
  <c r="P1599" i="25"/>
  <c r="O1599" i="25"/>
  <c r="P1598" i="25"/>
  <c r="O1598" i="25"/>
  <c r="P1597" i="25"/>
  <c r="O1597" i="25"/>
  <c r="P1596" i="25"/>
  <c r="O1596" i="25"/>
  <c r="P1595" i="25"/>
  <c r="O1595" i="25"/>
  <c r="P1594" i="25"/>
  <c r="O1594" i="25"/>
  <c r="P1593" i="25"/>
  <c r="O1593" i="25"/>
  <c r="P1592" i="25"/>
  <c r="O1592" i="25"/>
  <c r="P1591" i="25"/>
  <c r="O1591" i="25"/>
  <c r="P1590" i="25"/>
  <c r="O1590" i="25"/>
  <c r="P1589" i="25"/>
  <c r="O1589" i="25"/>
  <c r="P1588" i="25"/>
  <c r="O1588" i="25"/>
  <c r="P1587" i="25"/>
  <c r="O1587" i="25"/>
  <c r="P1586" i="25"/>
  <c r="O1586" i="25"/>
  <c r="P1585" i="25"/>
  <c r="O1585" i="25"/>
  <c r="P1584" i="25"/>
  <c r="O1584" i="25"/>
  <c r="P1583" i="25"/>
  <c r="O1583" i="25"/>
  <c r="P1582" i="25"/>
  <c r="O1582" i="25"/>
  <c r="P1581" i="25"/>
  <c r="O1581" i="25"/>
  <c r="P1580" i="25"/>
  <c r="O1580" i="25"/>
  <c r="P1579" i="25"/>
  <c r="O1579" i="25"/>
  <c r="P1578" i="25"/>
  <c r="O1578" i="25"/>
  <c r="P1577" i="25"/>
  <c r="O1577" i="25"/>
  <c r="P1576" i="25"/>
  <c r="O1576" i="25"/>
  <c r="P1575" i="25"/>
  <c r="O1575" i="25"/>
  <c r="P1574" i="25"/>
  <c r="O1574" i="25"/>
  <c r="P1573" i="25"/>
  <c r="O1573" i="25"/>
  <c r="P1572" i="25"/>
  <c r="O1572" i="25"/>
  <c r="P1571" i="25"/>
  <c r="O1571" i="25"/>
  <c r="P1570" i="25"/>
  <c r="O1570" i="25"/>
  <c r="P1569" i="25"/>
  <c r="O1569" i="25"/>
  <c r="P1568" i="25"/>
  <c r="O1568" i="25"/>
  <c r="P1567" i="25"/>
  <c r="O1567" i="25"/>
  <c r="P1566" i="25"/>
  <c r="O1566" i="25"/>
  <c r="P1565" i="25"/>
  <c r="O1565" i="25"/>
  <c r="P1564" i="25"/>
  <c r="O1564" i="25"/>
  <c r="P1563" i="25"/>
  <c r="O1563" i="25"/>
  <c r="P1562" i="25"/>
  <c r="O1562" i="25"/>
  <c r="P1561" i="25"/>
  <c r="O1561" i="25"/>
  <c r="P1560" i="25"/>
  <c r="O1560" i="25"/>
  <c r="P1559" i="25"/>
  <c r="O1559" i="25"/>
  <c r="P1558" i="25"/>
  <c r="O1558" i="25"/>
  <c r="P1557" i="25"/>
  <c r="O1557" i="25"/>
  <c r="P1556" i="25"/>
  <c r="O1556" i="25"/>
  <c r="P1555" i="25"/>
  <c r="O1555" i="25"/>
  <c r="P1554" i="25"/>
  <c r="O1554" i="25"/>
  <c r="P1553" i="25"/>
  <c r="O1553" i="25"/>
  <c r="P1552" i="25"/>
  <c r="O1552" i="25"/>
  <c r="P1551" i="25"/>
  <c r="O1551" i="25"/>
  <c r="P1550" i="25"/>
  <c r="O1550" i="25"/>
  <c r="P1549" i="25"/>
  <c r="O1549" i="25"/>
  <c r="P1548" i="25"/>
  <c r="O1548" i="25"/>
  <c r="P1547" i="25"/>
  <c r="O1547" i="25"/>
  <c r="P1546" i="25"/>
  <c r="O1546" i="25"/>
  <c r="P1545" i="25"/>
  <c r="O1545" i="25"/>
  <c r="P1544" i="25"/>
  <c r="O1544" i="25"/>
  <c r="P1543" i="25"/>
  <c r="O1543" i="25"/>
  <c r="P1542" i="25"/>
  <c r="O1542" i="25"/>
  <c r="P1541" i="25"/>
  <c r="O1541" i="25"/>
  <c r="P1540" i="25"/>
  <c r="O1540" i="25"/>
  <c r="P1539" i="25"/>
  <c r="O1539" i="25"/>
  <c r="P1538" i="25"/>
  <c r="O1538" i="25"/>
  <c r="P1537" i="25"/>
  <c r="O1537" i="25"/>
  <c r="P1536" i="25"/>
  <c r="O1536" i="25"/>
  <c r="P1535" i="25"/>
  <c r="O1535" i="25"/>
  <c r="P1534" i="25"/>
  <c r="O1534" i="25"/>
  <c r="P1533" i="25"/>
  <c r="O1533" i="25"/>
  <c r="P1532" i="25"/>
  <c r="O1532" i="25"/>
  <c r="P1531" i="25"/>
  <c r="O1531" i="25"/>
  <c r="P1530" i="25"/>
  <c r="O1530" i="25"/>
  <c r="P1529" i="25"/>
  <c r="O1529" i="25"/>
  <c r="P1528" i="25"/>
  <c r="O1528" i="25"/>
  <c r="P1527" i="25"/>
  <c r="O1527" i="25"/>
  <c r="P1526" i="25"/>
  <c r="O1526" i="25"/>
  <c r="P1525" i="25"/>
  <c r="O1525" i="25"/>
  <c r="P1524" i="25"/>
  <c r="O1524" i="25"/>
  <c r="P1523" i="25"/>
  <c r="O1523" i="25"/>
  <c r="P1522" i="25"/>
  <c r="O1522" i="25"/>
  <c r="P1521" i="25"/>
  <c r="O1521" i="25"/>
  <c r="P1520" i="25"/>
  <c r="O1520" i="25"/>
  <c r="P1519" i="25"/>
  <c r="O1519" i="25"/>
  <c r="P1518" i="25"/>
  <c r="O1518" i="25"/>
  <c r="P1517" i="25"/>
  <c r="O1517" i="25"/>
  <c r="P1516" i="25"/>
  <c r="O1516" i="25"/>
  <c r="P1515" i="25"/>
  <c r="O1515" i="25"/>
  <c r="P1514" i="25"/>
  <c r="O1514" i="25"/>
  <c r="P1513" i="25"/>
  <c r="O1513" i="25"/>
  <c r="P1512" i="25"/>
  <c r="O1512" i="25"/>
  <c r="P1511" i="25"/>
  <c r="O1511" i="25"/>
  <c r="P1510" i="25"/>
  <c r="O1510" i="25"/>
  <c r="P1509" i="25"/>
  <c r="O1509" i="25"/>
  <c r="P1508" i="25"/>
  <c r="O1508" i="25"/>
  <c r="P1507" i="25"/>
  <c r="O1507" i="25"/>
  <c r="P1506" i="25"/>
  <c r="O1506" i="25"/>
  <c r="P1505" i="25"/>
  <c r="O1505" i="25"/>
  <c r="P1504" i="25"/>
  <c r="O1504" i="25"/>
  <c r="P1503" i="25"/>
  <c r="O1503" i="25"/>
  <c r="P1502" i="25"/>
  <c r="O1502" i="25"/>
  <c r="P1501" i="25"/>
  <c r="O1501" i="25"/>
  <c r="P1500" i="25"/>
  <c r="O1500" i="25"/>
  <c r="P1499" i="25"/>
  <c r="O1499" i="25"/>
  <c r="P1498" i="25"/>
  <c r="O1498" i="25"/>
  <c r="P1497" i="25"/>
  <c r="O1497" i="25"/>
  <c r="P1496" i="25"/>
  <c r="O1496" i="25"/>
  <c r="P1495" i="25"/>
  <c r="O1495" i="25"/>
  <c r="P1494" i="25"/>
  <c r="O1494" i="25"/>
  <c r="P1493" i="25"/>
  <c r="O1493" i="25"/>
  <c r="P1492" i="25"/>
  <c r="O1492" i="25"/>
  <c r="P1491" i="25"/>
  <c r="O1491" i="25"/>
  <c r="P1490" i="25"/>
  <c r="O1490" i="25"/>
  <c r="P1489" i="25"/>
  <c r="O1489" i="25"/>
  <c r="P1488" i="25"/>
  <c r="O1488" i="25"/>
  <c r="P1487" i="25"/>
  <c r="O1487" i="25"/>
  <c r="P1486" i="25"/>
  <c r="O1486" i="25"/>
  <c r="P1485" i="25"/>
  <c r="O1485" i="25"/>
  <c r="P1484" i="25"/>
  <c r="O1484" i="25"/>
  <c r="P1483" i="25"/>
  <c r="O1483" i="25"/>
  <c r="P1482" i="25"/>
  <c r="O1482" i="25"/>
  <c r="P1481" i="25"/>
  <c r="O1481" i="25"/>
  <c r="P1480" i="25"/>
  <c r="O1480" i="25"/>
  <c r="P1479" i="25"/>
  <c r="O1479" i="25"/>
  <c r="P1478" i="25"/>
  <c r="O1478" i="25"/>
  <c r="P1477" i="25"/>
  <c r="O1477" i="25"/>
  <c r="P1476" i="25"/>
  <c r="O1476" i="25"/>
  <c r="P1475" i="25"/>
  <c r="O1475" i="25"/>
  <c r="P1474" i="25"/>
  <c r="O1474" i="25"/>
  <c r="P1473" i="25"/>
  <c r="O1473" i="25"/>
  <c r="P1472" i="25"/>
  <c r="O1472" i="25"/>
  <c r="P1471" i="25"/>
  <c r="O1471" i="25"/>
  <c r="P1470" i="25"/>
  <c r="O1470" i="25"/>
  <c r="P1469" i="25"/>
  <c r="O1469" i="25"/>
  <c r="P1468" i="25"/>
  <c r="O1468" i="25"/>
  <c r="P1467" i="25"/>
  <c r="O1467" i="25"/>
  <c r="P1466" i="25"/>
  <c r="O1466" i="25"/>
  <c r="P1465" i="25"/>
  <c r="O1465" i="25"/>
  <c r="P1464" i="25"/>
  <c r="O1464" i="25"/>
  <c r="P1463" i="25"/>
  <c r="O1463" i="25"/>
  <c r="P1462" i="25"/>
  <c r="O1462" i="25"/>
  <c r="P1461" i="25"/>
  <c r="O1461" i="25"/>
  <c r="P1460" i="25"/>
  <c r="O1460" i="25"/>
  <c r="P1459" i="25"/>
  <c r="O1459" i="25"/>
  <c r="P1458" i="25"/>
  <c r="O1458" i="25"/>
  <c r="P1457" i="25"/>
  <c r="O1457" i="25"/>
  <c r="P1456" i="25"/>
  <c r="O1456" i="25"/>
  <c r="P1455" i="25"/>
  <c r="O1455" i="25"/>
  <c r="P1454" i="25"/>
  <c r="O1454" i="25"/>
  <c r="P1453" i="25"/>
  <c r="O1453" i="25"/>
  <c r="P1452" i="25"/>
  <c r="O1452" i="25"/>
  <c r="P1451" i="25"/>
  <c r="O1451" i="25"/>
  <c r="P1450" i="25"/>
  <c r="O1450" i="25"/>
  <c r="P1449" i="25"/>
  <c r="O1449" i="25"/>
  <c r="P1448" i="25"/>
  <c r="O1448" i="25"/>
  <c r="P1447" i="25"/>
  <c r="O1447" i="25"/>
  <c r="P1446" i="25"/>
  <c r="O1446" i="25"/>
  <c r="P1445" i="25"/>
  <c r="O1445" i="25"/>
  <c r="P1444" i="25"/>
  <c r="O1444" i="25"/>
  <c r="P1443" i="25"/>
  <c r="O1443" i="25"/>
  <c r="P1442" i="25"/>
  <c r="O1442" i="25"/>
  <c r="P1441" i="25"/>
  <c r="O1441" i="25"/>
  <c r="P1440" i="25"/>
  <c r="O1440" i="25"/>
  <c r="P1439" i="25"/>
  <c r="O1439" i="25"/>
  <c r="P1438" i="25"/>
  <c r="O1438" i="25"/>
  <c r="P1437" i="25"/>
  <c r="O1437" i="25"/>
  <c r="P1436" i="25"/>
  <c r="O1436" i="25"/>
  <c r="P1435" i="25"/>
  <c r="O1435" i="25"/>
  <c r="P1434" i="25"/>
  <c r="O1434" i="25"/>
  <c r="P1433" i="25"/>
  <c r="O1433" i="25"/>
  <c r="P1432" i="25"/>
  <c r="O1432" i="25"/>
  <c r="P1431" i="25"/>
  <c r="O1431" i="25"/>
  <c r="P1430" i="25"/>
  <c r="O1430" i="25"/>
  <c r="P1429" i="25"/>
  <c r="O1429" i="25"/>
  <c r="P1428" i="25"/>
  <c r="O1428" i="25"/>
  <c r="P1427" i="25"/>
  <c r="O1427" i="25"/>
  <c r="P1426" i="25"/>
  <c r="O1426" i="25"/>
  <c r="P1425" i="25"/>
  <c r="O1425" i="25"/>
  <c r="P1424" i="25"/>
  <c r="O1424" i="25"/>
  <c r="P1423" i="25"/>
  <c r="O1423" i="25"/>
  <c r="P1422" i="25"/>
  <c r="O1422" i="25"/>
  <c r="P1421" i="25"/>
  <c r="O1421" i="25"/>
  <c r="P1420" i="25"/>
  <c r="O1420" i="25"/>
  <c r="P1419" i="25"/>
  <c r="O1419" i="25"/>
  <c r="P1418" i="25"/>
  <c r="O1418" i="25"/>
  <c r="P1417" i="25"/>
  <c r="O1417" i="25"/>
  <c r="P1416" i="25"/>
  <c r="O1416" i="25"/>
  <c r="P1415" i="25"/>
  <c r="O1415" i="25"/>
  <c r="P1414" i="25"/>
  <c r="O1414" i="25"/>
  <c r="P1413" i="25"/>
  <c r="O1413" i="25"/>
  <c r="P1412" i="25"/>
  <c r="O1412" i="25"/>
  <c r="P1411" i="25"/>
  <c r="O1411" i="25"/>
  <c r="P1410" i="25"/>
  <c r="O1410" i="25"/>
  <c r="P1409" i="25"/>
  <c r="O1409" i="25"/>
  <c r="P1408" i="25"/>
  <c r="O1408" i="25"/>
  <c r="P1407" i="25"/>
  <c r="O1407" i="25"/>
  <c r="P1406" i="25"/>
  <c r="O1406" i="25"/>
  <c r="P1405" i="25"/>
  <c r="O1405" i="25"/>
  <c r="P1404" i="25"/>
  <c r="O1404" i="25"/>
  <c r="P1403" i="25"/>
  <c r="O1403" i="25"/>
  <c r="P1402" i="25"/>
  <c r="O1402" i="25"/>
  <c r="P1401" i="25"/>
  <c r="O1401" i="25"/>
  <c r="P1400" i="25"/>
  <c r="O1400" i="25"/>
  <c r="P1399" i="25"/>
  <c r="O1399" i="25"/>
  <c r="P1398" i="25"/>
  <c r="O1398" i="25"/>
  <c r="P1397" i="25"/>
  <c r="O1397" i="25"/>
  <c r="P1396" i="25"/>
  <c r="O1396" i="25"/>
  <c r="P1395" i="25"/>
  <c r="O1395" i="25"/>
  <c r="P1394" i="25"/>
  <c r="O1394" i="25"/>
  <c r="P1393" i="25"/>
  <c r="O1393" i="25"/>
  <c r="P1392" i="25"/>
  <c r="O1392" i="25"/>
  <c r="P1391" i="25"/>
  <c r="O1391" i="25"/>
  <c r="P1390" i="25"/>
  <c r="O1390" i="25"/>
  <c r="P1389" i="25"/>
  <c r="O1389" i="25"/>
  <c r="P1388" i="25"/>
  <c r="O1388" i="25"/>
  <c r="P1387" i="25"/>
  <c r="O1387" i="25"/>
  <c r="P1386" i="25"/>
  <c r="O1386" i="25"/>
  <c r="P1385" i="25"/>
  <c r="O1385" i="25"/>
  <c r="P1384" i="25"/>
  <c r="O1384" i="25"/>
  <c r="P1383" i="25"/>
  <c r="O1383" i="25"/>
  <c r="P1382" i="25"/>
  <c r="O1382" i="25"/>
  <c r="P1381" i="25"/>
  <c r="O1381" i="25"/>
  <c r="P1380" i="25"/>
  <c r="O1380" i="25"/>
  <c r="P1379" i="25"/>
  <c r="O1379" i="25"/>
  <c r="P1378" i="25"/>
  <c r="O1378" i="25"/>
  <c r="P1377" i="25"/>
  <c r="O1377" i="25"/>
  <c r="P1376" i="25"/>
  <c r="O1376" i="25"/>
  <c r="P1375" i="25"/>
  <c r="O1375" i="25"/>
  <c r="P1374" i="25"/>
  <c r="O1374" i="25"/>
  <c r="P1373" i="25"/>
  <c r="O1373" i="25"/>
  <c r="P1372" i="25"/>
  <c r="O1372" i="25"/>
  <c r="P1371" i="25"/>
  <c r="O1371" i="25"/>
  <c r="P1370" i="25"/>
  <c r="O1370" i="25"/>
  <c r="P1369" i="25"/>
  <c r="O1369" i="25"/>
  <c r="P1368" i="25"/>
  <c r="O1368" i="25"/>
  <c r="P1367" i="25"/>
  <c r="O1367" i="25"/>
  <c r="P1366" i="25"/>
  <c r="O1366" i="25"/>
  <c r="P1365" i="25"/>
  <c r="O1365" i="25"/>
  <c r="P1364" i="25"/>
  <c r="O1364" i="25"/>
  <c r="P1363" i="25"/>
  <c r="O1363" i="25"/>
  <c r="P1362" i="25"/>
  <c r="O1362" i="25"/>
  <c r="P1361" i="25"/>
  <c r="O1361" i="25"/>
  <c r="P1360" i="25"/>
  <c r="O1360" i="25"/>
  <c r="P1359" i="25"/>
  <c r="O1359" i="25"/>
  <c r="P1358" i="25"/>
  <c r="O1358" i="25"/>
  <c r="P1357" i="25"/>
  <c r="O1357" i="25"/>
  <c r="P1356" i="25"/>
  <c r="O1356" i="25"/>
  <c r="P1355" i="25"/>
  <c r="O1355" i="25"/>
  <c r="P1354" i="25"/>
  <c r="O1354" i="25"/>
  <c r="P1353" i="25"/>
  <c r="O1353" i="25"/>
  <c r="P1352" i="25"/>
  <c r="O1352" i="25"/>
  <c r="P1351" i="25"/>
  <c r="O1351" i="25"/>
  <c r="P1350" i="25"/>
  <c r="O1350" i="25"/>
  <c r="P1349" i="25"/>
  <c r="O1349" i="25"/>
  <c r="P1348" i="25"/>
  <c r="O1348" i="25"/>
  <c r="P1347" i="25"/>
  <c r="O1347" i="25"/>
  <c r="P1346" i="25"/>
  <c r="O1346" i="25"/>
  <c r="P1345" i="25"/>
  <c r="O1345" i="25"/>
  <c r="P1344" i="25"/>
  <c r="O1344" i="25"/>
  <c r="P1343" i="25"/>
  <c r="O1343" i="25"/>
  <c r="P1342" i="25"/>
  <c r="O1342" i="25"/>
  <c r="P1341" i="25"/>
  <c r="O1341" i="25"/>
  <c r="P1340" i="25"/>
  <c r="O1340" i="25"/>
  <c r="P1339" i="25"/>
  <c r="O1339" i="25"/>
  <c r="P1338" i="25"/>
  <c r="O1338" i="25"/>
  <c r="P1337" i="25"/>
  <c r="O1337" i="25"/>
  <c r="P1336" i="25"/>
  <c r="O1336" i="25"/>
  <c r="P1335" i="25"/>
  <c r="O1335" i="25"/>
  <c r="P1334" i="25"/>
  <c r="O1334" i="25"/>
  <c r="P1333" i="25"/>
  <c r="O1333" i="25"/>
  <c r="P1332" i="25"/>
  <c r="O1332" i="25"/>
  <c r="P1331" i="25"/>
  <c r="O1331" i="25"/>
  <c r="P1330" i="25"/>
  <c r="O1330" i="25"/>
  <c r="P1329" i="25"/>
  <c r="O1329" i="25"/>
  <c r="P1328" i="25"/>
  <c r="O1328" i="25"/>
  <c r="P1327" i="25"/>
  <c r="O1327" i="25"/>
  <c r="P1326" i="25"/>
  <c r="O1326" i="25"/>
  <c r="P1325" i="25"/>
  <c r="O1325" i="25"/>
  <c r="P1324" i="25"/>
  <c r="O1324" i="25"/>
  <c r="P1323" i="25"/>
  <c r="O1323" i="25"/>
  <c r="P1322" i="25"/>
  <c r="O1322" i="25"/>
  <c r="P1321" i="25"/>
  <c r="O1321" i="25"/>
  <c r="P1320" i="25"/>
  <c r="O1320" i="25"/>
  <c r="P1319" i="25"/>
  <c r="O1319" i="25"/>
  <c r="P1318" i="25"/>
  <c r="O1318" i="25"/>
  <c r="P1317" i="25"/>
  <c r="O1317" i="25"/>
  <c r="P1316" i="25"/>
  <c r="O1316" i="25"/>
  <c r="P1315" i="25"/>
  <c r="O1315" i="25"/>
  <c r="P1314" i="25"/>
  <c r="O1314" i="25"/>
  <c r="P1313" i="25"/>
  <c r="O1313" i="25"/>
  <c r="P1312" i="25"/>
  <c r="O1312" i="25"/>
  <c r="P1311" i="25"/>
  <c r="O1311" i="25"/>
  <c r="P1310" i="25"/>
  <c r="O1310" i="25"/>
  <c r="P1309" i="25"/>
  <c r="O1309" i="25"/>
  <c r="P1308" i="25"/>
  <c r="O1308" i="25"/>
  <c r="P1307" i="25"/>
  <c r="O1307" i="25"/>
  <c r="P1306" i="25"/>
  <c r="O1306" i="25"/>
  <c r="P1305" i="25"/>
  <c r="O1305" i="25"/>
  <c r="P1304" i="25"/>
  <c r="O1304" i="25"/>
  <c r="P1303" i="25"/>
  <c r="O1303" i="25"/>
  <c r="P1302" i="25"/>
  <c r="O1302" i="25"/>
  <c r="P1301" i="25"/>
  <c r="O1301" i="25"/>
  <c r="P1300" i="25"/>
  <c r="O1300" i="25"/>
  <c r="P1299" i="25"/>
  <c r="O1299" i="25"/>
  <c r="P1298" i="25"/>
  <c r="O1298" i="25"/>
  <c r="P1297" i="25"/>
  <c r="O1297" i="25"/>
  <c r="P1296" i="25"/>
  <c r="O1296" i="25"/>
  <c r="P1295" i="25"/>
  <c r="O1295" i="25"/>
  <c r="P1294" i="25"/>
  <c r="O1294" i="25"/>
  <c r="P1293" i="25"/>
  <c r="O1293" i="25"/>
  <c r="P1292" i="25"/>
  <c r="O1292" i="25"/>
  <c r="P1291" i="25"/>
  <c r="O1291" i="25"/>
  <c r="P1290" i="25"/>
  <c r="O1290" i="25"/>
  <c r="P1289" i="25"/>
  <c r="O1289" i="25"/>
  <c r="P1288" i="25"/>
  <c r="O1288" i="25"/>
  <c r="P1287" i="25"/>
  <c r="O1287" i="25"/>
  <c r="P1286" i="25"/>
  <c r="O1286" i="25"/>
  <c r="P1285" i="25"/>
  <c r="O1285" i="25"/>
  <c r="P1284" i="25"/>
  <c r="O1284" i="25"/>
  <c r="P1283" i="25"/>
  <c r="O1283" i="25"/>
  <c r="P1282" i="25"/>
  <c r="O1282" i="25"/>
  <c r="P1281" i="25"/>
  <c r="O1281" i="25"/>
  <c r="P1280" i="25"/>
  <c r="O1280" i="25"/>
  <c r="P1279" i="25"/>
  <c r="O1279" i="25"/>
  <c r="P1278" i="25"/>
  <c r="O1278" i="25"/>
  <c r="P1277" i="25"/>
  <c r="O1277" i="25"/>
  <c r="P1276" i="25"/>
  <c r="O1276" i="25"/>
  <c r="P1275" i="25"/>
  <c r="O1275" i="25"/>
  <c r="P1274" i="25"/>
  <c r="O1274" i="25"/>
  <c r="P1273" i="25"/>
  <c r="O1273" i="25"/>
  <c r="P1272" i="25"/>
  <c r="O1272" i="25"/>
  <c r="P1271" i="25"/>
  <c r="O1271" i="25"/>
  <c r="P1270" i="25"/>
  <c r="O1270" i="25"/>
  <c r="P1269" i="25"/>
  <c r="O1269" i="25"/>
  <c r="P1268" i="25"/>
  <c r="O1268" i="25"/>
  <c r="P1267" i="25"/>
  <c r="O1267" i="25"/>
  <c r="P1266" i="25"/>
  <c r="O1266" i="25"/>
  <c r="P1265" i="25"/>
  <c r="O1265" i="25"/>
  <c r="P1264" i="25"/>
  <c r="O1264" i="25"/>
  <c r="P1263" i="25"/>
  <c r="O1263" i="25"/>
  <c r="P1262" i="25"/>
  <c r="O1262" i="25"/>
  <c r="P1261" i="25"/>
  <c r="O1261" i="25"/>
  <c r="P1260" i="25"/>
  <c r="O1260" i="25"/>
  <c r="P1259" i="25"/>
  <c r="O1259" i="25"/>
  <c r="P1258" i="25"/>
  <c r="O1258" i="25"/>
  <c r="P1257" i="25"/>
  <c r="O1257" i="25"/>
  <c r="P1256" i="25"/>
  <c r="O1256" i="25"/>
  <c r="P1255" i="25"/>
  <c r="O1255" i="25"/>
  <c r="P1254" i="25"/>
  <c r="O1254" i="25"/>
  <c r="P1253" i="25"/>
  <c r="O1253" i="25"/>
  <c r="P1252" i="25"/>
  <c r="O1252" i="25"/>
  <c r="P1251" i="25"/>
  <c r="O1251" i="25"/>
  <c r="P1250" i="25"/>
  <c r="O1250" i="25"/>
  <c r="P1249" i="25"/>
  <c r="O1249" i="25"/>
  <c r="P1248" i="25"/>
  <c r="O1248" i="25"/>
  <c r="P1247" i="25"/>
  <c r="O1247" i="25"/>
  <c r="P1246" i="25"/>
  <c r="O1246" i="25"/>
  <c r="P1245" i="25"/>
  <c r="O1245" i="25"/>
  <c r="P1244" i="25"/>
  <c r="O1244" i="25"/>
  <c r="P1243" i="25"/>
  <c r="O1243" i="25"/>
  <c r="P1242" i="25"/>
  <c r="O1242" i="25"/>
  <c r="P1241" i="25"/>
  <c r="O1241" i="25"/>
  <c r="P1240" i="25"/>
  <c r="O1240" i="25"/>
  <c r="P1239" i="25"/>
  <c r="O1239" i="25"/>
  <c r="P1238" i="25"/>
  <c r="O1238" i="25"/>
  <c r="P1237" i="25"/>
  <c r="O1237" i="25"/>
  <c r="P1236" i="25"/>
  <c r="O1236" i="25"/>
  <c r="P1235" i="25"/>
  <c r="O1235" i="25"/>
  <c r="P1234" i="25"/>
  <c r="O1234" i="25"/>
  <c r="P1233" i="25"/>
  <c r="O1233" i="25"/>
  <c r="P1232" i="25"/>
  <c r="O1232" i="25"/>
  <c r="P1231" i="25"/>
  <c r="O1231" i="25"/>
  <c r="P1230" i="25"/>
  <c r="O1230" i="25"/>
  <c r="P1229" i="25"/>
  <c r="O1229" i="25"/>
  <c r="P1228" i="25"/>
  <c r="O1228" i="25"/>
  <c r="P1227" i="25"/>
  <c r="O1227" i="25"/>
  <c r="P1226" i="25"/>
  <c r="O1226" i="25"/>
  <c r="P1225" i="25"/>
  <c r="O1225" i="25"/>
  <c r="P1224" i="25"/>
  <c r="O1224" i="25"/>
  <c r="P1223" i="25"/>
  <c r="O1223" i="25"/>
  <c r="P1222" i="25"/>
  <c r="O1222" i="25"/>
  <c r="P1221" i="25"/>
  <c r="O1221" i="25"/>
  <c r="P1220" i="25"/>
  <c r="O1220" i="25"/>
  <c r="P1219" i="25"/>
  <c r="O1219" i="25"/>
  <c r="P1218" i="25"/>
  <c r="O1218" i="25"/>
  <c r="P1217" i="25"/>
  <c r="O1217" i="25"/>
  <c r="P1216" i="25"/>
  <c r="O1216" i="25"/>
  <c r="P1215" i="25"/>
  <c r="O1215" i="25"/>
  <c r="P1214" i="25"/>
  <c r="O1214" i="25"/>
  <c r="P1213" i="25"/>
  <c r="O1213" i="25"/>
  <c r="P1212" i="25"/>
  <c r="O1212" i="25"/>
  <c r="P1211" i="25"/>
  <c r="O1211" i="25"/>
  <c r="P1210" i="25"/>
  <c r="O1210" i="25"/>
  <c r="P1209" i="25"/>
  <c r="O1209" i="25"/>
  <c r="P1208" i="25"/>
  <c r="O1208" i="25"/>
  <c r="P1207" i="25"/>
  <c r="O1207" i="25"/>
  <c r="P1206" i="25"/>
  <c r="O1206" i="25"/>
  <c r="P1205" i="25"/>
  <c r="O1205" i="25"/>
  <c r="P1204" i="25"/>
  <c r="O1204" i="25"/>
  <c r="P1203" i="25"/>
  <c r="O1203" i="25"/>
  <c r="P1202" i="25"/>
  <c r="O1202" i="25"/>
  <c r="P1201" i="25"/>
  <c r="O1201" i="25"/>
  <c r="P1200" i="25"/>
  <c r="O1200" i="25"/>
  <c r="P1199" i="25"/>
  <c r="O1199" i="25"/>
  <c r="P1198" i="25"/>
  <c r="O1198" i="25"/>
  <c r="P1197" i="25"/>
  <c r="O1197" i="25"/>
  <c r="P1196" i="25"/>
  <c r="O1196" i="25"/>
  <c r="P1195" i="25"/>
  <c r="O1195" i="25"/>
  <c r="P1194" i="25"/>
  <c r="O1194" i="25"/>
  <c r="P1193" i="25"/>
  <c r="O1193" i="25"/>
  <c r="P1192" i="25"/>
  <c r="O1192" i="25"/>
  <c r="P1191" i="25"/>
  <c r="O1191" i="25"/>
  <c r="P1190" i="25"/>
  <c r="O1190" i="25"/>
  <c r="P1189" i="25"/>
  <c r="O1189" i="25"/>
  <c r="P1188" i="25"/>
  <c r="O1188" i="25"/>
  <c r="P1187" i="25"/>
  <c r="O1187" i="25"/>
  <c r="P1186" i="25"/>
  <c r="O1186" i="25"/>
  <c r="P1185" i="25"/>
  <c r="O1185" i="25"/>
  <c r="P1184" i="25"/>
  <c r="O1184" i="25"/>
  <c r="P1183" i="25"/>
  <c r="O1183" i="25"/>
  <c r="P1182" i="25"/>
  <c r="O1182" i="25"/>
  <c r="P1181" i="25"/>
  <c r="O1181" i="25"/>
  <c r="P1180" i="25"/>
  <c r="O1180" i="25"/>
  <c r="P1179" i="25"/>
  <c r="O1179" i="25"/>
  <c r="P1178" i="25"/>
  <c r="O1178" i="25"/>
  <c r="P1177" i="25"/>
  <c r="O1177" i="25"/>
  <c r="P1176" i="25"/>
  <c r="O1176" i="25"/>
  <c r="P1175" i="25"/>
  <c r="O1175" i="25"/>
  <c r="P1174" i="25"/>
  <c r="O1174" i="25"/>
  <c r="P1173" i="25"/>
  <c r="O1173" i="25"/>
  <c r="P1172" i="25"/>
  <c r="O1172" i="25"/>
  <c r="P1171" i="25"/>
  <c r="O1171" i="25"/>
  <c r="P1170" i="25"/>
  <c r="O1170" i="25"/>
  <c r="P1169" i="25"/>
  <c r="O1169" i="25"/>
  <c r="P1168" i="25"/>
  <c r="O1168" i="25"/>
  <c r="P1167" i="25"/>
  <c r="O1167" i="25"/>
  <c r="P1166" i="25"/>
  <c r="O1166" i="25"/>
  <c r="P1165" i="25"/>
  <c r="O1165" i="25"/>
  <c r="P1164" i="25"/>
  <c r="O1164" i="25"/>
  <c r="P1163" i="25"/>
  <c r="O1163" i="25"/>
  <c r="P1162" i="25"/>
  <c r="O1162" i="25"/>
  <c r="P1161" i="25"/>
  <c r="O1161" i="25"/>
  <c r="P1160" i="25"/>
  <c r="O1160" i="25"/>
  <c r="P1159" i="25"/>
  <c r="O1159" i="25"/>
  <c r="P1158" i="25"/>
  <c r="O1158" i="25"/>
  <c r="P1157" i="25"/>
  <c r="O1157" i="25"/>
  <c r="P1156" i="25"/>
  <c r="O1156" i="25"/>
  <c r="P1155" i="25"/>
  <c r="O1155" i="25"/>
  <c r="P1154" i="25"/>
  <c r="O1154" i="25"/>
  <c r="P1153" i="25"/>
  <c r="O1153" i="25"/>
  <c r="P1152" i="25"/>
  <c r="O1152" i="25"/>
  <c r="P1151" i="25"/>
  <c r="O1151" i="25"/>
  <c r="P1150" i="25"/>
  <c r="O1150" i="25"/>
  <c r="P1149" i="25"/>
  <c r="O1149" i="25"/>
  <c r="P1148" i="25"/>
  <c r="O1148" i="25"/>
  <c r="P1147" i="25"/>
  <c r="O1147" i="25"/>
  <c r="P1146" i="25"/>
  <c r="O1146" i="25"/>
  <c r="P1145" i="25"/>
  <c r="O1145" i="25"/>
  <c r="P1144" i="25"/>
  <c r="O1144" i="25"/>
  <c r="P1143" i="25"/>
  <c r="O1143" i="25"/>
  <c r="P1142" i="25"/>
  <c r="O1142" i="25"/>
  <c r="P1141" i="25"/>
  <c r="O1141" i="25"/>
  <c r="P1140" i="25"/>
  <c r="O1140" i="25"/>
  <c r="P1139" i="25"/>
  <c r="O1139" i="25"/>
  <c r="P1138" i="25"/>
  <c r="O1138" i="25"/>
  <c r="P1137" i="25"/>
  <c r="O1137" i="25"/>
  <c r="P1136" i="25"/>
  <c r="O1136" i="25"/>
  <c r="P1135" i="25"/>
  <c r="O1135" i="25"/>
  <c r="P1134" i="25"/>
  <c r="O1134" i="25"/>
  <c r="P1133" i="25"/>
  <c r="O1133" i="25"/>
  <c r="P1132" i="25"/>
  <c r="O1132" i="25"/>
  <c r="P1131" i="25"/>
  <c r="O1131" i="25"/>
  <c r="P1130" i="25"/>
  <c r="O1130" i="25"/>
  <c r="P1129" i="25"/>
  <c r="O1129" i="25"/>
  <c r="P1128" i="25"/>
  <c r="O1128" i="25"/>
  <c r="P1127" i="25"/>
  <c r="O1127" i="25"/>
  <c r="P1126" i="25"/>
  <c r="O1126" i="25"/>
  <c r="P1125" i="25"/>
  <c r="O1125" i="25"/>
  <c r="P1124" i="25"/>
  <c r="O1124" i="25"/>
  <c r="P1123" i="25"/>
  <c r="O1123" i="25"/>
  <c r="P1122" i="25"/>
  <c r="O1122" i="25"/>
  <c r="P1121" i="25"/>
  <c r="O1121" i="25"/>
  <c r="P1120" i="25"/>
  <c r="O1120" i="25"/>
  <c r="P1119" i="25"/>
  <c r="O1119" i="25"/>
  <c r="P1118" i="25"/>
  <c r="O1118" i="25"/>
  <c r="P1117" i="25"/>
  <c r="O1117" i="25"/>
  <c r="P1116" i="25"/>
  <c r="O1116" i="25"/>
  <c r="P1115" i="25"/>
  <c r="O1115" i="25"/>
  <c r="P1114" i="25"/>
  <c r="O1114" i="25"/>
  <c r="P1113" i="25"/>
  <c r="O1113" i="25"/>
  <c r="P1112" i="25"/>
  <c r="O1112" i="25"/>
  <c r="P1111" i="25"/>
  <c r="O1111" i="25"/>
  <c r="P1110" i="25"/>
  <c r="O1110" i="25"/>
  <c r="P1109" i="25"/>
  <c r="O1109" i="25"/>
  <c r="P1108" i="25"/>
  <c r="O1108" i="25"/>
  <c r="P1107" i="25"/>
  <c r="O1107" i="25"/>
  <c r="P1106" i="25"/>
  <c r="O1106" i="25"/>
  <c r="P1105" i="25"/>
  <c r="O1105" i="25"/>
  <c r="P1104" i="25"/>
  <c r="O1104" i="25"/>
  <c r="P1103" i="25"/>
  <c r="O1103" i="25"/>
  <c r="P1102" i="25"/>
  <c r="O1102" i="25"/>
  <c r="P1101" i="25"/>
  <c r="O1101" i="25"/>
  <c r="P1100" i="25"/>
  <c r="O1100" i="25"/>
  <c r="P1099" i="25"/>
  <c r="O1099" i="25"/>
  <c r="P1098" i="25"/>
  <c r="O1098" i="25"/>
  <c r="P1097" i="25"/>
  <c r="O1097" i="25"/>
  <c r="P1096" i="25"/>
  <c r="O1096" i="25"/>
  <c r="P1095" i="25"/>
  <c r="O1095" i="25"/>
  <c r="P1094" i="25"/>
  <c r="O1094" i="25"/>
  <c r="P1093" i="25"/>
  <c r="O1093" i="25"/>
  <c r="P1092" i="25"/>
  <c r="O1092" i="25"/>
  <c r="P1091" i="25"/>
  <c r="O1091" i="25"/>
  <c r="P1090" i="25"/>
  <c r="O1090" i="25"/>
  <c r="P1089" i="25"/>
  <c r="O1089" i="25"/>
  <c r="P1088" i="25"/>
  <c r="O1088" i="25"/>
  <c r="P1087" i="25"/>
  <c r="O1087" i="25"/>
  <c r="P1086" i="25"/>
  <c r="O1086" i="25"/>
  <c r="P1085" i="25"/>
  <c r="O1085" i="25"/>
  <c r="P1084" i="25"/>
  <c r="O1084" i="25"/>
  <c r="P1083" i="25"/>
  <c r="O1083" i="25"/>
  <c r="P1082" i="25"/>
  <c r="O1082" i="25"/>
  <c r="P1081" i="25"/>
  <c r="O1081" i="25"/>
  <c r="P1080" i="25"/>
  <c r="O1080" i="25"/>
  <c r="P1079" i="25"/>
  <c r="O1079" i="25"/>
  <c r="P1078" i="25"/>
  <c r="O1078" i="25"/>
  <c r="P1077" i="25"/>
  <c r="O1077" i="25"/>
  <c r="P1076" i="25"/>
  <c r="O1076" i="25"/>
  <c r="P1075" i="25"/>
  <c r="O1075" i="25"/>
  <c r="P1074" i="25"/>
  <c r="O1074" i="25"/>
  <c r="P1073" i="25"/>
  <c r="O1073" i="25"/>
  <c r="P1072" i="25"/>
  <c r="O1072" i="25"/>
  <c r="P1071" i="25"/>
  <c r="O1071" i="25"/>
  <c r="P1070" i="25"/>
  <c r="O1070" i="25"/>
  <c r="P1069" i="25"/>
  <c r="O1069" i="25"/>
  <c r="P1068" i="25"/>
  <c r="O1068" i="25"/>
  <c r="P1067" i="25"/>
  <c r="O1067" i="25"/>
  <c r="P1066" i="25"/>
  <c r="O1066" i="25"/>
  <c r="P1065" i="25"/>
  <c r="O1065" i="25"/>
  <c r="P1064" i="25"/>
  <c r="O1064" i="25"/>
  <c r="P1063" i="25"/>
  <c r="O1063" i="25"/>
  <c r="P1062" i="25"/>
  <c r="O1062" i="25"/>
  <c r="P1061" i="25"/>
  <c r="O1061" i="25"/>
  <c r="P1060" i="25"/>
  <c r="O1060" i="25"/>
  <c r="P1059" i="25"/>
  <c r="O1059" i="25"/>
  <c r="P1058" i="25"/>
  <c r="O1058" i="25"/>
  <c r="P1057" i="25"/>
  <c r="O1057" i="25"/>
  <c r="P1056" i="25"/>
  <c r="O1056" i="25"/>
  <c r="P1055" i="25"/>
  <c r="O1055" i="25"/>
  <c r="P1054" i="25"/>
  <c r="O1054" i="25"/>
  <c r="P1053" i="25"/>
  <c r="O1053" i="25"/>
  <c r="P1052" i="25"/>
  <c r="O1052" i="25"/>
  <c r="P1051" i="25"/>
  <c r="O1051" i="25"/>
  <c r="P1050" i="25"/>
  <c r="O1050" i="25"/>
  <c r="P1049" i="25"/>
  <c r="O1049" i="25"/>
  <c r="P1048" i="25"/>
  <c r="O1048" i="25"/>
  <c r="P1047" i="25"/>
  <c r="O1047" i="25"/>
  <c r="P1046" i="25"/>
  <c r="O1046" i="25"/>
  <c r="P1045" i="25"/>
  <c r="O1045" i="25"/>
  <c r="P1044" i="25"/>
  <c r="O1044" i="25"/>
  <c r="P1043" i="25"/>
  <c r="O1043" i="25"/>
  <c r="P1042" i="25"/>
  <c r="O1042" i="25"/>
  <c r="P1041" i="25"/>
  <c r="O1041" i="25"/>
  <c r="P1040" i="25"/>
  <c r="O1040" i="25"/>
  <c r="P1039" i="25"/>
  <c r="O1039" i="25"/>
  <c r="P1038" i="25"/>
  <c r="O1038" i="25"/>
  <c r="P1037" i="25"/>
  <c r="O1037" i="25"/>
  <c r="P1036" i="25"/>
  <c r="O1036" i="25"/>
  <c r="P1035" i="25"/>
  <c r="O1035" i="25"/>
  <c r="P1034" i="25"/>
  <c r="O1034" i="25"/>
  <c r="P1033" i="25"/>
  <c r="O1033" i="25"/>
  <c r="P1032" i="25"/>
  <c r="O1032" i="25"/>
  <c r="P1031" i="25"/>
  <c r="O1031" i="25"/>
  <c r="P1030" i="25"/>
  <c r="O1030" i="25"/>
  <c r="P1029" i="25"/>
  <c r="O1029" i="25"/>
  <c r="P1028" i="25"/>
  <c r="O1028" i="25"/>
  <c r="P1027" i="25"/>
  <c r="O1027" i="25"/>
  <c r="P1026" i="25"/>
  <c r="O1026" i="25"/>
  <c r="P1025" i="25"/>
  <c r="O1025" i="25"/>
  <c r="P1024" i="25"/>
  <c r="O1024" i="25"/>
  <c r="P1023" i="25"/>
  <c r="O1023" i="25"/>
  <c r="P1022" i="25"/>
  <c r="O1022" i="25"/>
  <c r="P1021" i="25"/>
  <c r="O1021" i="25"/>
  <c r="P1020" i="25"/>
  <c r="O1020" i="25"/>
  <c r="P1019" i="25"/>
  <c r="O1019" i="25"/>
  <c r="P1018" i="25"/>
  <c r="O1018" i="25"/>
  <c r="P1017" i="25"/>
  <c r="O1017" i="25"/>
  <c r="P1016" i="25"/>
  <c r="O1016" i="25"/>
  <c r="P1015" i="25"/>
  <c r="O1015" i="25"/>
  <c r="P1014" i="25"/>
  <c r="O1014" i="25"/>
  <c r="P1013" i="25"/>
  <c r="O1013" i="25"/>
  <c r="P1012" i="25"/>
  <c r="O1012" i="25"/>
  <c r="P1011" i="25"/>
  <c r="O1011" i="25"/>
  <c r="P1010" i="25"/>
  <c r="O1010" i="25"/>
  <c r="P1009" i="25"/>
  <c r="O1009" i="25"/>
  <c r="P1008" i="25"/>
  <c r="O1008" i="25"/>
  <c r="P1007" i="25"/>
  <c r="O1007" i="25"/>
  <c r="P1006" i="25"/>
  <c r="O1006" i="25"/>
  <c r="P1005" i="25"/>
  <c r="O1005" i="25"/>
  <c r="P1004" i="25"/>
  <c r="O1004" i="25"/>
  <c r="P1003" i="25"/>
  <c r="O1003" i="25"/>
  <c r="P1002" i="25"/>
  <c r="O1002" i="25"/>
  <c r="P1001" i="25"/>
  <c r="O1001" i="25"/>
  <c r="P1000" i="25"/>
  <c r="O1000" i="25"/>
  <c r="P999" i="25"/>
  <c r="O999" i="25"/>
  <c r="P998" i="25"/>
  <c r="O998" i="25"/>
  <c r="P997" i="25"/>
  <c r="O997" i="25"/>
  <c r="P996" i="25"/>
  <c r="O996" i="25"/>
  <c r="P995" i="25"/>
  <c r="O995" i="25"/>
  <c r="P994" i="25"/>
  <c r="O994" i="25"/>
  <c r="P993" i="25"/>
  <c r="O993" i="25"/>
  <c r="P992" i="25"/>
  <c r="O992" i="25"/>
  <c r="P991" i="25"/>
  <c r="O991" i="25"/>
  <c r="P990" i="25"/>
  <c r="O990" i="25"/>
  <c r="P989" i="25"/>
  <c r="O989" i="25"/>
  <c r="P988" i="25"/>
  <c r="O988" i="25"/>
  <c r="P987" i="25"/>
  <c r="O987" i="25"/>
  <c r="P986" i="25"/>
  <c r="O986" i="25"/>
  <c r="P985" i="25"/>
  <c r="O985" i="25"/>
  <c r="P984" i="25"/>
  <c r="O984" i="25"/>
  <c r="P983" i="25"/>
  <c r="O983" i="25"/>
  <c r="P982" i="25"/>
  <c r="O982" i="25"/>
  <c r="P981" i="25"/>
  <c r="O981" i="25"/>
  <c r="P980" i="25"/>
  <c r="O980" i="25"/>
  <c r="P979" i="25"/>
  <c r="O979" i="25"/>
  <c r="P978" i="25"/>
  <c r="O978" i="25"/>
  <c r="P977" i="25"/>
  <c r="O977" i="25"/>
  <c r="P976" i="25"/>
  <c r="O976" i="25"/>
  <c r="P975" i="25"/>
  <c r="O975" i="25"/>
  <c r="P974" i="25"/>
  <c r="O974" i="25"/>
  <c r="P973" i="25"/>
  <c r="O973" i="25"/>
  <c r="P972" i="25"/>
  <c r="O972" i="25"/>
  <c r="P971" i="25"/>
  <c r="O971" i="25"/>
  <c r="P970" i="25"/>
  <c r="O970" i="25"/>
  <c r="P969" i="25"/>
  <c r="O969" i="25"/>
  <c r="P968" i="25"/>
  <c r="O968" i="25"/>
  <c r="P967" i="25"/>
  <c r="O967" i="25"/>
  <c r="P966" i="25"/>
  <c r="O966" i="25"/>
  <c r="P965" i="25"/>
  <c r="O965" i="25"/>
  <c r="P964" i="25"/>
  <c r="O964" i="25"/>
  <c r="P963" i="25"/>
  <c r="O963" i="25"/>
  <c r="P962" i="25"/>
  <c r="O962" i="25"/>
  <c r="P961" i="25"/>
  <c r="O961" i="25"/>
  <c r="P960" i="25"/>
  <c r="O960" i="25"/>
  <c r="P959" i="25"/>
  <c r="O959" i="25"/>
  <c r="P958" i="25"/>
  <c r="O958" i="25"/>
  <c r="P957" i="25"/>
  <c r="O957" i="25"/>
  <c r="P956" i="25"/>
  <c r="O956" i="25"/>
  <c r="P955" i="25"/>
  <c r="O955" i="25"/>
  <c r="P954" i="25"/>
  <c r="O954" i="25"/>
  <c r="P953" i="25"/>
  <c r="O953" i="25"/>
  <c r="P952" i="25"/>
  <c r="O952" i="25"/>
  <c r="P951" i="25"/>
  <c r="O951" i="25"/>
  <c r="P950" i="25"/>
  <c r="O950" i="25"/>
  <c r="P949" i="25"/>
  <c r="O949" i="25"/>
  <c r="P948" i="25"/>
  <c r="O948" i="25"/>
  <c r="P947" i="25"/>
  <c r="O947" i="25"/>
  <c r="P946" i="25"/>
  <c r="O946" i="25"/>
  <c r="P945" i="25"/>
  <c r="O945" i="25"/>
  <c r="P944" i="25"/>
  <c r="O944" i="25"/>
  <c r="P943" i="25"/>
  <c r="O943" i="25"/>
  <c r="P942" i="25"/>
  <c r="O942" i="25"/>
  <c r="P941" i="25"/>
  <c r="O941" i="25"/>
  <c r="P940" i="25"/>
  <c r="O940" i="25"/>
  <c r="P939" i="25"/>
  <c r="O939" i="25"/>
  <c r="P938" i="25"/>
  <c r="O938" i="25"/>
  <c r="P937" i="25"/>
  <c r="O937" i="25"/>
  <c r="P936" i="25"/>
  <c r="O936" i="25"/>
  <c r="P935" i="25"/>
  <c r="O935" i="25"/>
  <c r="P934" i="25"/>
  <c r="O934" i="25"/>
  <c r="P933" i="25"/>
  <c r="O933" i="25"/>
  <c r="P932" i="25"/>
  <c r="O932" i="25"/>
  <c r="P931" i="25"/>
  <c r="O931" i="25"/>
  <c r="P930" i="25"/>
  <c r="O930" i="25"/>
  <c r="P929" i="25"/>
  <c r="O929" i="25"/>
  <c r="P928" i="25"/>
  <c r="O928" i="25"/>
  <c r="P927" i="25"/>
  <c r="O927" i="25"/>
  <c r="P926" i="25"/>
  <c r="O926" i="25"/>
  <c r="P925" i="25"/>
  <c r="O925" i="25"/>
  <c r="P924" i="25"/>
  <c r="O924" i="25"/>
  <c r="P923" i="25"/>
  <c r="O923" i="25"/>
  <c r="P922" i="25"/>
  <c r="O922" i="25"/>
  <c r="P921" i="25"/>
  <c r="O921" i="25"/>
  <c r="P920" i="25"/>
  <c r="O920" i="25"/>
  <c r="P919" i="25"/>
  <c r="O919" i="25"/>
  <c r="P918" i="25"/>
  <c r="O918" i="25"/>
  <c r="P917" i="25"/>
  <c r="O917" i="25"/>
  <c r="P916" i="25"/>
  <c r="O916" i="25"/>
  <c r="P915" i="25"/>
  <c r="O915" i="25"/>
  <c r="P914" i="25"/>
  <c r="O914" i="25"/>
  <c r="P913" i="25"/>
  <c r="O913" i="25"/>
  <c r="P912" i="25"/>
  <c r="O912" i="25"/>
  <c r="P911" i="25"/>
  <c r="O911" i="25"/>
  <c r="P910" i="25"/>
  <c r="O910" i="25"/>
  <c r="P909" i="25"/>
  <c r="O909" i="25"/>
  <c r="P908" i="25"/>
  <c r="O908" i="25"/>
  <c r="P907" i="25"/>
  <c r="O907" i="25"/>
  <c r="P906" i="25"/>
  <c r="O906" i="25"/>
  <c r="P905" i="25"/>
  <c r="O905" i="25"/>
  <c r="P904" i="25"/>
  <c r="O904" i="25"/>
  <c r="P903" i="25"/>
  <c r="O903" i="25"/>
  <c r="P902" i="25"/>
  <c r="O902" i="25"/>
  <c r="P901" i="25"/>
  <c r="O901" i="25"/>
  <c r="P900" i="25"/>
  <c r="O900" i="25"/>
  <c r="P899" i="25"/>
  <c r="O899" i="25"/>
  <c r="P898" i="25"/>
  <c r="O898" i="25"/>
  <c r="P897" i="25"/>
  <c r="O897" i="25"/>
  <c r="P896" i="25"/>
  <c r="O896" i="25"/>
  <c r="P895" i="25"/>
  <c r="O895" i="25"/>
  <c r="P894" i="25"/>
  <c r="O894" i="25"/>
  <c r="P893" i="25"/>
  <c r="O893" i="25"/>
  <c r="P892" i="25"/>
  <c r="O892" i="25"/>
  <c r="P891" i="25"/>
  <c r="O891" i="25"/>
  <c r="P890" i="25"/>
  <c r="O890" i="25"/>
  <c r="P889" i="25"/>
  <c r="O889" i="25"/>
  <c r="P888" i="25"/>
  <c r="O888" i="25"/>
  <c r="P887" i="25"/>
  <c r="O887" i="25"/>
  <c r="P886" i="25"/>
  <c r="O886" i="25"/>
  <c r="P885" i="25"/>
  <c r="O885" i="25"/>
  <c r="P884" i="25"/>
  <c r="O884" i="25"/>
  <c r="P883" i="25"/>
  <c r="O883" i="25"/>
  <c r="P882" i="25"/>
  <c r="O882" i="25"/>
  <c r="P881" i="25"/>
  <c r="O881" i="25"/>
  <c r="P880" i="25"/>
  <c r="O880" i="25"/>
  <c r="P879" i="25"/>
  <c r="O879" i="25"/>
  <c r="P878" i="25"/>
  <c r="O878" i="25"/>
  <c r="P877" i="25"/>
  <c r="O877" i="25"/>
  <c r="P876" i="25"/>
  <c r="O876" i="25"/>
  <c r="P875" i="25"/>
  <c r="O875" i="25"/>
  <c r="P874" i="25"/>
  <c r="O874" i="25"/>
  <c r="P873" i="25"/>
  <c r="O873" i="25"/>
  <c r="P872" i="25"/>
  <c r="O872" i="25"/>
  <c r="P871" i="25"/>
  <c r="O871" i="25"/>
  <c r="P870" i="25"/>
  <c r="O870" i="25"/>
  <c r="P869" i="25"/>
  <c r="O869" i="25"/>
  <c r="P868" i="25"/>
  <c r="O868" i="25"/>
  <c r="P867" i="25"/>
  <c r="O867" i="25"/>
  <c r="P866" i="25"/>
  <c r="O866" i="25"/>
  <c r="P865" i="25"/>
  <c r="O865" i="25"/>
  <c r="P864" i="25"/>
  <c r="O864" i="25"/>
  <c r="P863" i="25"/>
  <c r="O863" i="25"/>
  <c r="P862" i="25"/>
  <c r="O862" i="25"/>
  <c r="P861" i="25"/>
  <c r="O861" i="25"/>
  <c r="P860" i="25"/>
  <c r="O860" i="25"/>
  <c r="P859" i="25"/>
  <c r="O859" i="25"/>
  <c r="P858" i="25"/>
  <c r="O858" i="25"/>
  <c r="P857" i="25"/>
  <c r="O857" i="25"/>
  <c r="P856" i="25"/>
  <c r="O856" i="25"/>
  <c r="P855" i="25"/>
  <c r="O855" i="25"/>
  <c r="P854" i="25"/>
  <c r="O854" i="25"/>
  <c r="P853" i="25"/>
  <c r="O853" i="25"/>
  <c r="P852" i="25"/>
  <c r="O852" i="25"/>
  <c r="P851" i="25"/>
  <c r="O851" i="25"/>
  <c r="P850" i="25"/>
  <c r="O850" i="25"/>
  <c r="P849" i="25"/>
  <c r="O849" i="25"/>
  <c r="P848" i="25"/>
  <c r="O848" i="25"/>
  <c r="P847" i="25"/>
  <c r="O847" i="25"/>
  <c r="P846" i="25"/>
  <c r="O846" i="25"/>
  <c r="P845" i="25"/>
  <c r="O845" i="25"/>
  <c r="P844" i="25"/>
  <c r="O844" i="25"/>
  <c r="P843" i="25"/>
  <c r="O843" i="25"/>
  <c r="P842" i="25"/>
  <c r="O842" i="25"/>
  <c r="P841" i="25"/>
  <c r="O841" i="25"/>
  <c r="P840" i="25"/>
  <c r="O840" i="25"/>
  <c r="P839" i="25"/>
  <c r="O839" i="25"/>
  <c r="P838" i="25"/>
  <c r="O838" i="25"/>
  <c r="P837" i="25"/>
  <c r="O837" i="25"/>
  <c r="P836" i="25"/>
  <c r="O836" i="25"/>
  <c r="P835" i="25"/>
  <c r="O835" i="25"/>
  <c r="P834" i="25"/>
  <c r="O834" i="25"/>
  <c r="P833" i="25"/>
  <c r="O833" i="25"/>
  <c r="P832" i="25"/>
  <c r="O832" i="25"/>
  <c r="P831" i="25"/>
  <c r="O831" i="25"/>
  <c r="P830" i="25"/>
  <c r="O830" i="25"/>
  <c r="P829" i="25"/>
  <c r="O829" i="25"/>
  <c r="P828" i="25"/>
  <c r="O828" i="25"/>
  <c r="P827" i="25"/>
  <c r="O827" i="25"/>
  <c r="P826" i="25"/>
  <c r="O826" i="25"/>
  <c r="P825" i="25"/>
  <c r="O825" i="25"/>
  <c r="P824" i="25"/>
  <c r="O824" i="25"/>
  <c r="P823" i="25"/>
  <c r="O823" i="25"/>
  <c r="P822" i="25"/>
  <c r="O822" i="25"/>
  <c r="P821" i="25"/>
  <c r="O821" i="25"/>
  <c r="P820" i="25"/>
  <c r="O820" i="25"/>
  <c r="P819" i="25"/>
  <c r="O819" i="25"/>
  <c r="P818" i="25"/>
  <c r="O818" i="25"/>
  <c r="P817" i="25"/>
  <c r="O817" i="25"/>
  <c r="P816" i="25"/>
  <c r="O816" i="25"/>
  <c r="P815" i="25"/>
  <c r="O815" i="25"/>
  <c r="P814" i="25"/>
  <c r="O814" i="25"/>
  <c r="P813" i="25"/>
  <c r="O813" i="25"/>
  <c r="P812" i="25"/>
  <c r="O812" i="25"/>
  <c r="P811" i="25"/>
  <c r="O811" i="25"/>
  <c r="P810" i="25"/>
  <c r="O810" i="25"/>
  <c r="P809" i="25"/>
  <c r="O809" i="25"/>
  <c r="P808" i="25"/>
  <c r="O808" i="25"/>
  <c r="P807" i="25"/>
  <c r="O807" i="25"/>
  <c r="P806" i="25"/>
  <c r="O806" i="25"/>
  <c r="P805" i="25"/>
  <c r="O805" i="25"/>
  <c r="P804" i="25"/>
  <c r="O804" i="25"/>
  <c r="P803" i="25"/>
  <c r="O803" i="25"/>
  <c r="P802" i="25"/>
  <c r="O802" i="25"/>
  <c r="P801" i="25"/>
  <c r="O801" i="25"/>
  <c r="P800" i="25"/>
  <c r="O800" i="25"/>
  <c r="P799" i="25"/>
  <c r="O799" i="25"/>
  <c r="P798" i="25"/>
  <c r="O798" i="25"/>
  <c r="P797" i="25"/>
  <c r="O797" i="25"/>
  <c r="P796" i="25"/>
  <c r="O796" i="25"/>
  <c r="P795" i="25"/>
  <c r="O795" i="25"/>
  <c r="P794" i="25"/>
  <c r="O794" i="25"/>
  <c r="P793" i="25"/>
  <c r="O793" i="25"/>
  <c r="P792" i="25"/>
  <c r="O792" i="25"/>
  <c r="P791" i="25"/>
  <c r="O791" i="25"/>
  <c r="P790" i="25"/>
  <c r="O790" i="25"/>
  <c r="P789" i="25"/>
  <c r="O789" i="25"/>
  <c r="P788" i="25"/>
  <c r="O788" i="25"/>
  <c r="P787" i="25"/>
  <c r="O787" i="25"/>
  <c r="P786" i="25"/>
  <c r="O786" i="25"/>
  <c r="P785" i="25"/>
  <c r="O785" i="25"/>
  <c r="P784" i="25"/>
  <c r="O784" i="25"/>
  <c r="P783" i="25"/>
  <c r="O783" i="25"/>
  <c r="P782" i="25"/>
  <c r="O782" i="25"/>
  <c r="P781" i="25"/>
  <c r="O781" i="25"/>
  <c r="P780" i="25"/>
  <c r="O780" i="25"/>
  <c r="P779" i="25"/>
  <c r="O779" i="25"/>
  <c r="P778" i="25"/>
  <c r="O778" i="25"/>
  <c r="P777" i="25"/>
  <c r="O777" i="25"/>
  <c r="P776" i="25"/>
  <c r="O776" i="25"/>
  <c r="P775" i="25"/>
  <c r="O775" i="25"/>
  <c r="P774" i="25"/>
  <c r="O774" i="25"/>
  <c r="P773" i="25"/>
  <c r="O773" i="25"/>
  <c r="P772" i="25"/>
  <c r="O772" i="25"/>
  <c r="P771" i="25"/>
  <c r="O771" i="25"/>
  <c r="P770" i="25"/>
  <c r="O770" i="25"/>
  <c r="P769" i="25"/>
  <c r="O769" i="25"/>
  <c r="P768" i="25"/>
  <c r="O768" i="25"/>
  <c r="P767" i="25"/>
  <c r="O767" i="25"/>
  <c r="P766" i="25"/>
  <c r="O766" i="25"/>
  <c r="P765" i="25"/>
  <c r="O765" i="25"/>
  <c r="P764" i="25"/>
  <c r="O764" i="25"/>
  <c r="P763" i="25"/>
  <c r="O763" i="25"/>
  <c r="P762" i="25"/>
  <c r="O762" i="25"/>
  <c r="P761" i="25"/>
  <c r="O761" i="25"/>
  <c r="P760" i="25"/>
  <c r="O760" i="25"/>
  <c r="P759" i="25"/>
  <c r="O759" i="25"/>
  <c r="P758" i="25"/>
  <c r="O758" i="25"/>
  <c r="P757" i="25"/>
  <c r="O757" i="25"/>
  <c r="P756" i="25"/>
  <c r="O756" i="25"/>
  <c r="P755" i="25"/>
  <c r="O755" i="25"/>
  <c r="P754" i="25"/>
  <c r="O754" i="25"/>
  <c r="P753" i="25"/>
  <c r="O753" i="25"/>
  <c r="P752" i="25"/>
  <c r="O752" i="25"/>
  <c r="P751" i="25"/>
  <c r="O751" i="25"/>
  <c r="P750" i="25"/>
  <c r="O750" i="25"/>
  <c r="P749" i="25"/>
  <c r="O749" i="25"/>
  <c r="P748" i="25"/>
  <c r="O748" i="25"/>
  <c r="P747" i="25"/>
  <c r="O747" i="25"/>
  <c r="P746" i="25"/>
  <c r="O746" i="25"/>
  <c r="P745" i="25"/>
  <c r="O745" i="25"/>
  <c r="P744" i="25"/>
  <c r="O744" i="25"/>
  <c r="P743" i="25"/>
  <c r="O743" i="25"/>
  <c r="P742" i="25"/>
  <c r="O742" i="25"/>
  <c r="P741" i="25"/>
  <c r="O741" i="25"/>
  <c r="P740" i="25"/>
  <c r="O740" i="25"/>
  <c r="P739" i="25"/>
  <c r="O739" i="25"/>
  <c r="P738" i="25"/>
  <c r="O738" i="25"/>
  <c r="P737" i="25"/>
  <c r="O737" i="25"/>
  <c r="P736" i="25"/>
  <c r="O736" i="25"/>
  <c r="P735" i="25"/>
  <c r="O735" i="25"/>
  <c r="P734" i="25"/>
  <c r="O734" i="25"/>
  <c r="P733" i="25"/>
  <c r="O733" i="25"/>
  <c r="P732" i="25"/>
  <c r="O732" i="25"/>
  <c r="P731" i="25"/>
  <c r="O731" i="25"/>
  <c r="P730" i="25"/>
  <c r="O730" i="25"/>
  <c r="P729" i="25"/>
  <c r="O729" i="25"/>
  <c r="P728" i="25"/>
  <c r="O728" i="25"/>
  <c r="P727" i="25"/>
  <c r="O727" i="25"/>
  <c r="P726" i="25"/>
  <c r="O726" i="25"/>
  <c r="P725" i="25"/>
  <c r="O725" i="25"/>
  <c r="P724" i="25"/>
  <c r="O724" i="25"/>
  <c r="P723" i="25"/>
  <c r="O723" i="25"/>
  <c r="P722" i="25"/>
  <c r="O722" i="25"/>
  <c r="P721" i="25"/>
  <c r="O721" i="25"/>
  <c r="P720" i="25"/>
  <c r="O720" i="25"/>
  <c r="P719" i="25"/>
  <c r="O719" i="25"/>
  <c r="P718" i="25"/>
  <c r="O718" i="25"/>
  <c r="P717" i="25"/>
  <c r="O717" i="25"/>
  <c r="P716" i="25"/>
  <c r="O716" i="25"/>
  <c r="P715" i="25"/>
  <c r="O715" i="25"/>
  <c r="P714" i="25"/>
  <c r="O714" i="25"/>
  <c r="P713" i="25"/>
  <c r="O713" i="25"/>
  <c r="P712" i="25"/>
  <c r="O712" i="25"/>
  <c r="P711" i="25"/>
  <c r="O711" i="25"/>
  <c r="P710" i="25"/>
  <c r="O710" i="25"/>
  <c r="P709" i="25"/>
  <c r="O709" i="25"/>
  <c r="P708" i="25"/>
  <c r="O708" i="25"/>
  <c r="P707" i="25"/>
  <c r="O707" i="25"/>
  <c r="P706" i="25"/>
  <c r="O706" i="25"/>
  <c r="P705" i="25"/>
  <c r="O705" i="25"/>
  <c r="P704" i="25"/>
  <c r="O704" i="25"/>
  <c r="P703" i="25"/>
  <c r="O703" i="25"/>
  <c r="P702" i="25"/>
  <c r="O702" i="25"/>
  <c r="P701" i="25"/>
  <c r="O701" i="25"/>
  <c r="P700" i="25"/>
  <c r="O700" i="25"/>
  <c r="P699" i="25"/>
  <c r="O699" i="25"/>
  <c r="P698" i="25"/>
  <c r="O698" i="25"/>
  <c r="P697" i="25"/>
  <c r="O697" i="25"/>
  <c r="P696" i="25"/>
  <c r="O696" i="25"/>
  <c r="P695" i="25"/>
  <c r="O695" i="25"/>
  <c r="P694" i="25"/>
  <c r="O694" i="25"/>
  <c r="P693" i="25"/>
  <c r="O693" i="25"/>
  <c r="P692" i="25"/>
  <c r="O692" i="25"/>
  <c r="P691" i="25"/>
  <c r="O691" i="25"/>
  <c r="P690" i="25"/>
  <c r="O690" i="25"/>
  <c r="P689" i="25"/>
  <c r="O689" i="25"/>
  <c r="P688" i="25"/>
  <c r="O688" i="25"/>
  <c r="P687" i="25"/>
  <c r="O687" i="25"/>
  <c r="P686" i="25"/>
  <c r="O686" i="25"/>
  <c r="P685" i="25"/>
  <c r="O685" i="25"/>
  <c r="P684" i="25"/>
  <c r="O684" i="25"/>
  <c r="P683" i="25"/>
  <c r="O683" i="25"/>
  <c r="P682" i="25"/>
  <c r="O682" i="25"/>
  <c r="P681" i="25"/>
  <c r="O681" i="25"/>
  <c r="P680" i="25"/>
  <c r="O680" i="25"/>
  <c r="P679" i="25"/>
  <c r="O679" i="25"/>
  <c r="P678" i="25"/>
  <c r="O678" i="25"/>
  <c r="P677" i="25"/>
  <c r="O677" i="25"/>
  <c r="P676" i="25"/>
  <c r="O676" i="25"/>
  <c r="P675" i="25"/>
  <c r="O675" i="25"/>
  <c r="P674" i="25"/>
  <c r="O674" i="25"/>
  <c r="P673" i="25"/>
  <c r="O673" i="25"/>
  <c r="P672" i="25"/>
  <c r="O672" i="25"/>
  <c r="P671" i="25"/>
  <c r="O671" i="25"/>
  <c r="P670" i="25"/>
  <c r="O670" i="25"/>
  <c r="P669" i="25"/>
  <c r="O669" i="25"/>
  <c r="P668" i="25"/>
  <c r="O668" i="25"/>
  <c r="P667" i="25"/>
  <c r="O667" i="25"/>
  <c r="P666" i="25"/>
  <c r="O666" i="25"/>
  <c r="P665" i="25"/>
  <c r="O665" i="25"/>
  <c r="P664" i="25"/>
  <c r="O664" i="25"/>
  <c r="P663" i="25"/>
  <c r="O663" i="25"/>
  <c r="P662" i="25"/>
  <c r="O662" i="25"/>
  <c r="P661" i="25"/>
  <c r="O661" i="25"/>
  <c r="P660" i="25"/>
  <c r="O660" i="25"/>
  <c r="P659" i="25"/>
  <c r="O659" i="25"/>
  <c r="P658" i="25"/>
  <c r="O658" i="25"/>
  <c r="P657" i="25"/>
  <c r="O657" i="25"/>
  <c r="P656" i="25"/>
  <c r="O656" i="25"/>
  <c r="P655" i="25"/>
  <c r="O655" i="25"/>
  <c r="P654" i="25"/>
  <c r="O654" i="25"/>
  <c r="P653" i="25"/>
  <c r="O653" i="25"/>
  <c r="P652" i="25"/>
  <c r="O652" i="25"/>
  <c r="P651" i="25"/>
  <c r="O651" i="25"/>
  <c r="P650" i="25"/>
  <c r="O650" i="25"/>
  <c r="P649" i="25"/>
  <c r="O649" i="25"/>
  <c r="P648" i="25"/>
  <c r="O648" i="25"/>
  <c r="P647" i="25"/>
  <c r="O647" i="25"/>
  <c r="P646" i="25"/>
  <c r="O646" i="25"/>
  <c r="P645" i="25"/>
  <c r="O645" i="25"/>
  <c r="P644" i="25"/>
  <c r="O644" i="25"/>
  <c r="P643" i="25"/>
  <c r="O643" i="25"/>
  <c r="P642" i="25"/>
  <c r="O642" i="25"/>
  <c r="P641" i="25"/>
  <c r="O641" i="25"/>
  <c r="P640" i="25"/>
  <c r="O640" i="25"/>
  <c r="P639" i="25"/>
  <c r="O639" i="25"/>
  <c r="P638" i="25"/>
  <c r="O638" i="25"/>
  <c r="P637" i="25"/>
  <c r="O637" i="25"/>
  <c r="P636" i="25"/>
  <c r="O636" i="25"/>
  <c r="P635" i="25"/>
  <c r="O635" i="25"/>
  <c r="P634" i="25"/>
  <c r="O634" i="25"/>
  <c r="P633" i="25"/>
  <c r="O633" i="25"/>
  <c r="P632" i="25"/>
  <c r="O632" i="25"/>
  <c r="P631" i="25"/>
  <c r="O631" i="25"/>
  <c r="P630" i="25"/>
  <c r="O630" i="25"/>
  <c r="P629" i="25"/>
  <c r="O629" i="25"/>
  <c r="P628" i="25"/>
  <c r="O628" i="25"/>
  <c r="P627" i="25"/>
  <c r="O627" i="25"/>
  <c r="P626" i="25"/>
  <c r="O626" i="25"/>
  <c r="P625" i="25"/>
  <c r="O625" i="25"/>
  <c r="P624" i="25"/>
  <c r="O624" i="25"/>
  <c r="P623" i="25"/>
  <c r="O623" i="25"/>
  <c r="P622" i="25"/>
  <c r="O622" i="25"/>
  <c r="P621" i="25"/>
  <c r="O621" i="25"/>
  <c r="P620" i="25"/>
  <c r="O620" i="25"/>
  <c r="P619" i="25"/>
  <c r="O619" i="25"/>
  <c r="P618" i="25"/>
  <c r="O618" i="25"/>
  <c r="P617" i="25"/>
  <c r="O617" i="25"/>
  <c r="P616" i="25"/>
  <c r="O616" i="25"/>
  <c r="P615" i="25"/>
  <c r="O615" i="25"/>
  <c r="P614" i="25"/>
  <c r="O614" i="25"/>
  <c r="P613" i="25"/>
  <c r="O613" i="25"/>
  <c r="P612" i="25"/>
  <c r="O612" i="25"/>
  <c r="P611" i="25"/>
  <c r="O611" i="25"/>
  <c r="P610" i="25"/>
  <c r="O610" i="25"/>
  <c r="P609" i="25"/>
  <c r="O609" i="25"/>
  <c r="P608" i="25"/>
  <c r="O608" i="25"/>
  <c r="P607" i="25"/>
  <c r="O607" i="25"/>
  <c r="P606" i="25"/>
  <c r="O606" i="25"/>
  <c r="P605" i="25"/>
  <c r="O605" i="25"/>
  <c r="G605" i="25"/>
  <c r="P604" i="25"/>
  <c r="O604" i="25"/>
  <c r="G604" i="25"/>
  <c r="P603" i="25"/>
  <c r="O603" i="25"/>
  <c r="G603" i="25"/>
  <c r="P602" i="25"/>
  <c r="O602" i="25"/>
  <c r="G602" i="25"/>
  <c r="E602" i="25"/>
  <c r="P601" i="25"/>
  <c r="O601" i="25"/>
  <c r="G601" i="25"/>
  <c r="F601" i="25"/>
  <c r="P600" i="25"/>
  <c r="O600" i="25"/>
  <c r="G600" i="25"/>
  <c r="F600" i="25"/>
  <c r="P599" i="25"/>
  <c r="O599" i="25"/>
  <c r="G599" i="25"/>
  <c r="F599" i="25"/>
  <c r="P598" i="25"/>
  <c r="O598" i="25"/>
  <c r="G598" i="25"/>
  <c r="F598" i="25"/>
  <c r="P597" i="25"/>
  <c r="O597" i="25"/>
  <c r="G597" i="25"/>
  <c r="F597" i="25"/>
  <c r="P596" i="25"/>
  <c r="O596" i="25"/>
  <c r="G596" i="25"/>
  <c r="F596" i="25"/>
  <c r="P595" i="25"/>
  <c r="O595" i="25"/>
  <c r="G595" i="25"/>
  <c r="F595" i="25"/>
  <c r="P594" i="25"/>
  <c r="O594" i="25"/>
  <c r="G594" i="25"/>
  <c r="F594" i="25"/>
  <c r="P593" i="25"/>
  <c r="O593" i="25"/>
  <c r="G593" i="25"/>
  <c r="F593" i="25"/>
  <c r="P592" i="25"/>
  <c r="O592" i="25"/>
  <c r="G592" i="25"/>
  <c r="F592" i="25"/>
  <c r="P591" i="25"/>
  <c r="O591" i="25"/>
  <c r="G591" i="25"/>
  <c r="F591" i="25"/>
  <c r="P590" i="25"/>
  <c r="O590" i="25"/>
  <c r="G590" i="25"/>
  <c r="F590" i="25"/>
  <c r="P589" i="25"/>
  <c r="O589" i="25"/>
  <c r="G589" i="25"/>
  <c r="F589" i="25"/>
  <c r="P588" i="25"/>
  <c r="O588" i="25"/>
  <c r="G588" i="25"/>
  <c r="F588" i="25"/>
  <c r="P587" i="25"/>
  <c r="O587" i="25"/>
  <c r="G587" i="25"/>
  <c r="F587" i="25"/>
  <c r="P586" i="25"/>
  <c r="O586" i="25"/>
  <c r="G586" i="25"/>
  <c r="F586" i="25"/>
  <c r="P585" i="25"/>
  <c r="O585" i="25"/>
  <c r="G585" i="25"/>
  <c r="F585" i="25"/>
  <c r="P584" i="25"/>
  <c r="O584" i="25"/>
  <c r="G584" i="25"/>
  <c r="F584" i="25"/>
  <c r="P583" i="25"/>
  <c r="O583" i="25"/>
  <c r="G583" i="25"/>
  <c r="F583" i="25"/>
  <c r="P582" i="25"/>
  <c r="O582" i="25"/>
  <c r="G582" i="25"/>
  <c r="F582" i="25"/>
  <c r="P581" i="25"/>
  <c r="O581" i="25"/>
  <c r="G581" i="25"/>
  <c r="F581" i="25"/>
  <c r="P580" i="25"/>
  <c r="O580" i="25"/>
  <c r="G580" i="25"/>
  <c r="F580" i="25"/>
  <c r="P579" i="25"/>
  <c r="O579" i="25"/>
  <c r="G579" i="25"/>
  <c r="F579" i="25"/>
  <c r="P578" i="25"/>
  <c r="O578" i="25"/>
  <c r="G578" i="25"/>
  <c r="F578" i="25"/>
  <c r="P577" i="25"/>
  <c r="O577" i="25"/>
  <c r="G577" i="25"/>
  <c r="F577" i="25"/>
  <c r="P576" i="25"/>
  <c r="O576" i="25"/>
  <c r="G576" i="25"/>
  <c r="F576" i="25"/>
  <c r="P575" i="25"/>
  <c r="O575" i="25"/>
  <c r="G575" i="25"/>
  <c r="F575" i="25"/>
  <c r="P574" i="25"/>
  <c r="O574" i="25"/>
  <c r="G574" i="25"/>
  <c r="F574" i="25"/>
  <c r="P573" i="25"/>
  <c r="O573" i="25"/>
  <c r="G573" i="25"/>
  <c r="F573" i="25"/>
  <c r="P572" i="25"/>
  <c r="O572" i="25"/>
  <c r="G572" i="25"/>
  <c r="F572" i="25"/>
  <c r="P571" i="25"/>
  <c r="O571" i="25"/>
  <c r="G571" i="25"/>
  <c r="F571" i="25"/>
  <c r="P570" i="25"/>
  <c r="O570" i="25"/>
  <c r="G570" i="25"/>
  <c r="F570" i="25"/>
  <c r="P569" i="25"/>
  <c r="O569" i="25"/>
  <c r="G569" i="25"/>
  <c r="F569" i="25"/>
  <c r="P568" i="25"/>
  <c r="O568" i="25"/>
  <c r="G568" i="25"/>
  <c r="F568" i="25"/>
  <c r="P567" i="25"/>
  <c r="O567" i="25"/>
  <c r="G567" i="25"/>
  <c r="F567" i="25"/>
  <c r="P566" i="25"/>
  <c r="O566" i="25"/>
  <c r="G566" i="25"/>
  <c r="F566" i="25"/>
  <c r="P565" i="25"/>
  <c r="O565" i="25"/>
  <c r="G565" i="25"/>
  <c r="F565" i="25"/>
  <c r="P564" i="25"/>
  <c r="O564" i="25"/>
  <c r="G564" i="25"/>
  <c r="F564" i="25"/>
  <c r="P563" i="25"/>
  <c r="O563" i="25"/>
  <c r="G563" i="25"/>
  <c r="F563" i="25"/>
  <c r="P562" i="25"/>
  <c r="O562" i="25"/>
  <c r="G562" i="25"/>
  <c r="F562" i="25"/>
  <c r="P561" i="25"/>
  <c r="O561" i="25"/>
  <c r="G561" i="25"/>
  <c r="F561" i="25"/>
  <c r="P560" i="25"/>
  <c r="O560" i="25"/>
  <c r="G560" i="25"/>
  <c r="F560" i="25"/>
  <c r="P559" i="25"/>
  <c r="O559" i="25"/>
  <c r="G559" i="25"/>
  <c r="F559" i="25"/>
  <c r="P558" i="25"/>
  <c r="O558" i="25"/>
  <c r="G558" i="25"/>
  <c r="F558" i="25"/>
  <c r="P557" i="25"/>
  <c r="O557" i="25"/>
  <c r="G557" i="25"/>
  <c r="F557" i="25"/>
  <c r="P556" i="25"/>
  <c r="O556" i="25"/>
  <c r="G556" i="25"/>
  <c r="F556" i="25"/>
  <c r="P555" i="25"/>
  <c r="O555" i="25"/>
  <c r="G555" i="25"/>
  <c r="F555" i="25"/>
  <c r="P554" i="25"/>
  <c r="O554" i="25"/>
  <c r="G554" i="25"/>
  <c r="F554" i="25"/>
  <c r="P553" i="25"/>
  <c r="O553" i="25"/>
  <c r="G553" i="25"/>
  <c r="F553" i="25"/>
  <c r="P552" i="25"/>
  <c r="O552" i="25"/>
  <c r="G552" i="25"/>
  <c r="F552" i="25"/>
  <c r="P551" i="25"/>
  <c r="O551" i="25"/>
  <c r="G551" i="25"/>
  <c r="F551" i="25"/>
  <c r="P550" i="25"/>
  <c r="O550" i="25"/>
  <c r="G550" i="25"/>
  <c r="F550" i="25"/>
  <c r="P549" i="25"/>
  <c r="O549" i="25"/>
  <c r="G549" i="25"/>
  <c r="F549" i="25"/>
  <c r="P548" i="25"/>
  <c r="O548" i="25"/>
  <c r="G548" i="25"/>
  <c r="F548" i="25"/>
  <c r="P547" i="25"/>
  <c r="O547" i="25"/>
  <c r="G547" i="25"/>
  <c r="F547" i="25"/>
  <c r="P546" i="25"/>
  <c r="O546" i="25"/>
  <c r="G546" i="25"/>
  <c r="F546" i="25"/>
  <c r="P545" i="25"/>
  <c r="O545" i="25"/>
  <c r="G545" i="25"/>
  <c r="F545" i="25"/>
  <c r="P544" i="25"/>
  <c r="O544" i="25"/>
  <c r="G544" i="25"/>
  <c r="F544" i="25"/>
  <c r="P543" i="25"/>
  <c r="O543" i="25"/>
  <c r="G543" i="25"/>
  <c r="F543" i="25"/>
  <c r="P542" i="25"/>
  <c r="O542" i="25"/>
  <c r="G542" i="25"/>
  <c r="F542" i="25"/>
  <c r="P541" i="25"/>
  <c r="O541" i="25"/>
  <c r="G541" i="25"/>
  <c r="F541" i="25"/>
  <c r="P540" i="25"/>
  <c r="O540" i="25"/>
  <c r="G540" i="25"/>
  <c r="F540" i="25"/>
  <c r="P539" i="25"/>
  <c r="O539" i="25"/>
  <c r="G539" i="25"/>
  <c r="F539" i="25"/>
  <c r="P538" i="25"/>
  <c r="O538" i="25"/>
  <c r="G538" i="25"/>
  <c r="F538" i="25"/>
  <c r="P537" i="25"/>
  <c r="O537" i="25"/>
  <c r="G537" i="25"/>
  <c r="F537" i="25"/>
  <c r="P536" i="25"/>
  <c r="O536" i="25"/>
  <c r="G536" i="25"/>
  <c r="F536" i="25"/>
  <c r="P535" i="25"/>
  <c r="O535" i="25"/>
  <c r="G535" i="25"/>
  <c r="F535" i="25"/>
  <c r="P534" i="25"/>
  <c r="O534" i="25"/>
  <c r="G534" i="25"/>
  <c r="F534" i="25"/>
  <c r="P533" i="25"/>
  <c r="O533" i="25"/>
  <c r="G533" i="25"/>
  <c r="F533" i="25"/>
  <c r="P532" i="25"/>
  <c r="O532" i="25"/>
  <c r="G532" i="25"/>
  <c r="F532" i="25"/>
  <c r="P531" i="25"/>
  <c r="O531" i="25"/>
  <c r="G531" i="25"/>
  <c r="F531" i="25"/>
  <c r="P530" i="25"/>
  <c r="O530" i="25"/>
  <c r="G530" i="25"/>
  <c r="F530" i="25"/>
  <c r="P529" i="25"/>
  <c r="O529" i="25"/>
  <c r="G529" i="25"/>
  <c r="F529" i="25"/>
  <c r="P528" i="25"/>
  <c r="O528" i="25"/>
  <c r="G528" i="25"/>
  <c r="F528" i="25"/>
  <c r="P527" i="25"/>
  <c r="O527" i="25"/>
  <c r="G527" i="25"/>
  <c r="F527" i="25"/>
  <c r="P526" i="25"/>
  <c r="O526" i="25"/>
  <c r="G526" i="25"/>
  <c r="F526" i="25"/>
  <c r="P525" i="25"/>
  <c r="O525" i="25"/>
  <c r="G525" i="25"/>
  <c r="F525" i="25"/>
  <c r="P524" i="25"/>
  <c r="O524" i="25"/>
  <c r="G524" i="25"/>
  <c r="F524" i="25"/>
  <c r="P523" i="25"/>
  <c r="O523" i="25"/>
  <c r="G523" i="25"/>
  <c r="F523" i="25"/>
  <c r="P522" i="25"/>
  <c r="O522" i="25"/>
  <c r="G522" i="25"/>
  <c r="F522" i="25"/>
  <c r="P521" i="25"/>
  <c r="O521" i="25"/>
  <c r="G521" i="25"/>
  <c r="F521" i="25"/>
  <c r="P520" i="25"/>
  <c r="O520" i="25"/>
  <c r="G520" i="25"/>
  <c r="F520" i="25"/>
  <c r="P519" i="25"/>
  <c r="O519" i="25"/>
  <c r="G519" i="25"/>
  <c r="F519" i="25"/>
  <c r="P518" i="25"/>
  <c r="O518" i="25"/>
  <c r="G518" i="25"/>
  <c r="F518" i="25"/>
  <c r="P517" i="25"/>
  <c r="O517" i="25"/>
  <c r="G517" i="25"/>
  <c r="F517" i="25"/>
  <c r="P516" i="25"/>
  <c r="O516" i="25"/>
  <c r="G516" i="25"/>
  <c r="F516" i="25"/>
  <c r="P515" i="25"/>
  <c r="O515" i="25"/>
  <c r="G515" i="25"/>
  <c r="F515" i="25"/>
  <c r="P514" i="25"/>
  <c r="O514" i="25"/>
  <c r="G514" i="25"/>
  <c r="F514" i="25"/>
  <c r="P513" i="25"/>
  <c r="O513" i="25"/>
  <c r="G513" i="25"/>
  <c r="F513" i="25"/>
  <c r="P512" i="25"/>
  <c r="O512" i="25"/>
  <c r="G512" i="25"/>
  <c r="F512" i="25"/>
  <c r="P511" i="25"/>
  <c r="O511" i="25"/>
  <c r="G511" i="25"/>
  <c r="F511" i="25"/>
  <c r="P510" i="25"/>
  <c r="O510" i="25"/>
  <c r="G510" i="25"/>
  <c r="F510" i="25"/>
  <c r="P509" i="25"/>
  <c r="O509" i="25"/>
  <c r="G509" i="25"/>
  <c r="F509" i="25"/>
  <c r="P508" i="25"/>
  <c r="O508" i="25"/>
  <c r="G508" i="25"/>
  <c r="F508" i="25"/>
  <c r="P507" i="25"/>
  <c r="O507" i="25"/>
  <c r="G507" i="25"/>
  <c r="F507" i="25"/>
  <c r="P506" i="25"/>
  <c r="O506" i="25"/>
  <c r="G506" i="25"/>
  <c r="F506" i="25"/>
  <c r="P505" i="25"/>
  <c r="O505" i="25"/>
  <c r="G505" i="25"/>
  <c r="F505" i="25"/>
  <c r="P504" i="25"/>
  <c r="O504" i="25"/>
  <c r="G504" i="25"/>
  <c r="F504" i="25"/>
  <c r="P503" i="25"/>
  <c r="O503" i="25"/>
  <c r="G503" i="25"/>
  <c r="F503" i="25"/>
  <c r="P502" i="25"/>
  <c r="O502" i="25"/>
  <c r="G502" i="25"/>
  <c r="F502" i="25"/>
  <c r="P501" i="25"/>
  <c r="O501" i="25"/>
  <c r="G501" i="25"/>
  <c r="F501" i="25"/>
  <c r="P500" i="25"/>
  <c r="O500" i="25"/>
  <c r="G500" i="25"/>
  <c r="F500" i="25"/>
  <c r="P499" i="25"/>
  <c r="O499" i="25"/>
  <c r="G499" i="25"/>
  <c r="F499" i="25"/>
  <c r="P498" i="25"/>
  <c r="O498" i="25"/>
  <c r="G498" i="25"/>
  <c r="F498" i="25"/>
  <c r="P497" i="25"/>
  <c r="O497" i="25"/>
  <c r="G497" i="25"/>
  <c r="F497" i="25"/>
  <c r="P496" i="25"/>
  <c r="O496" i="25"/>
  <c r="G496" i="25"/>
  <c r="F496" i="25"/>
  <c r="P495" i="25"/>
  <c r="O495" i="25"/>
  <c r="G495" i="25"/>
  <c r="F495" i="25"/>
  <c r="P494" i="25"/>
  <c r="O494" i="25"/>
  <c r="G494" i="25"/>
  <c r="F494" i="25"/>
  <c r="P493" i="25"/>
  <c r="O493" i="25"/>
  <c r="G493" i="25"/>
  <c r="F493" i="25"/>
  <c r="P492" i="25"/>
  <c r="O492" i="25"/>
  <c r="G492" i="25"/>
  <c r="F492" i="25"/>
  <c r="P491" i="25"/>
  <c r="O491" i="25"/>
  <c r="G491" i="25"/>
  <c r="F491" i="25"/>
  <c r="P490" i="25"/>
  <c r="O490" i="25"/>
  <c r="G490" i="25"/>
  <c r="F490" i="25"/>
  <c r="P489" i="25"/>
  <c r="O489" i="25"/>
  <c r="G489" i="25"/>
  <c r="F489" i="25"/>
  <c r="P488" i="25"/>
  <c r="O488" i="25"/>
  <c r="G488" i="25"/>
  <c r="F488" i="25"/>
  <c r="P487" i="25"/>
  <c r="O487" i="25"/>
  <c r="G487" i="25"/>
  <c r="F487" i="25"/>
  <c r="P486" i="25"/>
  <c r="O486" i="25"/>
  <c r="G486" i="25"/>
  <c r="F486" i="25"/>
  <c r="P485" i="25"/>
  <c r="O485" i="25"/>
  <c r="G485" i="25"/>
  <c r="F485" i="25"/>
  <c r="P484" i="25"/>
  <c r="O484" i="25"/>
  <c r="G484" i="25"/>
  <c r="F484" i="25"/>
  <c r="P483" i="25"/>
  <c r="O483" i="25"/>
  <c r="G483" i="25"/>
  <c r="F483" i="25"/>
  <c r="P482" i="25"/>
  <c r="O482" i="25"/>
  <c r="G482" i="25"/>
  <c r="F482" i="25"/>
  <c r="P481" i="25"/>
  <c r="O481" i="25"/>
  <c r="G481" i="25"/>
  <c r="F481" i="25"/>
  <c r="P480" i="25"/>
  <c r="O480" i="25"/>
  <c r="G480" i="25"/>
  <c r="F480" i="25"/>
  <c r="P479" i="25"/>
  <c r="O479" i="25"/>
  <c r="G479" i="25"/>
  <c r="F479" i="25"/>
  <c r="P478" i="25"/>
  <c r="O478" i="25"/>
  <c r="G478" i="25"/>
  <c r="F478" i="25"/>
  <c r="P477" i="25"/>
  <c r="O477" i="25"/>
  <c r="G477" i="25"/>
  <c r="F477" i="25"/>
  <c r="P476" i="25"/>
  <c r="O476" i="25"/>
  <c r="G476" i="25"/>
  <c r="F476" i="25"/>
  <c r="P475" i="25"/>
  <c r="O475" i="25"/>
  <c r="G475" i="25"/>
  <c r="F475" i="25"/>
  <c r="P474" i="25"/>
  <c r="O474" i="25"/>
  <c r="G474" i="25"/>
  <c r="F474" i="25"/>
  <c r="P473" i="25"/>
  <c r="O473" i="25"/>
  <c r="G473" i="25"/>
  <c r="F473" i="25"/>
  <c r="P472" i="25"/>
  <c r="O472" i="25"/>
  <c r="G472" i="25"/>
  <c r="F472" i="25"/>
  <c r="P471" i="25"/>
  <c r="O471" i="25"/>
  <c r="G471" i="25"/>
  <c r="F471" i="25"/>
  <c r="P470" i="25"/>
  <c r="O470" i="25"/>
  <c r="G470" i="25"/>
  <c r="F470" i="25"/>
  <c r="P469" i="25"/>
  <c r="O469" i="25"/>
  <c r="G469" i="25"/>
  <c r="F469" i="25"/>
  <c r="P468" i="25"/>
  <c r="O468" i="25"/>
  <c r="G468" i="25"/>
  <c r="F468" i="25"/>
  <c r="P467" i="25"/>
  <c r="O467" i="25"/>
  <c r="G467" i="25"/>
  <c r="F467" i="25"/>
  <c r="P466" i="25"/>
  <c r="O466" i="25"/>
  <c r="G466" i="25"/>
  <c r="F466" i="25"/>
  <c r="P465" i="25"/>
  <c r="O465" i="25"/>
  <c r="G465" i="25"/>
  <c r="F465" i="25"/>
  <c r="P464" i="25"/>
  <c r="O464" i="25"/>
  <c r="G464" i="25"/>
  <c r="F464" i="25"/>
  <c r="P463" i="25"/>
  <c r="O463" i="25"/>
  <c r="G463" i="25"/>
  <c r="F463" i="25"/>
  <c r="P462" i="25"/>
  <c r="O462" i="25"/>
  <c r="G462" i="25"/>
  <c r="F462" i="25"/>
  <c r="P461" i="25"/>
  <c r="O461" i="25"/>
  <c r="G461" i="25"/>
  <c r="F461" i="25"/>
  <c r="P460" i="25"/>
  <c r="O460" i="25"/>
  <c r="G460" i="25"/>
  <c r="F460" i="25"/>
  <c r="P459" i="25"/>
  <c r="O459" i="25"/>
  <c r="G459" i="25"/>
  <c r="F459" i="25"/>
  <c r="P458" i="25"/>
  <c r="O458" i="25"/>
  <c r="G458" i="25"/>
  <c r="F458" i="25"/>
  <c r="P457" i="25"/>
  <c r="O457" i="25"/>
  <c r="G457" i="25"/>
  <c r="F457" i="25"/>
  <c r="P456" i="25"/>
  <c r="O456" i="25"/>
  <c r="G456" i="25"/>
  <c r="F456" i="25"/>
  <c r="P455" i="25"/>
  <c r="O455" i="25"/>
  <c r="G455" i="25"/>
  <c r="F455" i="25"/>
  <c r="P454" i="25"/>
  <c r="O454" i="25"/>
  <c r="G454" i="25"/>
  <c r="F454" i="25"/>
  <c r="P453" i="25"/>
  <c r="O453" i="25"/>
  <c r="G453" i="25"/>
  <c r="F453" i="25"/>
  <c r="P452" i="25"/>
  <c r="O452" i="25"/>
  <c r="G452" i="25"/>
  <c r="F452" i="25"/>
  <c r="P451" i="25"/>
  <c r="O451" i="25"/>
  <c r="G451" i="25"/>
  <c r="F451" i="25"/>
  <c r="P450" i="25"/>
  <c r="O450" i="25"/>
  <c r="G450" i="25"/>
  <c r="F450" i="25"/>
  <c r="P449" i="25"/>
  <c r="O449" i="25"/>
  <c r="G449" i="25"/>
  <c r="F449" i="25"/>
  <c r="P448" i="25"/>
  <c r="O448" i="25"/>
  <c r="G448" i="25"/>
  <c r="F448" i="25"/>
  <c r="P447" i="25"/>
  <c r="O447" i="25"/>
  <c r="G447" i="25"/>
  <c r="F447" i="25"/>
  <c r="P446" i="25"/>
  <c r="O446" i="25"/>
  <c r="G446" i="25"/>
  <c r="F446" i="25"/>
  <c r="P445" i="25"/>
  <c r="O445" i="25"/>
  <c r="G445" i="25"/>
  <c r="F445" i="25"/>
  <c r="P444" i="25"/>
  <c r="O444" i="25"/>
  <c r="G444" i="25"/>
  <c r="F444" i="25"/>
  <c r="P443" i="25"/>
  <c r="O443" i="25"/>
  <c r="G443" i="25"/>
  <c r="F443" i="25"/>
  <c r="P442" i="25"/>
  <c r="O442" i="25"/>
  <c r="G442" i="25"/>
  <c r="F442" i="25"/>
  <c r="P441" i="25"/>
  <c r="O441" i="25"/>
  <c r="G441" i="25"/>
  <c r="F441" i="25"/>
  <c r="P440" i="25"/>
  <c r="O440" i="25"/>
  <c r="G440" i="25"/>
  <c r="F440" i="25"/>
  <c r="P439" i="25"/>
  <c r="O439" i="25"/>
  <c r="G439" i="25"/>
  <c r="F439" i="25"/>
  <c r="P438" i="25"/>
  <c r="O438" i="25"/>
  <c r="G438" i="25"/>
  <c r="F438" i="25"/>
  <c r="P437" i="25"/>
  <c r="O437" i="25"/>
  <c r="G437" i="25"/>
  <c r="F437" i="25"/>
  <c r="P436" i="25"/>
  <c r="O436" i="25"/>
  <c r="G436" i="25"/>
  <c r="F436" i="25"/>
  <c r="P435" i="25"/>
  <c r="O435" i="25"/>
  <c r="G435" i="25"/>
  <c r="F435" i="25"/>
  <c r="P434" i="25"/>
  <c r="O434" i="25"/>
  <c r="G434" i="25"/>
  <c r="F434" i="25"/>
  <c r="P433" i="25"/>
  <c r="O433" i="25"/>
  <c r="G433" i="25"/>
  <c r="F433" i="25"/>
  <c r="P432" i="25"/>
  <c r="O432" i="25"/>
  <c r="G432" i="25"/>
  <c r="F432" i="25"/>
  <c r="P431" i="25"/>
  <c r="O431" i="25"/>
  <c r="G431" i="25"/>
  <c r="F431" i="25"/>
  <c r="P430" i="25"/>
  <c r="O430" i="25"/>
  <c r="G430" i="25"/>
  <c r="F430" i="25"/>
  <c r="P429" i="25"/>
  <c r="O429" i="25"/>
  <c r="G429" i="25"/>
  <c r="F429" i="25"/>
  <c r="P428" i="25"/>
  <c r="O428" i="25"/>
  <c r="G428" i="25"/>
  <c r="F428" i="25"/>
  <c r="P427" i="25"/>
  <c r="O427" i="25"/>
  <c r="G427" i="25"/>
  <c r="F427" i="25"/>
  <c r="P426" i="25"/>
  <c r="O426" i="25"/>
  <c r="G426" i="25"/>
  <c r="F426" i="25"/>
  <c r="P425" i="25"/>
  <c r="O425" i="25"/>
  <c r="G425" i="25"/>
  <c r="F425" i="25"/>
  <c r="P424" i="25"/>
  <c r="O424" i="25"/>
  <c r="G424" i="25"/>
  <c r="F424" i="25"/>
  <c r="P423" i="25"/>
  <c r="O423" i="25"/>
  <c r="G423" i="25"/>
  <c r="F423" i="25"/>
  <c r="P422" i="25"/>
  <c r="O422" i="25"/>
  <c r="G422" i="25"/>
  <c r="F422" i="25"/>
  <c r="P421" i="25"/>
  <c r="O421" i="25"/>
  <c r="G421" i="25"/>
  <c r="F421" i="25"/>
  <c r="P420" i="25"/>
  <c r="O420" i="25"/>
  <c r="G420" i="25"/>
  <c r="F420" i="25"/>
  <c r="P419" i="25"/>
  <c r="O419" i="25"/>
  <c r="G419" i="25"/>
  <c r="F419" i="25"/>
  <c r="P418" i="25"/>
  <c r="O418" i="25"/>
  <c r="G418" i="25"/>
  <c r="F418" i="25"/>
  <c r="P417" i="25"/>
  <c r="O417" i="25"/>
  <c r="G417" i="25"/>
  <c r="F417" i="25"/>
  <c r="P416" i="25"/>
  <c r="O416" i="25"/>
  <c r="G416" i="25"/>
  <c r="F416" i="25"/>
  <c r="P415" i="25"/>
  <c r="O415" i="25"/>
  <c r="G415" i="25"/>
  <c r="F415" i="25"/>
  <c r="P414" i="25"/>
  <c r="O414" i="25"/>
  <c r="G414" i="25"/>
  <c r="F414" i="25"/>
  <c r="P413" i="25"/>
  <c r="O413" i="25"/>
  <c r="G413" i="25"/>
  <c r="F413" i="25"/>
  <c r="P412" i="25"/>
  <c r="O412" i="25"/>
  <c r="G412" i="25"/>
  <c r="F412" i="25"/>
  <c r="P411" i="25"/>
  <c r="O411" i="25"/>
  <c r="G411" i="25"/>
  <c r="F411" i="25"/>
  <c r="P410" i="25"/>
  <c r="O410" i="25"/>
  <c r="G410" i="25"/>
  <c r="F410" i="25"/>
  <c r="P409" i="25"/>
  <c r="O409" i="25"/>
  <c r="G409" i="25"/>
  <c r="F409" i="25"/>
  <c r="P408" i="25"/>
  <c r="O408" i="25"/>
  <c r="G408" i="25"/>
  <c r="F408" i="25"/>
  <c r="P407" i="25"/>
  <c r="O407" i="25"/>
  <c r="G407" i="25"/>
  <c r="F407" i="25"/>
  <c r="P406" i="25"/>
  <c r="O406" i="25"/>
  <c r="G406" i="25"/>
  <c r="F406" i="25"/>
  <c r="P405" i="25"/>
  <c r="O405" i="25"/>
  <c r="G405" i="25"/>
  <c r="F405" i="25"/>
  <c r="P404" i="25"/>
  <c r="O404" i="25"/>
  <c r="G404" i="25"/>
  <c r="F404" i="25"/>
  <c r="P403" i="25"/>
  <c r="O403" i="25"/>
  <c r="G403" i="25"/>
  <c r="F403" i="25"/>
  <c r="P402" i="25"/>
  <c r="O402" i="25"/>
  <c r="G402" i="25"/>
  <c r="F402" i="25"/>
  <c r="P401" i="25"/>
  <c r="O401" i="25"/>
  <c r="G401" i="25"/>
  <c r="F401" i="25"/>
  <c r="P400" i="25"/>
  <c r="O400" i="25"/>
  <c r="G400" i="25"/>
  <c r="F400" i="25"/>
  <c r="P399" i="25"/>
  <c r="O399" i="25"/>
  <c r="G399" i="25"/>
  <c r="F399" i="25"/>
  <c r="P398" i="25"/>
  <c r="O398" i="25"/>
  <c r="G398" i="25"/>
  <c r="F398" i="25"/>
  <c r="P397" i="25"/>
  <c r="O397" i="25"/>
  <c r="G397" i="25"/>
  <c r="F397" i="25"/>
  <c r="P396" i="25"/>
  <c r="O396" i="25"/>
  <c r="G396" i="25"/>
  <c r="F396" i="25"/>
  <c r="P395" i="25"/>
  <c r="O395" i="25"/>
  <c r="G395" i="25"/>
  <c r="F395" i="25"/>
  <c r="P394" i="25"/>
  <c r="O394" i="25"/>
  <c r="G394" i="25"/>
  <c r="F394" i="25"/>
  <c r="P393" i="25"/>
  <c r="O393" i="25"/>
  <c r="G393" i="25"/>
  <c r="F393" i="25"/>
  <c r="P392" i="25"/>
  <c r="O392" i="25"/>
  <c r="G392" i="25"/>
  <c r="F392" i="25"/>
  <c r="P391" i="25"/>
  <c r="O391" i="25"/>
  <c r="G391" i="25"/>
  <c r="F391" i="25"/>
  <c r="P390" i="25"/>
  <c r="O390" i="25"/>
  <c r="G390" i="25"/>
  <c r="F390" i="25"/>
  <c r="P389" i="25"/>
  <c r="O389" i="25"/>
  <c r="G389" i="25"/>
  <c r="F389" i="25"/>
  <c r="P388" i="25"/>
  <c r="O388" i="25"/>
  <c r="G388" i="25"/>
  <c r="F388" i="25"/>
  <c r="P387" i="25"/>
  <c r="O387" i="25"/>
  <c r="G387" i="25"/>
  <c r="F387" i="25"/>
  <c r="P386" i="25"/>
  <c r="O386" i="25"/>
  <c r="G386" i="25"/>
  <c r="F386" i="25"/>
  <c r="P385" i="25"/>
  <c r="O385" i="25"/>
  <c r="G385" i="25"/>
  <c r="F385" i="25"/>
  <c r="P384" i="25"/>
  <c r="O384" i="25"/>
  <c r="G384" i="25"/>
  <c r="F384" i="25"/>
  <c r="P383" i="25"/>
  <c r="O383" i="25"/>
  <c r="G383" i="25"/>
  <c r="F383" i="25"/>
  <c r="P382" i="25"/>
  <c r="O382" i="25"/>
  <c r="G382" i="25"/>
  <c r="F382" i="25"/>
  <c r="P381" i="25"/>
  <c r="O381" i="25"/>
  <c r="G381" i="25"/>
  <c r="F381" i="25"/>
  <c r="P380" i="25"/>
  <c r="O380" i="25"/>
  <c r="G380" i="25"/>
  <c r="F380" i="25"/>
  <c r="P379" i="25"/>
  <c r="O379" i="25"/>
  <c r="G379" i="25"/>
  <c r="F379" i="25"/>
  <c r="P378" i="25"/>
  <c r="O378" i="25"/>
  <c r="G378" i="25"/>
  <c r="F378" i="25"/>
  <c r="P377" i="25"/>
  <c r="O377" i="25"/>
  <c r="G377" i="25"/>
  <c r="F377" i="25"/>
  <c r="P376" i="25"/>
  <c r="O376" i="25"/>
  <c r="G376" i="25"/>
  <c r="F376" i="25"/>
  <c r="P375" i="25"/>
  <c r="O375" i="25"/>
  <c r="G375" i="25"/>
  <c r="F375" i="25"/>
  <c r="P374" i="25"/>
  <c r="O374" i="25"/>
  <c r="G374" i="25"/>
  <c r="F374" i="25"/>
  <c r="P373" i="25"/>
  <c r="O373" i="25"/>
  <c r="G373" i="25"/>
  <c r="F373" i="25"/>
  <c r="P372" i="25"/>
  <c r="O372" i="25"/>
  <c r="G372" i="25"/>
  <c r="F372" i="25"/>
  <c r="P371" i="25"/>
  <c r="O371" i="25"/>
  <c r="G371" i="25"/>
  <c r="F371" i="25"/>
  <c r="P370" i="25"/>
  <c r="O370" i="25"/>
  <c r="G370" i="25"/>
  <c r="F370" i="25"/>
  <c r="P369" i="25"/>
  <c r="O369" i="25"/>
  <c r="G369" i="25"/>
  <c r="F369" i="25"/>
  <c r="P368" i="25"/>
  <c r="O368" i="25"/>
  <c r="G368" i="25"/>
  <c r="F368" i="25"/>
  <c r="P367" i="25"/>
  <c r="O367" i="25"/>
  <c r="G367" i="25"/>
  <c r="F367" i="25"/>
  <c r="P366" i="25"/>
  <c r="O366" i="25"/>
  <c r="G366" i="25"/>
  <c r="F366" i="25"/>
  <c r="P365" i="25"/>
  <c r="O365" i="25"/>
  <c r="G365" i="25"/>
  <c r="F365" i="25"/>
  <c r="P364" i="25"/>
  <c r="O364" i="25"/>
  <c r="G364" i="25"/>
  <c r="F364" i="25"/>
  <c r="P363" i="25"/>
  <c r="O363" i="25"/>
  <c r="G363" i="25"/>
  <c r="F363" i="25"/>
  <c r="P362" i="25"/>
  <c r="O362" i="25"/>
  <c r="G362" i="25"/>
  <c r="F362" i="25"/>
  <c r="P361" i="25"/>
  <c r="O361" i="25"/>
  <c r="G361" i="25"/>
  <c r="F361" i="25"/>
  <c r="P360" i="25"/>
  <c r="O360" i="25"/>
  <c r="G360" i="25"/>
  <c r="F360" i="25"/>
  <c r="P359" i="25"/>
  <c r="O359" i="25"/>
  <c r="G359" i="25"/>
  <c r="F359" i="25"/>
  <c r="P358" i="25"/>
  <c r="O358" i="25"/>
  <c r="G358" i="25"/>
  <c r="F358" i="25"/>
  <c r="P357" i="25"/>
  <c r="O357" i="25"/>
  <c r="G357" i="25"/>
  <c r="F357" i="25"/>
  <c r="P356" i="25"/>
  <c r="O356" i="25"/>
  <c r="G356" i="25"/>
  <c r="F356" i="25"/>
  <c r="P355" i="25"/>
  <c r="O355" i="25"/>
  <c r="G355" i="25"/>
  <c r="F355" i="25"/>
  <c r="P354" i="25"/>
  <c r="O354" i="25"/>
  <c r="G354" i="25"/>
  <c r="F354" i="25"/>
  <c r="P353" i="25"/>
  <c r="O353" i="25"/>
  <c r="G353" i="25"/>
  <c r="F353" i="25"/>
  <c r="P352" i="25"/>
  <c r="O352" i="25"/>
  <c r="G352" i="25"/>
  <c r="F352" i="25"/>
  <c r="P351" i="25"/>
  <c r="O351" i="25"/>
  <c r="G351" i="25"/>
  <c r="F351" i="25"/>
  <c r="P350" i="25"/>
  <c r="O350" i="25"/>
  <c r="G350" i="25"/>
  <c r="F350" i="25"/>
  <c r="P349" i="25"/>
  <c r="O349" i="25"/>
  <c r="G349" i="25"/>
  <c r="F349" i="25"/>
  <c r="P348" i="25"/>
  <c r="O348" i="25"/>
  <c r="G348" i="25"/>
  <c r="F348" i="25"/>
  <c r="P347" i="25"/>
  <c r="O347" i="25"/>
  <c r="G347" i="25"/>
  <c r="F347" i="25"/>
  <c r="P346" i="25"/>
  <c r="O346" i="25"/>
  <c r="G346" i="25"/>
  <c r="F346" i="25"/>
  <c r="P345" i="25"/>
  <c r="O345" i="25"/>
  <c r="G345" i="25"/>
  <c r="F345" i="25"/>
  <c r="P344" i="25"/>
  <c r="O344" i="25"/>
  <c r="G344" i="25"/>
  <c r="F344" i="25"/>
  <c r="P343" i="25"/>
  <c r="O343" i="25"/>
  <c r="G343" i="25"/>
  <c r="F343" i="25"/>
  <c r="P342" i="25"/>
  <c r="O342" i="25"/>
  <c r="G342" i="25"/>
  <c r="F342" i="25"/>
  <c r="P341" i="25"/>
  <c r="O341" i="25"/>
  <c r="G341" i="25"/>
  <c r="F341" i="25"/>
  <c r="P340" i="25"/>
  <c r="O340" i="25"/>
  <c r="G340" i="25"/>
  <c r="F340" i="25"/>
  <c r="P339" i="25"/>
  <c r="O339" i="25"/>
  <c r="G339" i="25"/>
  <c r="F339" i="25"/>
  <c r="P338" i="25"/>
  <c r="O338" i="25"/>
  <c r="G338" i="25"/>
  <c r="F338" i="25"/>
  <c r="P337" i="25"/>
  <c r="O337" i="25"/>
  <c r="G337" i="25"/>
  <c r="F337" i="25"/>
  <c r="P336" i="25"/>
  <c r="O336" i="25"/>
  <c r="G336" i="25"/>
  <c r="F336" i="25"/>
  <c r="P335" i="25"/>
  <c r="O335" i="25"/>
  <c r="G335" i="25"/>
  <c r="F335" i="25"/>
  <c r="P334" i="25"/>
  <c r="O334" i="25"/>
  <c r="G334" i="25"/>
  <c r="F334" i="25"/>
  <c r="P333" i="25"/>
  <c r="O333" i="25"/>
  <c r="G333" i="25"/>
  <c r="F333" i="25"/>
  <c r="P332" i="25"/>
  <c r="O332" i="25"/>
  <c r="G332" i="25"/>
  <c r="F332" i="25"/>
  <c r="P331" i="25"/>
  <c r="O331" i="25"/>
  <c r="G331" i="25"/>
  <c r="F331" i="25"/>
  <c r="P330" i="25"/>
  <c r="O330" i="25"/>
  <c r="G330" i="25"/>
  <c r="F330" i="25"/>
  <c r="P329" i="25"/>
  <c r="O329" i="25"/>
  <c r="G329" i="25"/>
  <c r="F329" i="25"/>
  <c r="P328" i="25"/>
  <c r="O328" i="25"/>
  <c r="G328" i="25"/>
  <c r="F328" i="25"/>
  <c r="P327" i="25"/>
  <c r="O327" i="25"/>
  <c r="G327" i="25"/>
  <c r="F327" i="25"/>
  <c r="P326" i="25"/>
  <c r="O326" i="25"/>
  <c r="G326" i="25"/>
  <c r="F326" i="25"/>
  <c r="P325" i="25"/>
  <c r="O325" i="25"/>
  <c r="G325" i="25"/>
  <c r="F325" i="25"/>
  <c r="P324" i="25"/>
  <c r="O324" i="25"/>
  <c r="G324" i="25"/>
  <c r="F324" i="25"/>
  <c r="P323" i="25"/>
  <c r="O323" i="25"/>
  <c r="G323" i="25"/>
  <c r="F323" i="25"/>
  <c r="P322" i="25"/>
  <c r="O322" i="25"/>
  <c r="G322" i="25"/>
  <c r="F322" i="25"/>
  <c r="P321" i="25"/>
  <c r="O321" i="25"/>
  <c r="G321" i="25"/>
  <c r="F321" i="25"/>
  <c r="P320" i="25"/>
  <c r="O320" i="25"/>
  <c r="G320" i="25"/>
  <c r="F320" i="25"/>
  <c r="P319" i="25"/>
  <c r="O319" i="25"/>
  <c r="G319" i="25"/>
  <c r="F319" i="25"/>
  <c r="P318" i="25"/>
  <c r="O318" i="25"/>
  <c r="G318" i="25"/>
  <c r="F318" i="25"/>
  <c r="P317" i="25"/>
  <c r="O317" i="25"/>
  <c r="G317" i="25"/>
  <c r="F317" i="25"/>
  <c r="P316" i="25"/>
  <c r="O316" i="25"/>
  <c r="G316" i="25"/>
  <c r="F316" i="25"/>
  <c r="P315" i="25"/>
  <c r="O315" i="25"/>
  <c r="G315" i="25"/>
  <c r="F315" i="25"/>
  <c r="P314" i="25"/>
  <c r="O314" i="25"/>
  <c r="G314" i="25"/>
  <c r="F314" i="25"/>
  <c r="P313" i="25"/>
  <c r="O313" i="25"/>
  <c r="G313" i="25"/>
  <c r="F313" i="25"/>
  <c r="P312" i="25"/>
  <c r="O312" i="25"/>
  <c r="G312" i="25"/>
  <c r="F312" i="25"/>
  <c r="P311" i="25"/>
  <c r="O311" i="25"/>
  <c r="G311" i="25"/>
  <c r="F311" i="25"/>
  <c r="P310" i="25"/>
  <c r="O310" i="25"/>
  <c r="G310" i="25"/>
  <c r="F310" i="25"/>
  <c r="P309" i="25"/>
  <c r="O309" i="25"/>
  <c r="G309" i="25"/>
  <c r="F309" i="25"/>
  <c r="P308" i="25"/>
  <c r="O308" i="25"/>
  <c r="G308" i="25"/>
  <c r="F308" i="25"/>
  <c r="P307" i="25"/>
  <c r="O307" i="25"/>
  <c r="G307" i="25"/>
  <c r="F307" i="25"/>
  <c r="P306" i="25"/>
  <c r="O306" i="25"/>
  <c r="G306" i="25"/>
  <c r="F306" i="25"/>
  <c r="P305" i="25"/>
  <c r="O305" i="25"/>
  <c r="G305" i="25"/>
  <c r="F305" i="25"/>
  <c r="P304" i="25"/>
  <c r="O304" i="25"/>
  <c r="G304" i="25"/>
  <c r="F304" i="25"/>
  <c r="P303" i="25"/>
  <c r="O303" i="25"/>
  <c r="G303" i="25"/>
  <c r="F303" i="25"/>
  <c r="P302" i="25"/>
  <c r="O302" i="25"/>
  <c r="G302" i="25"/>
  <c r="F302" i="25"/>
  <c r="P301" i="25"/>
  <c r="O301" i="25"/>
  <c r="G301" i="25"/>
  <c r="F301" i="25"/>
  <c r="P300" i="25"/>
  <c r="O300" i="25"/>
  <c r="G300" i="25"/>
  <c r="F300" i="25"/>
  <c r="P299" i="25"/>
  <c r="O299" i="25"/>
  <c r="G299" i="25"/>
  <c r="F299" i="25"/>
  <c r="P298" i="25"/>
  <c r="O298" i="25"/>
  <c r="G298" i="25"/>
  <c r="F298" i="25"/>
  <c r="P297" i="25"/>
  <c r="O297" i="25"/>
  <c r="G297" i="25"/>
  <c r="F297" i="25"/>
  <c r="P296" i="25"/>
  <c r="O296" i="25"/>
  <c r="G296" i="25"/>
  <c r="F296" i="25"/>
  <c r="P295" i="25"/>
  <c r="O295" i="25"/>
  <c r="G295" i="25"/>
  <c r="F295" i="25"/>
  <c r="P294" i="25"/>
  <c r="O294" i="25"/>
  <c r="G294" i="25"/>
  <c r="F294" i="25"/>
  <c r="P293" i="25"/>
  <c r="O293" i="25"/>
  <c r="G293" i="25"/>
  <c r="F293" i="25"/>
  <c r="P292" i="25"/>
  <c r="O292" i="25"/>
  <c r="G292" i="25"/>
  <c r="F292" i="25"/>
  <c r="P291" i="25"/>
  <c r="O291" i="25"/>
  <c r="G291" i="25"/>
  <c r="F291" i="25"/>
  <c r="P290" i="25"/>
  <c r="O290" i="25"/>
  <c r="G290" i="25"/>
  <c r="F290" i="25"/>
  <c r="P289" i="25"/>
  <c r="O289" i="25"/>
  <c r="G289" i="25"/>
  <c r="F289" i="25"/>
  <c r="P288" i="25"/>
  <c r="O288" i="25"/>
  <c r="G288" i="25"/>
  <c r="F288" i="25"/>
  <c r="P287" i="25"/>
  <c r="O287" i="25"/>
  <c r="G287" i="25"/>
  <c r="F287" i="25"/>
  <c r="P286" i="25"/>
  <c r="O286" i="25"/>
  <c r="G286" i="25"/>
  <c r="F286" i="25"/>
  <c r="P285" i="25"/>
  <c r="O285" i="25"/>
  <c r="G285" i="25"/>
  <c r="F285" i="25"/>
  <c r="P284" i="25"/>
  <c r="O284" i="25"/>
  <c r="G284" i="25"/>
  <c r="F284" i="25"/>
  <c r="P283" i="25"/>
  <c r="O283" i="25"/>
  <c r="G283" i="25"/>
  <c r="F283" i="25"/>
  <c r="P282" i="25"/>
  <c r="O282" i="25"/>
  <c r="G282" i="25"/>
  <c r="F282" i="25"/>
  <c r="P281" i="25"/>
  <c r="O281" i="25"/>
  <c r="G281" i="25"/>
  <c r="F281" i="25"/>
  <c r="P280" i="25"/>
  <c r="O280" i="25"/>
  <c r="G280" i="25"/>
  <c r="F280" i="25"/>
  <c r="P279" i="25"/>
  <c r="O279" i="25"/>
  <c r="G279" i="25"/>
  <c r="F279" i="25"/>
  <c r="P278" i="25"/>
  <c r="O278" i="25"/>
  <c r="G278" i="25"/>
  <c r="F278" i="25"/>
  <c r="P277" i="25"/>
  <c r="O277" i="25"/>
  <c r="G277" i="25"/>
  <c r="F277" i="25"/>
  <c r="P276" i="25"/>
  <c r="O276" i="25"/>
  <c r="G276" i="25"/>
  <c r="F276" i="25"/>
  <c r="P275" i="25"/>
  <c r="O275" i="25"/>
  <c r="G275" i="25"/>
  <c r="F275" i="25"/>
  <c r="P274" i="25"/>
  <c r="O274" i="25"/>
  <c r="G274" i="25"/>
  <c r="F274" i="25"/>
  <c r="P273" i="25"/>
  <c r="O273" i="25"/>
  <c r="G273" i="25"/>
  <c r="F273" i="25"/>
  <c r="P272" i="25"/>
  <c r="O272" i="25"/>
  <c r="G272" i="25"/>
  <c r="F272" i="25"/>
  <c r="P271" i="25"/>
  <c r="O271" i="25"/>
  <c r="G271" i="25"/>
  <c r="F271" i="25"/>
  <c r="P270" i="25"/>
  <c r="O270" i="25"/>
  <c r="G270" i="25"/>
  <c r="F270" i="25"/>
  <c r="P269" i="25"/>
  <c r="O269" i="25"/>
  <c r="G269" i="25"/>
  <c r="F269" i="25"/>
  <c r="P268" i="25"/>
  <c r="O268" i="25"/>
  <c r="G268" i="25"/>
  <c r="F268" i="25"/>
  <c r="P267" i="25"/>
  <c r="O267" i="25"/>
  <c r="G267" i="25"/>
  <c r="F267" i="25"/>
  <c r="P266" i="25"/>
  <c r="O266" i="25"/>
  <c r="G266" i="25"/>
  <c r="F266" i="25"/>
  <c r="P265" i="25"/>
  <c r="O265" i="25"/>
  <c r="G265" i="25"/>
  <c r="F265" i="25"/>
  <c r="P264" i="25"/>
  <c r="O264" i="25"/>
  <c r="G264" i="25"/>
  <c r="F264" i="25"/>
  <c r="P263" i="25"/>
  <c r="O263" i="25"/>
  <c r="G263" i="25"/>
  <c r="F263" i="25"/>
  <c r="P262" i="25"/>
  <c r="O262" i="25"/>
  <c r="G262" i="25"/>
  <c r="F262" i="25"/>
  <c r="P261" i="25"/>
  <c r="O261" i="25"/>
  <c r="G261" i="25"/>
  <c r="F261" i="25"/>
  <c r="P260" i="25"/>
  <c r="O260" i="25"/>
  <c r="G260" i="25"/>
  <c r="F260" i="25"/>
  <c r="P259" i="25"/>
  <c r="O259" i="25"/>
  <c r="G259" i="25"/>
  <c r="F259" i="25"/>
  <c r="P258" i="25"/>
  <c r="O258" i="25"/>
  <c r="G258" i="25"/>
  <c r="F258" i="25"/>
  <c r="P257" i="25"/>
  <c r="O257" i="25"/>
  <c r="G257" i="25"/>
  <c r="F257" i="25"/>
  <c r="P256" i="25"/>
  <c r="O256" i="25"/>
  <c r="G256" i="25"/>
  <c r="F256" i="25"/>
  <c r="P255" i="25"/>
  <c r="O255" i="25"/>
  <c r="G255" i="25"/>
  <c r="F255" i="25"/>
  <c r="P254" i="25"/>
  <c r="O254" i="25"/>
  <c r="G254" i="25"/>
  <c r="F254" i="25"/>
  <c r="P253" i="25"/>
  <c r="O253" i="25"/>
  <c r="G253" i="25"/>
  <c r="F253" i="25"/>
  <c r="P252" i="25"/>
  <c r="O252" i="25"/>
  <c r="G252" i="25"/>
  <c r="F252" i="25"/>
  <c r="P251" i="25"/>
  <c r="O251" i="25"/>
  <c r="G251" i="25"/>
  <c r="F251" i="25"/>
  <c r="P250" i="25"/>
  <c r="O250" i="25"/>
  <c r="G250" i="25"/>
  <c r="F250" i="25"/>
  <c r="P249" i="25"/>
  <c r="O249" i="25"/>
  <c r="G249" i="25"/>
  <c r="F249" i="25"/>
  <c r="P248" i="25"/>
  <c r="O248" i="25"/>
  <c r="G248" i="25"/>
  <c r="F248" i="25"/>
  <c r="P247" i="25"/>
  <c r="O247" i="25"/>
  <c r="G247" i="25"/>
  <c r="F247" i="25"/>
  <c r="P246" i="25"/>
  <c r="O246" i="25"/>
  <c r="G246" i="25"/>
  <c r="F246" i="25"/>
  <c r="P245" i="25"/>
  <c r="O245" i="25"/>
  <c r="G245" i="25"/>
  <c r="F245" i="25"/>
  <c r="P244" i="25"/>
  <c r="O244" i="25"/>
  <c r="G244" i="25"/>
  <c r="F244" i="25"/>
  <c r="P243" i="25"/>
  <c r="O243" i="25"/>
  <c r="G243" i="25"/>
  <c r="F243" i="25"/>
  <c r="P242" i="25"/>
  <c r="O242" i="25"/>
  <c r="G242" i="25"/>
  <c r="F242" i="25"/>
  <c r="P241" i="25"/>
  <c r="O241" i="25"/>
  <c r="G241" i="25"/>
  <c r="F241" i="25"/>
  <c r="P240" i="25"/>
  <c r="O240" i="25"/>
  <c r="G240" i="25"/>
  <c r="F240" i="25"/>
  <c r="P239" i="25"/>
  <c r="O239" i="25"/>
  <c r="G239" i="25"/>
  <c r="F239" i="25"/>
  <c r="P238" i="25"/>
  <c r="O238" i="25"/>
  <c r="G238" i="25"/>
  <c r="F238" i="25"/>
  <c r="P237" i="25"/>
  <c r="O237" i="25"/>
  <c r="G237" i="25"/>
  <c r="F237" i="25"/>
  <c r="P236" i="25"/>
  <c r="O236" i="25"/>
  <c r="G236" i="25"/>
  <c r="F236" i="25"/>
  <c r="P235" i="25"/>
  <c r="O235" i="25"/>
  <c r="G235" i="25"/>
  <c r="F235" i="25"/>
  <c r="P234" i="25"/>
  <c r="O234" i="25"/>
  <c r="G234" i="25"/>
  <c r="F234" i="25"/>
  <c r="P233" i="25"/>
  <c r="O233" i="25"/>
  <c r="G233" i="25"/>
  <c r="F233" i="25"/>
  <c r="P232" i="25"/>
  <c r="O232" i="25"/>
  <c r="G232" i="25"/>
  <c r="F232" i="25"/>
  <c r="P231" i="25"/>
  <c r="O231" i="25"/>
  <c r="G231" i="25"/>
  <c r="F231" i="25"/>
  <c r="P230" i="25"/>
  <c r="O230" i="25"/>
  <c r="G230" i="25"/>
  <c r="F230" i="25"/>
  <c r="P229" i="25"/>
  <c r="O229" i="25"/>
  <c r="G229" i="25"/>
  <c r="F229" i="25"/>
  <c r="P228" i="25"/>
  <c r="O228" i="25"/>
  <c r="G228" i="25"/>
  <c r="F228" i="25"/>
  <c r="P227" i="25"/>
  <c r="O227" i="25"/>
  <c r="G227" i="25"/>
  <c r="F227" i="25"/>
  <c r="P226" i="25"/>
  <c r="O226" i="25"/>
  <c r="G226" i="25"/>
  <c r="F226" i="25"/>
  <c r="P225" i="25"/>
  <c r="O225" i="25"/>
  <c r="G225" i="25"/>
  <c r="F225" i="25"/>
  <c r="P224" i="25"/>
  <c r="O224" i="25"/>
  <c r="G224" i="25"/>
  <c r="F224" i="25"/>
  <c r="P223" i="25"/>
  <c r="O223" i="25"/>
  <c r="G223" i="25"/>
  <c r="F223" i="25"/>
  <c r="P222" i="25"/>
  <c r="O222" i="25"/>
  <c r="G222" i="25"/>
  <c r="F222" i="25"/>
  <c r="P221" i="25"/>
  <c r="O221" i="25"/>
  <c r="G221" i="25"/>
  <c r="F221" i="25"/>
  <c r="P220" i="25"/>
  <c r="O220" i="25"/>
  <c r="G220" i="25"/>
  <c r="F220" i="25"/>
  <c r="P219" i="25"/>
  <c r="O219" i="25"/>
  <c r="G219" i="25"/>
  <c r="F219" i="25"/>
  <c r="P218" i="25"/>
  <c r="O218" i="25"/>
  <c r="G218" i="25"/>
  <c r="F218" i="25"/>
  <c r="P217" i="25"/>
  <c r="O217" i="25"/>
  <c r="G217" i="25"/>
  <c r="F217" i="25"/>
  <c r="P216" i="25"/>
  <c r="O216" i="25"/>
  <c r="G216" i="25"/>
  <c r="F216" i="25"/>
  <c r="P215" i="25"/>
  <c r="O215" i="25"/>
  <c r="G215" i="25"/>
  <c r="F215" i="25"/>
  <c r="P214" i="25"/>
  <c r="O214" i="25"/>
  <c r="G214" i="25"/>
  <c r="F214" i="25"/>
  <c r="P213" i="25"/>
  <c r="O213" i="25"/>
  <c r="G213" i="25"/>
  <c r="F213" i="25"/>
  <c r="P212" i="25"/>
  <c r="O212" i="25"/>
  <c r="G212" i="25"/>
  <c r="F212" i="25"/>
  <c r="P211" i="25"/>
  <c r="O211" i="25"/>
  <c r="G211" i="25"/>
  <c r="F211" i="25"/>
  <c r="P210" i="25"/>
  <c r="O210" i="25"/>
  <c r="G210" i="25"/>
  <c r="F210" i="25"/>
  <c r="P209" i="25"/>
  <c r="O209" i="25"/>
  <c r="G209" i="25"/>
  <c r="F209" i="25"/>
  <c r="P208" i="25"/>
  <c r="O208" i="25"/>
  <c r="G208" i="25"/>
  <c r="F208" i="25"/>
  <c r="P207" i="25"/>
  <c r="O207" i="25"/>
  <c r="G207" i="25"/>
  <c r="F207" i="25"/>
  <c r="P206" i="25"/>
  <c r="O206" i="25"/>
  <c r="G206" i="25"/>
  <c r="F206" i="25"/>
  <c r="P205" i="25"/>
  <c r="O205" i="25"/>
  <c r="G205" i="25"/>
  <c r="F205" i="25"/>
  <c r="P204" i="25"/>
  <c r="O204" i="25"/>
  <c r="G204" i="25"/>
  <c r="F204" i="25"/>
  <c r="P203" i="25"/>
  <c r="O203" i="25"/>
  <c r="G203" i="25"/>
  <c r="F203" i="25"/>
  <c r="P202" i="25"/>
  <c r="O202" i="25"/>
  <c r="G202" i="25"/>
  <c r="F202" i="25"/>
  <c r="P201" i="25"/>
  <c r="O201" i="25"/>
  <c r="G201" i="25"/>
  <c r="F201" i="25"/>
  <c r="P200" i="25"/>
  <c r="O200" i="25"/>
  <c r="G200" i="25"/>
  <c r="F200" i="25"/>
  <c r="P199" i="25"/>
  <c r="O199" i="25"/>
  <c r="G199" i="25"/>
  <c r="F199" i="25"/>
  <c r="P198" i="25"/>
  <c r="O198" i="25"/>
  <c r="G198" i="25"/>
  <c r="F198" i="25"/>
  <c r="P197" i="25"/>
  <c r="O197" i="25"/>
  <c r="G197" i="25"/>
  <c r="F197" i="25"/>
  <c r="P196" i="25"/>
  <c r="O196" i="25"/>
  <c r="G196" i="25"/>
  <c r="F196" i="25"/>
  <c r="P195" i="25"/>
  <c r="O195" i="25"/>
  <c r="G195" i="25"/>
  <c r="F195" i="25"/>
  <c r="P194" i="25"/>
  <c r="O194" i="25"/>
  <c r="G194" i="25"/>
  <c r="F194" i="25"/>
  <c r="P193" i="25"/>
  <c r="O193" i="25"/>
  <c r="G193" i="25"/>
  <c r="F193" i="25"/>
  <c r="P192" i="25"/>
  <c r="O192" i="25"/>
  <c r="G192" i="25"/>
  <c r="F192" i="25"/>
  <c r="P191" i="25"/>
  <c r="O191" i="25"/>
  <c r="G191" i="25"/>
  <c r="F191" i="25"/>
  <c r="P190" i="25"/>
  <c r="O190" i="25"/>
  <c r="G190" i="25"/>
  <c r="F190" i="25"/>
  <c r="P189" i="25"/>
  <c r="O189" i="25"/>
  <c r="G189" i="25"/>
  <c r="F189" i="25"/>
  <c r="P188" i="25"/>
  <c r="O188" i="25"/>
  <c r="G188" i="25"/>
  <c r="F188" i="25"/>
  <c r="P187" i="25"/>
  <c r="O187" i="25"/>
  <c r="G187" i="25"/>
  <c r="F187" i="25"/>
  <c r="P186" i="25"/>
  <c r="O186" i="25"/>
  <c r="G186" i="25"/>
  <c r="F186" i="25"/>
  <c r="P185" i="25"/>
  <c r="O185" i="25"/>
  <c r="G185" i="25"/>
  <c r="F185" i="25"/>
  <c r="P184" i="25"/>
  <c r="O184" i="25"/>
  <c r="G184" i="25"/>
  <c r="F184" i="25"/>
  <c r="P183" i="25"/>
  <c r="O183" i="25"/>
  <c r="G183" i="25"/>
  <c r="F183" i="25"/>
  <c r="P182" i="25"/>
  <c r="O182" i="25"/>
  <c r="G182" i="25"/>
  <c r="F182" i="25"/>
  <c r="P181" i="25"/>
  <c r="O181" i="25"/>
  <c r="G181" i="25"/>
  <c r="F181" i="25"/>
  <c r="P180" i="25"/>
  <c r="O180" i="25"/>
  <c r="G180" i="25"/>
  <c r="F180" i="25"/>
  <c r="P179" i="25"/>
  <c r="O179" i="25"/>
  <c r="G179" i="25"/>
  <c r="F179" i="25"/>
  <c r="P178" i="25"/>
  <c r="O178" i="25"/>
  <c r="G178" i="25"/>
  <c r="F178" i="25"/>
  <c r="P177" i="25"/>
  <c r="O177" i="25"/>
  <c r="G177" i="25"/>
  <c r="F177" i="25"/>
  <c r="P176" i="25"/>
  <c r="O176" i="25"/>
  <c r="G176" i="25"/>
  <c r="F176" i="25"/>
  <c r="P175" i="25"/>
  <c r="O175" i="25"/>
  <c r="G175" i="25"/>
  <c r="F175" i="25"/>
  <c r="P174" i="25"/>
  <c r="O174" i="25"/>
  <c r="G174" i="25"/>
  <c r="F174" i="25"/>
  <c r="P173" i="25"/>
  <c r="O173" i="25"/>
  <c r="G173" i="25"/>
  <c r="F173" i="25"/>
  <c r="P172" i="25"/>
  <c r="O172" i="25"/>
  <c r="G172" i="25"/>
  <c r="F172" i="25"/>
  <c r="P171" i="25"/>
  <c r="O171" i="25"/>
  <c r="G171" i="25"/>
  <c r="F171" i="25"/>
  <c r="P170" i="25"/>
  <c r="O170" i="25"/>
  <c r="G170" i="25"/>
  <c r="F170" i="25"/>
  <c r="P169" i="25"/>
  <c r="O169" i="25"/>
  <c r="G169" i="25"/>
  <c r="F169" i="25"/>
  <c r="P168" i="25"/>
  <c r="O168" i="25"/>
  <c r="G168" i="25"/>
  <c r="F168" i="25"/>
  <c r="P167" i="25"/>
  <c r="O167" i="25"/>
  <c r="G167" i="25"/>
  <c r="F167" i="25"/>
  <c r="P166" i="25"/>
  <c r="O166" i="25"/>
  <c r="G166" i="25"/>
  <c r="F166" i="25"/>
  <c r="P165" i="25"/>
  <c r="O165" i="25"/>
  <c r="G165" i="25"/>
  <c r="F165" i="25"/>
  <c r="P164" i="25"/>
  <c r="O164" i="25"/>
  <c r="G164" i="25"/>
  <c r="F164" i="25"/>
  <c r="P163" i="25"/>
  <c r="O163" i="25"/>
  <c r="G163" i="25"/>
  <c r="F163" i="25"/>
  <c r="P162" i="25"/>
  <c r="O162" i="25"/>
  <c r="G162" i="25"/>
  <c r="F162" i="25"/>
  <c r="P161" i="25"/>
  <c r="O161" i="25"/>
  <c r="G161" i="25"/>
  <c r="F161" i="25"/>
  <c r="P160" i="25"/>
  <c r="O160" i="25"/>
  <c r="G160" i="25"/>
  <c r="F160" i="25"/>
  <c r="P159" i="25"/>
  <c r="O159" i="25"/>
  <c r="G159" i="25"/>
  <c r="F159" i="25"/>
  <c r="P158" i="25"/>
  <c r="O158" i="25"/>
  <c r="G158" i="25"/>
  <c r="F158" i="25"/>
  <c r="P157" i="25"/>
  <c r="O157" i="25"/>
  <c r="G157" i="25"/>
  <c r="F157" i="25"/>
  <c r="P156" i="25"/>
  <c r="O156" i="25"/>
  <c r="G156" i="25"/>
  <c r="F156" i="25"/>
  <c r="P155" i="25"/>
  <c r="O155" i="25"/>
  <c r="G155" i="25"/>
  <c r="F155" i="25"/>
  <c r="P154" i="25"/>
  <c r="O154" i="25"/>
  <c r="G154" i="25"/>
  <c r="F154" i="25"/>
  <c r="P153" i="25"/>
  <c r="O153" i="25"/>
  <c r="G153" i="25"/>
  <c r="F153" i="25"/>
  <c r="P152" i="25"/>
  <c r="O152" i="25"/>
  <c r="G152" i="25"/>
  <c r="F152" i="25"/>
  <c r="P151" i="25"/>
  <c r="O151" i="25"/>
  <c r="G151" i="25"/>
  <c r="F151" i="25"/>
  <c r="P150" i="25"/>
  <c r="O150" i="25"/>
  <c r="G150" i="25"/>
  <c r="F150" i="25"/>
  <c r="P149" i="25"/>
  <c r="O149" i="25"/>
  <c r="G149" i="25"/>
  <c r="F149" i="25"/>
  <c r="P148" i="25"/>
  <c r="O148" i="25"/>
  <c r="G148" i="25"/>
  <c r="F148" i="25"/>
  <c r="P147" i="25"/>
  <c r="O147" i="25"/>
  <c r="G147" i="25"/>
  <c r="F147" i="25"/>
  <c r="P146" i="25"/>
  <c r="O146" i="25"/>
  <c r="G146" i="25"/>
  <c r="F146" i="25"/>
  <c r="P145" i="25"/>
  <c r="O145" i="25"/>
  <c r="G145" i="25"/>
  <c r="F145" i="25"/>
  <c r="P144" i="25"/>
  <c r="O144" i="25"/>
  <c r="G144" i="25"/>
  <c r="F144" i="25"/>
  <c r="P143" i="25"/>
  <c r="O143" i="25"/>
  <c r="G143" i="25"/>
  <c r="F143" i="25"/>
  <c r="P142" i="25"/>
  <c r="O142" i="25"/>
  <c r="G142" i="25"/>
  <c r="F142" i="25"/>
  <c r="P141" i="25"/>
  <c r="O141" i="25"/>
  <c r="G141" i="25"/>
  <c r="F141" i="25"/>
  <c r="P140" i="25"/>
  <c r="O140" i="25"/>
  <c r="G140" i="25"/>
  <c r="F140" i="25"/>
  <c r="P139" i="25"/>
  <c r="O139" i="25"/>
  <c r="G139" i="25"/>
  <c r="F139" i="25"/>
  <c r="P138" i="25"/>
  <c r="O138" i="25"/>
  <c r="G138" i="25"/>
  <c r="F138" i="25"/>
  <c r="P137" i="25"/>
  <c r="O137" i="25"/>
  <c r="G137" i="25"/>
  <c r="F137" i="25"/>
  <c r="P136" i="25"/>
  <c r="O136" i="25"/>
  <c r="G136" i="25"/>
  <c r="F136" i="25"/>
  <c r="P135" i="25"/>
  <c r="O135" i="25"/>
  <c r="G135" i="25"/>
  <c r="F135" i="25"/>
  <c r="P134" i="25"/>
  <c r="O134" i="25"/>
  <c r="G134" i="25"/>
  <c r="F134" i="25"/>
  <c r="P133" i="25"/>
  <c r="O133" i="25"/>
  <c r="G133" i="25"/>
  <c r="F133" i="25"/>
  <c r="P132" i="25"/>
  <c r="O132" i="25"/>
  <c r="G132" i="25"/>
  <c r="F132" i="25"/>
  <c r="P131" i="25"/>
  <c r="O131" i="25"/>
  <c r="G131" i="25"/>
  <c r="F131" i="25"/>
  <c r="P130" i="25"/>
  <c r="O130" i="25"/>
  <c r="G130" i="25"/>
  <c r="F130" i="25"/>
  <c r="P129" i="25"/>
  <c r="O129" i="25"/>
  <c r="G129" i="25"/>
  <c r="F129" i="25"/>
  <c r="P128" i="25"/>
  <c r="O128" i="25"/>
  <c r="G128" i="25"/>
  <c r="F128" i="25"/>
  <c r="P127" i="25"/>
  <c r="O127" i="25"/>
  <c r="G127" i="25"/>
  <c r="F127" i="25"/>
  <c r="P126" i="25"/>
  <c r="O126" i="25"/>
  <c r="G126" i="25"/>
  <c r="F126" i="25"/>
  <c r="P125" i="25"/>
  <c r="O125" i="25"/>
  <c r="G125" i="25"/>
  <c r="F125" i="25"/>
  <c r="P124" i="25"/>
  <c r="O124" i="25"/>
  <c r="G124" i="25"/>
  <c r="F124" i="25"/>
  <c r="P123" i="25"/>
  <c r="O123" i="25"/>
  <c r="G123" i="25"/>
  <c r="F123" i="25"/>
  <c r="P122" i="25"/>
  <c r="O122" i="25"/>
  <c r="G122" i="25"/>
  <c r="F122" i="25"/>
  <c r="P121" i="25"/>
  <c r="O121" i="25"/>
  <c r="G121" i="25"/>
  <c r="F121" i="25"/>
  <c r="P120" i="25"/>
  <c r="O120" i="25"/>
  <c r="G120" i="25"/>
  <c r="F120" i="25"/>
  <c r="P119" i="25"/>
  <c r="O119" i="25"/>
  <c r="G119" i="25"/>
  <c r="F119" i="25"/>
  <c r="P118" i="25"/>
  <c r="O118" i="25"/>
  <c r="G118" i="25"/>
  <c r="F118" i="25"/>
  <c r="P117" i="25"/>
  <c r="O117" i="25"/>
  <c r="G117" i="25"/>
  <c r="F117" i="25"/>
  <c r="P116" i="25"/>
  <c r="O116" i="25"/>
  <c r="G116" i="25"/>
  <c r="F116" i="25"/>
  <c r="P115" i="25"/>
  <c r="O115" i="25"/>
  <c r="G115" i="25"/>
  <c r="F115" i="25"/>
  <c r="P114" i="25"/>
  <c r="O114" i="25"/>
  <c r="G114" i="25"/>
  <c r="F114" i="25"/>
  <c r="P113" i="25"/>
  <c r="O113" i="25"/>
  <c r="G113" i="25"/>
  <c r="F113" i="25"/>
  <c r="P112" i="25"/>
  <c r="O112" i="25"/>
  <c r="G112" i="25"/>
  <c r="F112" i="25"/>
  <c r="P111" i="25"/>
  <c r="O111" i="25"/>
  <c r="G111" i="25"/>
  <c r="F111" i="25"/>
  <c r="P110" i="25"/>
  <c r="O110" i="25"/>
  <c r="G110" i="25"/>
  <c r="F110" i="25"/>
  <c r="P109" i="25"/>
  <c r="O109" i="25"/>
  <c r="G109" i="25"/>
  <c r="F109" i="25"/>
  <c r="P108" i="25"/>
  <c r="O108" i="25"/>
  <c r="G108" i="25"/>
  <c r="F108" i="25"/>
  <c r="P107" i="25"/>
  <c r="O107" i="25"/>
  <c r="G107" i="25"/>
  <c r="F107" i="25"/>
  <c r="P106" i="25"/>
  <c r="O106" i="25"/>
  <c r="G106" i="25"/>
  <c r="F106" i="25"/>
  <c r="P105" i="25"/>
  <c r="O105" i="25"/>
  <c r="G105" i="25"/>
  <c r="F105" i="25"/>
  <c r="P104" i="25"/>
  <c r="O104" i="25"/>
  <c r="G104" i="25"/>
  <c r="F104" i="25"/>
  <c r="P103" i="25"/>
  <c r="O103" i="25"/>
  <c r="G103" i="25"/>
  <c r="F103" i="25"/>
  <c r="P102" i="25"/>
  <c r="O102" i="25"/>
  <c r="G102" i="25"/>
  <c r="F102" i="25"/>
  <c r="P101" i="25"/>
  <c r="O101" i="25"/>
  <c r="G101" i="25"/>
  <c r="F101" i="25"/>
  <c r="P100" i="25"/>
  <c r="O100" i="25"/>
  <c r="G100" i="25"/>
  <c r="F100" i="25"/>
  <c r="P99" i="25"/>
  <c r="O99" i="25"/>
  <c r="G99" i="25"/>
  <c r="F99" i="25"/>
  <c r="P98" i="25"/>
  <c r="O98" i="25"/>
  <c r="G98" i="25"/>
  <c r="F98" i="25"/>
  <c r="P97" i="25"/>
  <c r="O97" i="25"/>
  <c r="G97" i="25"/>
  <c r="F97" i="25"/>
  <c r="Y96" i="25"/>
  <c r="X96" i="25"/>
  <c r="P96" i="25"/>
  <c r="O96" i="25"/>
  <c r="G96" i="25"/>
  <c r="F96" i="25"/>
  <c r="Y95" i="25"/>
  <c r="P95" i="25"/>
  <c r="O95" i="25"/>
  <c r="G95" i="25"/>
  <c r="F95" i="25"/>
  <c r="Y94" i="25"/>
  <c r="P94" i="25"/>
  <c r="O94" i="25"/>
  <c r="G94" i="25"/>
  <c r="F94" i="25"/>
  <c r="Y93" i="25"/>
  <c r="P93" i="25"/>
  <c r="O93" i="25"/>
  <c r="G93" i="25"/>
  <c r="F93" i="25"/>
  <c r="Y92" i="25"/>
  <c r="P92" i="25"/>
  <c r="O92" i="25"/>
  <c r="G92" i="25"/>
  <c r="F92" i="25"/>
  <c r="Y91" i="25"/>
  <c r="P91" i="25"/>
  <c r="O91" i="25"/>
  <c r="G91" i="25"/>
  <c r="F91" i="25"/>
  <c r="Y90" i="25"/>
  <c r="P90" i="25"/>
  <c r="O90" i="25"/>
  <c r="G90" i="25"/>
  <c r="F90" i="25"/>
  <c r="Y89" i="25"/>
  <c r="P89" i="25"/>
  <c r="O89" i="25"/>
  <c r="G89" i="25"/>
  <c r="F89" i="25"/>
  <c r="Y88" i="25"/>
  <c r="P88" i="25"/>
  <c r="O88" i="25"/>
  <c r="G88" i="25"/>
  <c r="F88" i="25"/>
  <c r="Y87" i="25"/>
  <c r="P87" i="25"/>
  <c r="O87" i="25"/>
  <c r="G87" i="25"/>
  <c r="F87" i="25"/>
  <c r="Y86" i="25"/>
  <c r="P86" i="25"/>
  <c r="O86" i="25"/>
  <c r="G86" i="25"/>
  <c r="F86" i="25"/>
  <c r="Y85" i="25"/>
  <c r="P85" i="25"/>
  <c r="O85" i="25"/>
  <c r="G85" i="25"/>
  <c r="F85" i="25"/>
  <c r="Y84" i="25"/>
  <c r="P84" i="25"/>
  <c r="O84" i="25"/>
  <c r="G84" i="25"/>
  <c r="F84" i="25"/>
  <c r="Y83" i="25"/>
  <c r="P83" i="25"/>
  <c r="O83" i="25"/>
  <c r="G83" i="25"/>
  <c r="F83" i="25"/>
  <c r="Y82" i="25"/>
  <c r="P82" i="25"/>
  <c r="O82" i="25"/>
  <c r="G82" i="25"/>
  <c r="F82" i="25"/>
  <c r="Y81" i="25"/>
  <c r="P81" i="25"/>
  <c r="O81" i="25"/>
  <c r="G81" i="25"/>
  <c r="F81" i="25"/>
  <c r="Y80" i="25"/>
  <c r="P80" i="25"/>
  <c r="O80" i="25"/>
  <c r="G80" i="25"/>
  <c r="F80" i="25"/>
  <c r="Y79" i="25"/>
  <c r="P79" i="25"/>
  <c r="O79" i="25"/>
  <c r="G79" i="25"/>
  <c r="F79" i="25"/>
  <c r="Y78" i="25"/>
  <c r="P78" i="25"/>
  <c r="O78" i="25"/>
  <c r="G78" i="25"/>
  <c r="F78" i="25"/>
  <c r="Y77" i="25"/>
  <c r="P77" i="25"/>
  <c r="O77" i="25"/>
  <c r="G77" i="25"/>
  <c r="F77" i="25"/>
  <c r="Y76" i="25"/>
  <c r="P76" i="25"/>
  <c r="O76" i="25"/>
  <c r="G76" i="25"/>
  <c r="F76" i="25"/>
  <c r="Y75" i="25"/>
  <c r="P75" i="25"/>
  <c r="O75" i="25"/>
  <c r="G75" i="25"/>
  <c r="F75" i="25"/>
  <c r="Y74" i="25"/>
  <c r="P74" i="25"/>
  <c r="O74" i="25"/>
  <c r="G74" i="25"/>
  <c r="F74" i="25"/>
  <c r="Y73" i="25"/>
  <c r="P73" i="25"/>
  <c r="O73" i="25"/>
  <c r="G73" i="25"/>
  <c r="F73" i="25"/>
  <c r="Y72" i="25"/>
  <c r="P72" i="25"/>
  <c r="O72" i="25"/>
  <c r="G72" i="25"/>
  <c r="F72" i="25"/>
  <c r="Y71" i="25"/>
  <c r="P71" i="25"/>
  <c r="O71" i="25"/>
  <c r="G71" i="25"/>
  <c r="F71" i="25"/>
  <c r="Y70" i="25"/>
  <c r="P70" i="25"/>
  <c r="O70" i="25"/>
  <c r="G70" i="25"/>
  <c r="F70" i="25"/>
  <c r="Y69" i="25"/>
  <c r="P69" i="25"/>
  <c r="O69" i="25"/>
  <c r="G69" i="25"/>
  <c r="F69" i="25"/>
  <c r="Y68" i="25"/>
  <c r="P68" i="25"/>
  <c r="O68" i="25"/>
  <c r="G68" i="25"/>
  <c r="F68" i="25"/>
  <c r="Y67" i="25"/>
  <c r="P67" i="25"/>
  <c r="O67" i="25"/>
  <c r="G67" i="25"/>
  <c r="F67" i="25"/>
  <c r="Y66" i="25"/>
  <c r="P66" i="25"/>
  <c r="O66" i="25"/>
  <c r="G66" i="25"/>
  <c r="F66" i="25"/>
  <c r="Y65" i="25"/>
  <c r="P65" i="25"/>
  <c r="O65" i="25"/>
  <c r="G65" i="25"/>
  <c r="F65" i="25"/>
  <c r="Y64" i="25"/>
  <c r="P64" i="25"/>
  <c r="O64" i="25"/>
  <c r="G64" i="25"/>
  <c r="F64" i="25"/>
  <c r="Y63" i="25"/>
  <c r="P63" i="25"/>
  <c r="O63" i="25"/>
  <c r="G63" i="25"/>
  <c r="F63" i="25"/>
  <c r="Y62" i="25"/>
  <c r="P62" i="25"/>
  <c r="O62" i="25"/>
  <c r="G62" i="25"/>
  <c r="F62" i="25"/>
  <c r="Y61" i="25"/>
  <c r="P61" i="25"/>
  <c r="O61" i="25"/>
  <c r="G61" i="25"/>
  <c r="F61" i="25"/>
  <c r="Y60" i="25"/>
  <c r="P60" i="25"/>
  <c r="O60" i="25"/>
  <c r="G60" i="25"/>
  <c r="F60" i="25"/>
  <c r="Y59" i="25"/>
  <c r="P59" i="25"/>
  <c r="O59" i="25"/>
  <c r="G59" i="25"/>
  <c r="F59" i="25"/>
  <c r="Y58" i="25"/>
  <c r="P58" i="25"/>
  <c r="O58" i="25"/>
  <c r="G58" i="25"/>
  <c r="F58" i="25"/>
  <c r="Y57" i="25"/>
  <c r="P57" i="25"/>
  <c r="O57" i="25"/>
  <c r="G57" i="25"/>
  <c r="F57" i="25"/>
  <c r="Y56" i="25"/>
  <c r="P56" i="25"/>
  <c r="O56" i="25"/>
  <c r="G56" i="25"/>
  <c r="F56" i="25"/>
  <c r="Y55" i="25"/>
  <c r="P55" i="25"/>
  <c r="O55" i="25"/>
  <c r="G55" i="25"/>
  <c r="F55" i="25"/>
  <c r="Y54" i="25"/>
  <c r="P54" i="25"/>
  <c r="O54" i="25"/>
  <c r="G54" i="25"/>
  <c r="F54" i="25"/>
  <c r="Y53" i="25"/>
  <c r="P53" i="25"/>
  <c r="O53" i="25"/>
  <c r="G53" i="25"/>
  <c r="F53" i="25"/>
  <c r="Y52" i="25"/>
  <c r="P52" i="25"/>
  <c r="O52" i="25"/>
  <c r="G52" i="25"/>
  <c r="F52" i="25"/>
  <c r="Y51" i="25"/>
  <c r="P51" i="25"/>
  <c r="O51" i="25"/>
  <c r="G51" i="25"/>
  <c r="F51" i="25"/>
  <c r="Y50" i="25"/>
  <c r="P50" i="25"/>
  <c r="O50" i="25"/>
  <c r="G50" i="25"/>
  <c r="F50" i="25"/>
  <c r="Y49" i="25"/>
  <c r="P49" i="25"/>
  <c r="O49" i="25"/>
  <c r="G49" i="25"/>
  <c r="F49" i="25"/>
  <c r="Y48" i="25"/>
  <c r="P48" i="25"/>
  <c r="O48" i="25"/>
  <c r="G48" i="25"/>
  <c r="F48" i="25"/>
  <c r="Y47" i="25"/>
  <c r="P47" i="25"/>
  <c r="O47" i="25"/>
  <c r="G47" i="25"/>
  <c r="F47" i="25"/>
  <c r="Y46" i="25"/>
  <c r="P46" i="25"/>
  <c r="O46" i="25"/>
  <c r="G46" i="25"/>
  <c r="F46" i="25"/>
  <c r="Y45" i="25"/>
  <c r="P45" i="25"/>
  <c r="O45" i="25"/>
  <c r="G45" i="25"/>
  <c r="F45" i="25"/>
  <c r="Y44" i="25"/>
  <c r="P44" i="25"/>
  <c r="O44" i="25"/>
  <c r="G44" i="25"/>
  <c r="F44" i="25"/>
  <c r="Y43" i="25"/>
  <c r="P43" i="25"/>
  <c r="O43" i="25"/>
  <c r="G43" i="25"/>
  <c r="F43" i="25"/>
  <c r="Y42" i="25"/>
  <c r="P42" i="25"/>
  <c r="O42" i="25"/>
  <c r="G42" i="25"/>
  <c r="F42" i="25"/>
  <c r="Y41" i="25"/>
  <c r="P41" i="25"/>
  <c r="O41" i="25"/>
  <c r="G41" i="25"/>
  <c r="F41" i="25"/>
  <c r="Y40" i="25"/>
  <c r="P40" i="25"/>
  <c r="O40" i="25"/>
  <c r="G40" i="25"/>
  <c r="F40" i="25"/>
  <c r="Y39" i="25"/>
  <c r="P39" i="25"/>
  <c r="O39" i="25"/>
  <c r="G39" i="25"/>
  <c r="F39" i="25"/>
  <c r="Y38" i="25"/>
  <c r="P38" i="25"/>
  <c r="O38" i="25"/>
  <c r="G38" i="25"/>
  <c r="F38" i="25"/>
  <c r="Y37" i="25"/>
  <c r="P37" i="25"/>
  <c r="O37" i="25"/>
  <c r="G37" i="25"/>
  <c r="F37" i="25"/>
  <c r="Y36" i="25"/>
  <c r="P36" i="25"/>
  <c r="O36" i="25"/>
  <c r="G36" i="25"/>
  <c r="F36" i="25"/>
  <c r="Y35" i="25"/>
  <c r="P35" i="25"/>
  <c r="O35" i="25"/>
  <c r="G35" i="25"/>
  <c r="F35" i="25"/>
  <c r="Y34" i="25"/>
  <c r="P34" i="25"/>
  <c r="O34" i="25"/>
  <c r="G34" i="25"/>
  <c r="F34" i="25"/>
  <c r="Y33" i="25"/>
  <c r="P33" i="25"/>
  <c r="O33" i="25"/>
  <c r="G33" i="25"/>
  <c r="F33" i="25"/>
  <c r="AK32" i="25"/>
  <c r="Y32" i="25"/>
  <c r="P32" i="25"/>
  <c r="O32" i="25"/>
  <c r="G32" i="25"/>
  <c r="F32" i="25"/>
  <c r="AM31" i="25"/>
  <c r="AL31" i="25"/>
  <c r="AK31" i="25"/>
  <c r="AJ31" i="25"/>
  <c r="Y31" i="25"/>
  <c r="P31" i="25"/>
  <c r="O31" i="25"/>
  <c r="G31" i="25"/>
  <c r="F31" i="25"/>
  <c r="Y30" i="25"/>
  <c r="P30" i="25"/>
  <c r="O30" i="25"/>
  <c r="G30" i="25"/>
  <c r="F30" i="25"/>
  <c r="AL29" i="25"/>
  <c r="AK29" i="25"/>
  <c r="AJ29" i="25"/>
  <c r="Y29" i="25"/>
  <c r="P29" i="25"/>
  <c r="O29" i="25"/>
  <c r="G29" i="25"/>
  <c r="F29" i="25"/>
  <c r="AM28" i="25"/>
  <c r="AL28" i="25"/>
  <c r="AK28" i="25"/>
  <c r="AI28" i="25"/>
  <c r="AH28" i="25"/>
  <c r="AG28" i="25"/>
  <c r="AE28" i="25"/>
  <c r="Y28" i="25"/>
  <c r="P28" i="25"/>
  <c r="O28" i="25"/>
  <c r="G28" i="25"/>
  <c r="F28" i="25"/>
  <c r="AM27" i="25"/>
  <c r="AL27" i="25"/>
  <c r="AK27" i="25"/>
  <c r="AI27" i="25"/>
  <c r="AH27" i="25"/>
  <c r="AG27" i="25"/>
  <c r="AE27" i="25"/>
  <c r="Y27" i="25"/>
  <c r="P27" i="25"/>
  <c r="O27" i="25"/>
  <c r="G27" i="25"/>
  <c r="F27" i="25"/>
  <c r="AM26" i="25"/>
  <c r="AL26" i="25"/>
  <c r="AK26" i="25"/>
  <c r="AI26" i="25"/>
  <c r="AH26" i="25"/>
  <c r="AG26" i="25"/>
  <c r="AE26" i="25"/>
  <c r="Y26" i="25"/>
  <c r="P26" i="25"/>
  <c r="O26" i="25"/>
  <c r="G26" i="25"/>
  <c r="F26" i="25"/>
  <c r="Y25" i="25"/>
  <c r="P25" i="25"/>
  <c r="O25" i="25"/>
  <c r="G25" i="25"/>
  <c r="F25" i="25"/>
  <c r="Y24" i="25"/>
  <c r="P24" i="25"/>
  <c r="O24" i="25"/>
  <c r="G24" i="25"/>
  <c r="F24" i="25"/>
  <c r="Y23" i="25"/>
  <c r="P23" i="25"/>
  <c r="O23" i="25"/>
  <c r="G23" i="25"/>
  <c r="F23" i="25"/>
  <c r="AL22" i="25"/>
  <c r="AK22" i="25"/>
  <c r="AJ22" i="25"/>
  <c r="Y22" i="25"/>
  <c r="P22" i="25"/>
  <c r="O22" i="25"/>
  <c r="G22" i="25"/>
  <c r="F22" i="25"/>
  <c r="AM21" i="25"/>
  <c r="AL21" i="25"/>
  <c r="AK21" i="25"/>
  <c r="AI21" i="25"/>
  <c r="AH21" i="25"/>
  <c r="AG21" i="25"/>
  <c r="AE21" i="25"/>
  <c r="Y21" i="25"/>
  <c r="P21" i="25"/>
  <c r="O21" i="25"/>
  <c r="G21" i="25"/>
  <c r="F21" i="25"/>
  <c r="AM20" i="25"/>
  <c r="AL20" i="25"/>
  <c r="AK20" i="25"/>
  <c r="AI20" i="25"/>
  <c r="AH20" i="25"/>
  <c r="AG20" i="25"/>
  <c r="AE20" i="25"/>
  <c r="Y20" i="25"/>
  <c r="P20" i="25"/>
  <c r="O20" i="25"/>
  <c r="G20" i="25"/>
  <c r="F20" i="25"/>
  <c r="AM19" i="25"/>
  <c r="AL19" i="25"/>
  <c r="AK19" i="25"/>
  <c r="AI19" i="25"/>
  <c r="AH19" i="25"/>
  <c r="AG19" i="25"/>
  <c r="AE19" i="25"/>
  <c r="Y19" i="25"/>
  <c r="P19" i="25"/>
  <c r="O19" i="25"/>
  <c r="G19" i="25"/>
  <c r="F19" i="25"/>
  <c r="Y18" i="25"/>
  <c r="P18" i="25"/>
  <c r="O18" i="25"/>
  <c r="G18" i="25"/>
  <c r="F18" i="25"/>
  <c r="Y17" i="25"/>
  <c r="P17" i="25"/>
  <c r="O17" i="25"/>
  <c r="G17" i="25"/>
  <c r="F17" i="25"/>
  <c r="Y16" i="25"/>
  <c r="P16" i="25"/>
  <c r="O16" i="25"/>
  <c r="G16" i="25"/>
  <c r="F16" i="25"/>
  <c r="Y15" i="25"/>
  <c r="P15" i="25"/>
  <c r="O15" i="25"/>
  <c r="G15" i="25"/>
  <c r="F15" i="25"/>
  <c r="AL14" i="25"/>
  <c r="AK14" i="25"/>
  <c r="AJ14" i="25"/>
  <c r="Y14" i="25"/>
  <c r="P14" i="25"/>
  <c r="O14" i="25"/>
  <c r="G14" i="25"/>
  <c r="F14" i="25"/>
  <c r="AM13" i="25"/>
  <c r="AL13" i="25"/>
  <c r="AK13" i="25"/>
  <c r="AI13" i="25"/>
  <c r="AH13" i="25"/>
  <c r="AG13" i="25"/>
  <c r="AE13" i="25"/>
  <c r="Y13" i="25"/>
  <c r="P13" i="25"/>
  <c r="O13" i="25"/>
  <c r="G13" i="25"/>
  <c r="F13" i="25"/>
  <c r="AM12" i="25"/>
  <c r="AL12" i="25"/>
  <c r="AK12" i="25"/>
  <c r="AI12" i="25"/>
  <c r="AH12" i="25"/>
  <c r="AG12" i="25"/>
  <c r="AE12" i="25"/>
  <c r="Y12" i="25"/>
  <c r="P12" i="25"/>
  <c r="O12" i="25"/>
  <c r="G12" i="25"/>
  <c r="F12" i="25"/>
  <c r="AM11" i="25"/>
  <c r="AL11" i="25"/>
  <c r="AK11" i="25"/>
  <c r="AI11" i="25"/>
  <c r="AH11" i="25"/>
  <c r="AG11" i="25"/>
  <c r="AE11" i="25"/>
  <c r="Y11" i="25"/>
  <c r="P11" i="25"/>
  <c r="O11" i="25"/>
  <c r="G11" i="25"/>
  <c r="F11" i="25"/>
  <c r="Y10" i="25"/>
  <c r="P10" i="25"/>
  <c r="O10" i="25"/>
  <c r="G10" i="25"/>
  <c r="F10" i="25"/>
  <c r="Y9" i="25"/>
  <c r="P9" i="25"/>
  <c r="O9" i="25"/>
  <c r="G9" i="25"/>
  <c r="F9" i="25"/>
  <c r="Y8" i="25"/>
  <c r="P8" i="25"/>
  <c r="O8" i="25"/>
  <c r="G8" i="25"/>
  <c r="F8" i="25"/>
  <c r="AL7" i="25"/>
  <c r="AK7" i="25"/>
  <c r="AJ7" i="25"/>
  <c r="Y7" i="25"/>
  <c r="P7" i="25"/>
  <c r="O7" i="25"/>
  <c r="G7" i="25"/>
  <c r="F7" i="25"/>
  <c r="AM6" i="25"/>
  <c r="AL6" i="25"/>
  <c r="AK6" i="25"/>
  <c r="AI6" i="25"/>
  <c r="AH6" i="25"/>
  <c r="AG6" i="25"/>
  <c r="AE6" i="25"/>
  <c r="Y6" i="25"/>
  <c r="P6" i="25"/>
  <c r="O6" i="25"/>
  <c r="G6" i="25"/>
  <c r="F6" i="25"/>
  <c r="AM5" i="25"/>
  <c r="AL5" i="25"/>
  <c r="AK5" i="25"/>
  <c r="AI5" i="25"/>
  <c r="AH5" i="25"/>
  <c r="AG5" i="25"/>
  <c r="AE5" i="25"/>
  <c r="Y5" i="25"/>
  <c r="P5" i="25"/>
  <c r="O5" i="25"/>
  <c r="G5" i="25"/>
  <c r="F5" i="25"/>
  <c r="AM4" i="25"/>
  <c r="AL4" i="25"/>
  <c r="AK4" i="25"/>
  <c r="AI4" i="25"/>
  <c r="AH4" i="25"/>
  <c r="AG4" i="25"/>
  <c r="AE4" i="25"/>
  <c r="Y4" i="25"/>
  <c r="P4" i="25"/>
  <c r="O4" i="25"/>
  <c r="G4" i="25"/>
  <c r="F4" i="25"/>
  <c r="Y3" i="25"/>
  <c r="P3" i="25"/>
  <c r="O3" i="25"/>
  <c r="G3" i="25"/>
  <c r="F3" i="25"/>
  <c r="F45" i="17"/>
  <c r="F44" i="17"/>
  <c r="E44" i="17"/>
  <c r="F42" i="17"/>
  <c r="E42" i="17"/>
  <c r="F41" i="17"/>
  <c r="F40" i="17"/>
  <c r="F39" i="17"/>
  <c r="F38" i="17"/>
  <c r="F35" i="17"/>
  <c r="E35" i="17"/>
  <c r="F34" i="17"/>
  <c r="F33" i="17"/>
  <c r="F32" i="17"/>
  <c r="F31" i="17"/>
  <c r="F28" i="17"/>
  <c r="E28" i="17"/>
  <c r="F27" i="17"/>
  <c r="F26" i="17"/>
  <c r="F25" i="17"/>
  <c r="F24" i="17"/>
  <c r="F21" i="17"/>
  <c r="E21" i="17"/>
  <c r="F20" i="17"/>
  <c r="F19" i="17"/>
  <c r="F18" i="17"/>
  <c r="F17" i="17"/>
  <c r="F14" i="17"/>
  <c r="E14" i="17"/>
  <c r="F13" i="17"/>
  <c r="F12" i="17"/>
  <c r="F11" i="17"/>
  <c r="F10" i="17"/>
  <c r="F7" i="17"/>
  <c r="E7" i="17"/>
  <c r="F6" i="17"/>
  <c r="F5" i="17"/>
  <c r="F4" i="17"/>
  <c r="H21" i="23"/>
  <c r="G21" i="23"/>
  <c r="F21" i="23"/>
  <c r="G20" i="23"/>
  <c r="F20" i="23"/>
  <c r="E20" i="23"/>
  <c r="D20" i="23"/>
  <c r="G19" i="23"/>
  <c r="F19" i="23"/>
  <c r="E19" i="23"/>
  <c r="D19" i="23"/>
  <c r="G18" i="23"/>
  <c r="F18" i="23"/>
  <c r="E18" i="23"/>
  <c r="D18" i="23"/>
  <c r="I14" i="23"/>
  <c r="H14" i="23"/>
  <c r="E14" i="23"/>
  <c r="I13" i="23"/>
  <c r="H13" i="23"/>
  <c r="E13" i="23"/>
  <c r="I12" i="23"/>
  <c r="H12" i="23"/>
  <c r="E12" i="23"/>
  <c r="I7" i="23"/>
  <c r="H7" i="23"/>
  <c r="F7" i="23"/>
  <c r="E7" i="23"/>
  <c r="C7" i="23"/>
  <c r="I6" i="23"/>
  <c r="H6" i="23"/>
  <c r="F6" i="23"/>
  <c r="E6" i="23"/>
  <c r="C6" i="23"/>
  <c r="I5" i="23"/>
  <c r="H5" i="23"/>
  <c r="F5" i="23"/>
  <c r="E5" i="23"/>
  <c r="C5" i="23"/>
  <c r="M17" i="10"/>
  <c r="L17" i="10"/>
  <c r="K17" i="10"/>
  <c r="J17" i="10"/>
  <c r="I17" i="10"/>
  <c r="H17" i="10"/>
  <c r="G17" i="10"/>
  <c r="F17" i="10"/>
  <c r="E17" i="10"/>
  <c r="D17" i="10"/>
  <c r="C17" i="10"/>
  <c r="D12" i="10"/>
  <c r="C12" i="10"/>
  <c r="D11" i="10"/>
  <c r="D10" i="10"/>
  <c r="D9" i="10"/>
  <c r="D8" i="10"/>
  <c r="D7" i="10"/>
  <c r="D6" i="10"/>
  <c r="F50" i="18"/>
  <c r="F49" i="18"/>
  <c r="F48" i="18"/>
  <c r="F47" i="18"/>
  <c r="F46" i="18"/>
  <c r="F45" i="18"/>
  <c r="E45" i="18"/>
  <c r="F43" i="18"/>
  <c r="E43" i="18"/>
  <c r="F42" i="18"/>
  <c r="F41" i="18"/>
  <c r="F40" i="18"/>
  <c r="F39" i="18"/>
  <c r="F36" i="18"/>
  <c r="E36" i="18"/>
  <c r="F35" i="18"/>
  <c r="F34" i="18"/>
  <c r="F33" i="18"/>
  <c r="F32" i="18"/>
  <c r="F29" i="18"/>
  <c r="E29" i="18"/>
  <c r="F28" i="18"/>
  <c r="F27" i="18"/>
  <c r="F26" i="18"/>
  <c r="F25" i="18"/>
  <c r="F22" i="18"/>
  <c r="E22" i="18"/>
  <c r="F21" i="18"/>
  <c r="F20" i="18"/>
  <c r="F19" i="18"/>
  <c r="F18" i="18"/>
  <c r="F15" i="18"/>
  <c r="E15" i="18"/>
  <c r="F14" i="18"/>
  <c r="F13" i="18"/>
  <c r="F12" i="18"/>
  <c r="F11" i="18"/>
  <c r="F8" i="18"/>
  <c r="E8" i="18"/>
  <c r="F7" i="18"/>
  <c r="F6" i="18"/>
  <c r="F5" i="18"/>
  <c r="F4" i="18"/>
  <c r="O24" i="13"/>
  <c r="N24" i="13"/>
  <c r="M24" i="13"/>
  <c r="L24" i="13"/>
  <c r="K24" i="13"/>
  <c r="J24" i="13"/>
  <c r="I24" i="13"/>
  <c r="H24" i="13"/>
  <c r="G24" i="13"/>
  <c r="F24" i="13"/>
  <c r="O23" i="13"/>
  <c r="N23" i="13"/>
  <c r="M23" i="13"/>
  <c r="L23" i="13"/>
  <c r="K23" i="13"/>
  <c r="J23" i="13"/>
  <c r="I23" i="13"/>
  <c r="H23" i="13"/>
  <c r="G23" i="13"/>
  <c r="F23" i="13"/>
  <c r="O22" i="13"/>
  <c r="N22" i="13"/>
  <c r="M22" i="13"/>
  <c r="L22" i="13"/>
  <c r="K22" i="13"/>
  <c r="J22" i="13"/>
  <c r="I22" i="13"/>
  <c r="H22" i="13"/>
  <c r="G22" i="13"/>
  <c r="F22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O20" i="13"/>
  <c r="N20" i="13"/>
  <c r="M20" i="13"/>
  <c r="L20" i="13"/>
  <c r="K20" i="13"/>
  <c r="J20" i="13"/>
  <c r="I20" i="13"/>
  <c r="H20" i="13"/>
  <c r="G20" i="13"/>
  <c r="F20" i="13"/>
  <c r="O19" i="13"/>
  <c r="N19" i="13"/>
  <c r="M19" i="13"/>
  <c r="L19" i="13"/>
  <c r="K19" i="13"/>
  <c r="J19" i="13"/>
  <c r="I19" i="13"/>
  <c r="H19" i="13"/>
  <c r="G19" i="13"/>
  <c r="F19" i="13"/>
  <c r="O18" i="13"/>
  <c r="N18" i="13"/>
  <c r="M18" i="13"/>
  <c r="L18" i="13"/>
  <c r="K18" i="13"/>
  <c r="J18" i="13"/>
  <c r="I18" i="13"/>
  <c r="H18" i="13"/>
  <c r="G18" i="13"/>
  <c r="F18" i="13"/>
  <c r="O17" i="13"/>
  <c r="N17" i="13"/>
  <c r="M17" i="13"/>
  <c r="L17" i="13"/>
  <c r="K17" i="13"/>
  <c r="J17" i="13"/>
  <c r="I17" i="13"/>
  <c r="H17" i="13"/>
  <c r="G17" i="13"/>
  <c r="F17" i="13"/>
  <c r="O14" i="13"/>
  <c r="N14" i="13"/>
  <c r="M14" i="13"/>
  <c r="L14" i="13"/>
  <c r="K14" i="13"/>
  <c r="J14" i="13"/>
  <c r="I14" i="13"/>
  <c r="H14" i="13"/>
  <c r="G14" i="13"/>
  <c r="F14" i="13"/>
  <c r="O13" i="13"/>
  <c r="N13" i="13"/>
  <c r="M13" i="13"/>
  <c r="L13" i="13"/>
  <c r="K13" i="13"/>
  <c r="J13" i="13"/>
  <c r="I13" i="13"/>
  <c r="H13" i="13"/>
  <c r="G13" i="13"/>
  <c r="F13" i="13"/>
  <c r="O12" i="13"/>
  <c r="N12" i="13"/>
  <c r="M12" i="13"/>
  <c r="L12" i="13"/>
  <c r="K12" i="13"/>
  <c r="J12" i="13"/>
  <c r="I12" i="13"/>
  <c r="H12" i="13"/>
  <c r="G12" i="13"/>
  <c r="F12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O10" i="13"/>
  <c r="N10" i="13"/>
  <c r="M10" i="13"/>
  <c r="L10" i="13"/>
  <c r="K10" i="13"/>
  <c r="J10" i="13"/>
  <c r="I10" i="13"/>
  <c r="H10" i="13"/>
  <c r="G10" i="13"/>
  <c r="F10" i="13"/>
  <c r="O9" i="13"/>
  <c r="N9" i="13"/>
  <c r="M9" i="13"/>
  <c r="L9" i="13"/>
  <c r="K9" i="13"/>
  <c r="J9" i="13"/>
  <c r="I9" i="13"/>
  <c r="H9" i="13"/>
  <c r="G9" i="13"/>
  <c r="F9" i="13"/>
  <c r="O8" i="13"/>
  <c r="N8" i="13"/>
  <c r="M8" i="13"/>
  <c r="L8" i="13"/>
  <c r="K8" i="13"/>
  <c r="J8" i="13"/>
  <c r="I8" i="13"/>
  <c r="H8" i="13"/>
  <c r="G8" i="13"/>
  <c r="F8" i="13"/>
  <c r="O7" i="13"/>
  <c r="N7" i="13"/>
  <c r="M7" i="13"/>
  <c r="L7" i="13"/>
  <c r="K7" i="13"/>
  <c r="J7" i="13"/>
  <c r="I7" i="13"/>
  <c r="H7" i="13"/>
  <c r="G7" i="13"/>
  <c r="F7" i="13"/>
  <c r="O6" i="13"/>
  <c r="N6" i="13"/>
  <c r="M6" i="13"/>
  <c r="L6" i="13"/>
  <c r="K6" i="13"/>
  <c r="J6" i="13"/>
  <c r="I6" i="13"/>
  <c r="H6" i="13"/>
  <c r="G6" i="13"/>
  <c r="F6" i="13"/>
  <c r="O5" i="13"/>
  <c r="N5" i="13"/>
  <c r="M5" i="13"/>
  <c r="L5" i="13"/>
  <c r="K5" i="13"/>
  <c r="J5" i="13"/>
  <c r="I5" i="13"/>
  <c r="H5" i="13"/>
  <c r="G5" i="13"/>
  <c r="F5" i="13"/>
  <c r="O4" i="13"/>
  <c r="N4" i="13"/>
  <c r="M4" i="13"/>
  <c r="L4" i="13"/>
  <c r="K4" i="13"/>
  <c r="J4" i="13"/>
  <c r="I4" i="13"/>
  <c r="H4" i="13"/>
  <c r="G4" i="13"/>
  <c r="F4" i="13"/>
  <c r="D25" i="22"/>
  <c r="X20" i="22"/>
  <c r="V20" i="22"/>
  <c r="T20" i="22"/>
  <c r="R20" i="22"/>
  <c r="P20" i="22"/>
  <c r="N20" i="22"/>
  <c r="L20" i="22"/>
  <c r="J20" i="22"/>
  <c r="H20" i="22"/>
  <c r="E20" i="22"/>
  <c r="AA19" i="22"/>
  <c r="Z19" i="22"/>
  <c r="Y19" i="22"/>
  <c r="X19" i="22"/>
  <c r="V19" i="22"/>
  <c r="T19" i="22"/>
  <c r="R19" i="22"/>
  <c r="P19" i="22"/>
  <c r="N19" i="22"/>
  <c r="L19" i="22"/>
  <c r="J19" i="22"/>
  <c r="H19" i="22"/>
  <c r="E19" i="22"/>
  <c r="AA18" i="22"/>
  <c r="Z18" i="22"/>
  <c r="Y18" i="22"/>
  <c r="X18" i="22"/>
  <c r="V18" i="22"/>
  <c r="T18" i="22"/>
  <c r="R18" i="22"/>
  <c r="P18" i="22"/>
  <c r="N18" i="22"/>
  <c r="L18" i="22"/>
  <c r="J18" i="22"/>
  <c r="H18" i="22"/>
  <c r="E18" i="22"/>
  <c r="X13" i="22"/>
  <c r="V13" i="22"/>
  <c r="T13" i="22"/>
  <c r="R13" i="22"/>
  <c r="P13" i="22"/>
  <c r="N13" i="22"/>
  <c r="L13" i="22"/>
  <c r="J13" i="22"/>
  <c r="H13" i="22"/>
  <c r="E13" i="22"/>
  <c r="AA12" i="22"/>
  <c r="Z12" i="22"/>
  <c r="Y12" i="22"/>
  <c r="X12" i="22"/>
  <c r="V12" i="22"/>
  <c r="T12" i="22"/>
  <c r="R12" i="22"/>
  <c r="P12" i="22"/>
  <c r="N12" i="22"/>
  <c r="L12" i="22"/>
  <c r="J12" i="22"/>
  <c r="H12" i="22"/>
  <c r="E12" i="22"/>
  <c r="AA11" i="22"/>
  <c r="Z11" i="22"/>
  <c r="Y11" i="22"/>
  <c r="X11" i="22"/>
  <c r="V11" i="22"/>
  <c r="T11" i="22"/>
  <c r="R11" i="22"/>
  <c r="P11" i="22"/>
  <c r="N11" i="22"/>
  <c r="L11" i="22"/>
  <c r="J11" i="22"/>
  <c r="H11" i="22"/>
  <c r="E11" i="22"/>
  <c r="H8" i="22"/>
  <c r="G8" i="22"/>
  <c r="D8" i="22"/>
  <c r="C8" i="22"/>
  <c r="X7" i="22"/>
  <c r="V7" i="22"/>
  <c r="T7" i="22"/>
  <c r="R7" i="22"/>
  <c r="P7" i="22"/>
  <c r="N7" i="22"/>
  <c r="L7" i="22"/>
  <c r="J7" i="22"/>
  <c r="H7" i="22"/>
  <c r="G7" i="22"/>
  <c r="F7" i="22"/>
  <c r="E7" i="22"/>
  <c r="D7" i="22"/>
  <c r="C7" i="22"/>
  <c r="X6" i="22"/>
  <c r="V6" i="22"/>
  <c r="T6" i="22"/>
  <c r="R6" i="22"/>
  <c r="P6" i="22"/>
  <c r="N6" i="22"/>
  <c r="L6" i="22"/>
  <c r="J6" i="22"/>
  <c r="H6" i="22"/>
  <c r="G6" i="22"/>
  <c r="F6" i="22"/>
  <c r="E6" i="22"/>
  <c r="D6" i="22"/>
  <c r="C6" i="22"/>
  <c r="X5" i="22"/>
  <c r="V5" i="22"/>
  <c r="T5" i="22"/>
  <c r="R5" i="22"/>
  <c r="P5" i="22"/>
  <c r="N5" i="22"/>
  <c r="L5" i="22"/>
  <c r="J5" i="22"/>
  <c r="H5" i="22"/>
  <c r="G5" i="22"/>
  <c r="F5" i="22"/>
  <c r="E5" i="22"/>
  <c r="D5" i="22"/>
  <c r="C5" i="22"/>
  <c r="AE14" i="4"/>
  <c r="AB14" i="4"/>
  <c r="Y14" i="4"/>
  <c r="V14" i="4"/>
  <c r="S14" i="4"/>
  <c r="P14" i="4"/>
  <c r="M14" i="4"/>
  <c r="J14" i="4"/>
  <c r="G14" i="4"/>
  <c r="E14" i="4"/>
  <c r="H14" i="4" s="1"/>
  <c r="K14" i="4" s="1"/>
  <c r="D14" i="4"/>
  <c r="F14" i="4" s="1"/>
  <c r="AE13" i="4"/>
  <c r="AB13" i="4"/>
  <c r="Y13" i="4"/>
  <c r="V13" i="4"/>
  <c r="S13" i="4"/>
  <c r="P13" i="4"/>
  <c r="M13" i="4"/>
  <c r="J13" i="4"/>
  <c r="G13" i="4"/>
  <c r="E13" i="4"/>
  <c r="H13" i="4" s="1"/>
  <c r="K13" i="4" s="1"/>
  <c r="D13" i="4"/>
  <c r="F13" i="4" s="1"/>
  <c r="AE12" i="4"/>
  <c r="AB12" i="4"/>
  <c r="Y12" i="4"/>
  <c r="V12" i="4"/>
  <c r="S12" i="4"/>
  <c r="P12" i="4"/>
  <c r="M12" i="4"/>
  <c r="J12" i="4"/>
  <c r="G12" i="4"/>
  <c r="E12" i="4"/>
  <c r="H12" i="4" s="1"/>
  <c r="K12" i="4" s="1"/>
  <c r="D12" i="4"/>
  <c r="AE11" i="4"/>
  <c r="AB11" i="4"/>
  <c r="Y11" i="4"/>
  <c r="V11" i="4"/>
  <c r="S11" i="4"/>
  <c r="P11" i="4"/>
  <c r="M11" i="4"/>
  <c r="J11" i="4"/>
  <c r="G11" i="4"/>
  <c r="E11" i="4"/>
  <c r="H11" i="4" s="1"/>
  <c r="K11" i="4" s="1"/>
  <c r="D11" i="4"/>
  <c r="AF10" i="4"/>
  <c r="AE10" i="4"/>
  <c r="AG10" i="4" s="1"/>
  <c r="AC10" i="4"/>
  <c r="AB10" i="4"/>
  <c r="Z10" i="4"/>
  <c r="Y10" i="4"/>
  <c r="W10" i="4"/>
  <c r="V10" i="4"/>
  <c r="T10" i="4"/>
  <c r="S10" i="4"/>
  <c r="Q10" i="4"/>
  <c r="P10" i="4"/>
  <c r="N10" i="4"/>
  <c r="M10" i="4"/>
  <c r="K10" i="4"/>
  <c r="J10" i="4"/>
  <c r="H10" i="4"/>
  <c r="G10" i="4"/>
  <c r="E10" i="4"/>
  <c r="D10" i="4"/>
  <c r="AF9" i="4"/>
  <c r="AE9" i="4"/>
  <c r="AG9" i="4" s="1"/>
  <c r="AC9" i="4"/>
  <c r="AB9" i="4"/>
  <c r="Z9" i="4"/>
  <c r="Y9" i="4"/>
  <c r="W9" i="4"/>
  <c r="V9" i="4"/>
  <c r="T9" i="4"/>
  <c r="S9" i="4"/>
  <c r="Q9" i="4"/>
  <c r="P9" i="4"/>
  <c r="N9" i="4"/>
  <c r="M9" i="4"/>
  <c r="K9" i="4"/>
  <c r="J9" i="4"/>
  <c r="H9" i="4"/>
  <c r="G9" i="4"/>
  <c r="E9" i="4"/>
  <c r="D9" i="4"/>
  <c r="AI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M53" i="2"/>
  <c r="M47" i="2"/>
  <c r="L47" i="2"/>
  <c r="K47" i="2"/>
  <c r="J47" i="2"/>
  <c r="I47" i="2"/>
  <c r="H47" i="2"/>
  <c r="G47" i="2"/>
  <c r="F47" i="2"/>
  <c r="E47" i="2"/>
  <c r="D47" i="2"/>
  <c r="C47" i="2"/>
  <c r="M46" i="2"/>
  <c r="M45" i="2"/>
  <c r="L45" i="2"/>
  <c r="K45" i="2"/>
  <c r="J45" i="2"/>
  <c r="I45" i="2"/>
  <c r="H45" i="2"/>
  <c r="G45" i="2"/>
  <c r="F45" i="2"/>
  <c r="E45" i="2"/>
  <c r="D45" i="2"/>
  <c r="C45" i="2"/>
  <c r="M35" i="2"/>
  <c r="L35" i="2"/>
  <c r="K35" i="2"/>
  <c r="J35" i="2"/>
  <c r="I35" i="2"/>
  <c r="H35" i="2"/>
  <c r="G35" i="2"/>
  <c r="F35" i="2"/>
  <c r="E35" i="2"/>
  <c r="D35" i="2"/>
  <c r="C35" i="2"/>
  <c r="M34" i="2"/>
  <c r="L34" i="2"/>
  <c r="K34" i="2"/>
  <c r="J34" i="2"/>
  <c r="I34" i="2"/>
  <c r="H34" i="2"/>
  <c r="G34" i="2"/>
  <c r="F34" i="2"/>
  <c r="E34" i="2"/>
  <c r="D34" i="2"/>
  <c r="C34" i="2"/>
  <c r="L17" i="2"/>
  <c r="K17" i="2"/>
  <c r="K32" i="2" s="1"/>
  <c r="I17" i="2"/>
  <c r="H17" i="2"/>
  <c r="F17" i="2"/>
  <c r="F32" i="2" s="1"/>
  <c r="I12" i="2"/>
  <c r="D12" i="2"/>
  <c r="C12" i="2"/>
  <c r="D11" i="2"/>
  <c r="D10" i="2"/>
  <c r="D9" i="2"/>
  <c r="D8" i="2"/>
  <c r="D7" i="2"/>
  <c r="D6" i="2"/>
  <c r="BQ32" i="3"/>
  <c r="BO32" i="3"/>
  <c r="BJ32" i="3"/>
  <c r="BH32" i="3"/>
  <c r="BC32" i="3"/>
  <c r="J17" i="2" s="1"/>
  <c r="J32" i="2" s="1"/>
  <c r="BA32" i="3"/>
  <c r="AV32" i="3"/>
  <c r="AT32" i="3"/>
  <c r="AO32" i="3"/>
  <c r="AM32" i="3"/>
  <c r="AH32" i="3"/>
  <c r="G17" i="2" s="1"/>
  <c r="G32" i="2" s="1"/>
  <c r="AF32" i="3"/>
  <c r="AA32" i="3"/>
  <c r="Y32" i="3"/>
  <c r="T32" i="3"/>
  <c r="E17" i="2" s="1"/>
  <c r="R32" i="3"/>
  <c r="K32" i="3"/>
  <c r="F32" i="3"/>
  <c r="C17" i="2" s="1"/>
  <c r="E32" i="3"/>
  <c r="D32" i="3"/>
  <c r="BX31" i="3"/>
  <c r="BW31" i="3"/>
  <c r="BQ31" i="3"/>
  <c r="BP31" i="3"/>
  <c r="BO31" i="3"/>
  <c r="BJ31" i="3"/>
  <c r="BI31" i="3"/>
  <c r="BH31" i="3"/>
  <c r="BC31" i="3"/>
  <c r="BB31" i="3"/>
  <c r="BA31" i="3"/>
  <c r="AV31" i="3"/>
  <c r="AU31" i="3"/>
  <c r="AT31" i="3"/>
  <c r="AO31" i="3"/>
  <c r="AN31" i="3"/>
  <c r="AM31" i="3"/>
  <c r="AH31" i="3"/>
  <c r="AG31" i="3"/>
  <c r="AF31" i="3"/>
  <c r="AA31" i="3"/>
  <c r="Z31" i="3"/>
  <c r="Y31" i="3"/>
  <c r="T31" i="3"/>
  <c r="S31" i="3"/>
  <c r="R31" i="3"/>
  <c r="M31" i="3"/>
  <c r="L31" i="3"/>
  <c r="K31" i="3"/>
  <c r="F31" i="3"/>
  <c r="E31" i="3"/>
  <c r="D31" i="3"/>
  <c r="BX30" i="3"/>
  <c r="BW30" i="3"/>
  <c r="BQ30" i="3"/>
  <c r="BP30" i="3"/>
  <c r="BO30" i="3"/>
  <c r="BJ30" i="3"/>
  <c r="BI30" i="3"/>
  <c r="BH30" i="3"/>
  <c r="BC30" i="3"/>
  <c r="BB30" i="3"/>
  <c r="BA30" i="3"/>
  <c r="AV30" i="3"/>
  <c r="AU30" i="3"/>
  <c r="AT30" i="3"/>
  <c r="AO30" i="3"/>
  <c r="AN30" i="3"/>
  <c r="AM30" i="3"/>
  <c r="AH30" i="3"/>
  <c r="AG30" i="3"/>
  <c r="AF30" i="3"/>
  <c r="AA30" i="3"/>
  <c r="Z30" i="3"/>
  <c r="Y30" i="3"/>
  <c r="T30" i="3"/>
  <c r="S30" i="3"/>
  <c r="R30" i="3"/>
  <c r="M30" i="3"/>
  <c r="L30" i="3"/>
  <c r="K30" i="3"/>
  <c r="F30" i="3"/>
  <c r="E30" i="3"/>
  <c r="D30" i="3"/>
  <c r="BX29" i="3"/>
  <c r="BW29" i="3"/>
  <c r="BQ29" i="3"/>
  <c r="BP29" i="3"/>
  <c r="BO29" i="3"/>
  <c r="BJ29" i="3"/>
  <c r="BI29" i="3"/>
  <c r="BH29" i="3"/>
  <c r="BC29" i="3"/>
  <c r="BB29" i="3"/>
  <c r="BA29" i="3"/>
  <c r="AV29" i="3"/>
  <c r="AU29" i="3"/>
  <c r="AT29" i="3"/>
  <c r="AO29" i="3"/>
  <c r="AN29" i="3"/>
  <c r="AM29" i="3"/>
  <c r="AH29" i="3"/>
  <c r="AG29" i="3"/>
  <c r="AF29" i="3"/>
  <c r="AA29" i="3"/>
  <c r="Z29" i="3"/>
  <c r="Y29" i="3"/>
  <c r="T29" i="3"/>
  <c r="S29" i="3"/>
  <c r="R29" i="3"/>
  <c r="M29" i="3"/>
  <c r="L29" i="3"/>
  <c r="K29" i="3"/>
  <c r="F29" i="3"/>
  <c r="E29" i="3"/>
  <c r="D29" i="3"/>
  <c r="BX28" i="3"/>
  <c r="BW28" i="3"/>
  <c r="BQ28" i="3"/>
  <c r="BP28" i="3"/>
  <c r="BO28" i="3"/>
  <c r="BJ28" i="3"/>
  <c r="BI28" i="3"/>
  <c r="BH28" i="3"/>
  <c r="BC28" i="3"/>
  <c r="BB28" i="3"/>
  <c r="BA28" i="3"/>
  <c r="AV28" i="3"/>
  <c r="AU28" i="3"/>
  <c r="AT28" i="3"/>
  <c r="AO28" i="3"/>
  <c r="AN28" i="3"/>
  <c r="AM28" i="3"/>
  <c r="AH28" i="3"/>
  <c r="AG28" i="3"/>
  <c r="AF28" i="3"/>
  <c r="AA28" i="3"/>
  <c r="Z28" i="3"/>
  <c r="Y28" i="3"/>
  <c r="T28" i="3"/>
  <c r="S28" i="3"/>
  <c r="R28" i="3"/>
  <c r="M28" i="3"/>
  <c r="L28" i="3"/>
  <c r="K28" i="3"/>
  <c r="F28" i="3"/>
  <c r="E28" i="3"/>
  <c r="D28" i="3"/>
  <c r="BX27" i="3"/>
  <c r="BW27" i="3"/>
  <c r="BQ27" i="3"/>
  <c r="BP27" i="3"/>
  <c r="BO27" i="3"/>
  <c r="BJ27" i="3"/>
  <c r="BI27" i="3"/>
  <c r="BH27" i="3"/>
  <c r="BC27" i="3"/>
  <c r="BB27" i="3"/>
  <c r="BA27" i="3"/>
  <c r="AV27" i="3"/>
  <c r="AU27" i="3"/>
  <c r="AT27" i="3"/>
  <c r="AO27" i="3"/>
  <c r="AN27" i="3"/>
  <c r="AM27" i="3"/>
  <c r="AH27" i="3"/>
  <c r="AG27" i="3"/>
  <c r="AF27" i="3"/>
  <c r="AA27" i="3"/>
  <c r="Z27" i="3"/>
  <c r="Y27" i="3"/>
  <c r="T27" i="3"/>
  <c r="S27" i="3"/>
  <c r="R27" i="3"/>
  <c r="M27" i="3"/>
  <c r="L27" i="3"/>
  <c r="K27" i="3"/>
  <c r="F27" i="3"/>
  <c r="E27" i="3"/>
  <c r="D27" i="3"/>
  <c r="BX26" i="3"/>
  <c r="BW26" i="3"/>
  <c r="BQ26" i="3"/>
  <c r="BP26" i="3"/>
  <c r="BO26" i="3"/>
  <c r="BJ26" i="3"/>
  <c r="BI26" i="3"/>
  <c r="BH26" i="3"/>
  <c r="BC26" i="3"/>
  <c r="BB26" i="3"/>
  <c r="BA26" i="3"/>
  <c r="AV26" i="3"/>
  <c r="AU26" i="3"/>
  <c r="AT26" i="3"/>
  <c r="AO26" i="3"/>
  <c r="AN26" i="3"/>
  <c r="AM26" i="3"/>
  <c r="AH26" i="3"/>
  <c r="AG26" i="3"/>
  <c r="AF26" i="3"/>
  <c r="AA26" i="3"/>
  <c r="Z26" i="3"/>
  <c r="Y26" i="3"/>
  <c r="T26" i="3"/>
  <c r="S26" i="3"/>
  <c r="R26" i="3"/>
  <c r="M26" i="3"/>
  <c r="L26" i="3"/>
  <c r="K26" i="3"/>
  <c r="F26" i="3"/>
  <c r="E26" i="3"/>
  <c r="D26" i="3"/>
  <c r="BW25" i="3"/>
  <c r="BW32" i="3" s="1"/>
  <c r="BQ25" i="3"/>
  <c r="BP25" i="3"/>
  <c r="BO25" i="3"/>
  <c r="BJ25" i="3"/>
  <c r="BI25" i="3"/>
  <c r="BH25" i="3"/>
  <c r="BC25" i="3"/>
  <c r="BB25" i="3"/>
  <c r="BA25" i="3"/>
  <c r="AV25" i="3"/>
  <c r="AU25" i="3"/>
  <c r="AT25" i="3"/>
  <c r="AO25" i="3"/>
  <c r="AN25" i="3"/>
  <c r="AM25" i="3"/>
  <c r="AH25" i="3"/>
  <c r="AG25" i="3"/>
  <c r="AF25" i="3"/>
  <c r="AA25" i="3"/>
  <c r="Z25" i="3"/>
  <c r="Y25" i="3"/>
  <c r="T25" i="3"/>
  <c r="S25" i="3"/>
  <c r="R25" i="3"/>
  <c r="M25" i="3"/>
  <c r="M32" i="3" s="1"/>
  <c r="D17" i="2" s="1"/>
  <c r="L25" i="3"/>
  <c r="F25" i="3"/>
  <c r="E25" i="3"/>
  <c r="D25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D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P9" i="3"/>
  <c r="O9" i="3"/>
  <c r="N9" i="3"/>
  <c r="M9" i="3"/>
  <c r="L9" i="3"/>
  <c r="K9" i="3"/>
  <c r="J9" i="3"/>
  <c r="I9" i="3"/>
  <c r="H9" i="3"/>
  <c r="F9" i="3"/>
  <c r="E9" i="3"/>
  <c r="D9" i="3"/>
  <c r="M8" i="3"/>
  <c r="L8" i="3"/>
  <c r="K8" i="3"/>
  <c r="J8" i="3"/>
  <c r="I8" i="3"/>
  <c r="H8" i="3"/>
  <c r="G8" i="3"/>
  <c r="F8" i="3"/>
  <c r="E8" i="3"/>
  <c r="D8" i="3"/>
  <c r="P7" i="3"/>
  <c r="O7" i="3"/>
  <c r="N7" i="3"/>
  <c r="M7" i="3"/>
  <c r="L7" i="3"/>
  <c r="K7" i="3"/>
  <c r="J7" i="3"/>
  <c r="I7" i="3"/>
  <c r="H7" i="3"/>
  <c r="G7" i="3"/>
  <c r="F7" i="3"/>
  <c r="E7" i="3"/>
  <c r="D7" i="3"/>
  <c r="P6" i="3"/>
  <c r="O6" i="3"/>
  <c r="N6" i="3"/>
  <c r="M6" i="3"/>
  <c r="L6" i="3"/>
  <c r="K6" i="3"/>
  <c r="J6" i="3"/>
  <c r="I6" i="3"/>
  <c r="H6" i="3"/>
  <c r="G6" i="3"/>
  <c r="F6" i="3"/>
  <c r="E6" i="3"/>
  <c r="D6" i="3"/>
  <c r="K13" i="27"/>
  <c r="J13" i="27"/>
  <c r="I13" i="27"/>
  <c r="H13" i="27"/>
  <c r="G13" i="27"/>
  <c r="F13" i="27"/>
  <c r="E13" i="27"/>
  <c r="D13" i="27"/>
  <c r="C13" i="27"/>
  <c r="B13" i="27"/>
  <c r="A13" i="27"/>
  <c r="K12" i="27"/>
  <c r="J12" i="27"/>
  <c r="I12" i="27"/>
  <c r="H12" i="27"/>
  <c r="G12" i="27"/>
  <c r="F12" i="27"/>
  <c r="E12" i="27"/>
  <c r="D12" i="27"/>
  <c r="C12" i="27"/>
  <c r="B12" i="27"/>
  <c r="A12" i="27"/>
  <c r="K11" i="27"/>
  <c r="J11" i="27"/>
  <c r="I11" i="27"/>
  <c r="H11" i="27"/>
  <c r="G11" i="27"/>
  <c r="F11" i="27"/>
  <c r="E11" i="27"/>
  <c r="D11" i="27"/>
  <c r="C11" i="27"/>
  <c r="B11" i="27"/>
  <c r="A11" i="27"/>
  <c r="K10" i="27"/>
  <c r="J10" i="27"/>
  <c r="I10" i="27"/>
  <c r="H10" i="27"/>
  <c r="G10" i="27"/>
  <c r="F10" i="27"/>
  <c r="E10" i="27"/>
  <c r="D10" i="27"/>
  <c r="C10" i="27"/>
  <c r="B10" i="27"/>
  <c r="A10" i="27"/>
  <c r="K9" i="27"/>
  <c r="J9" i="27"/>
  <c r="I9" i="27"/>
  <c r="H9" i="27"/>
  <c r="G9" i="27"/>
  <c r="F9" i="27"/>
  <c r="E9" i="27"/>
  <c r="D9" i="27"/>
  <c r="C9" i="27"/>
  <c r="B9" i="27"/>
  <c r="A9" i="27"/>
  <c r="K8" i="27"/>
  <c r="J8" i="27"/>
  <c r="I8" i="27"/>
  <c r="H8" i="27"/>
  <c r="G8" i="27"/>
  <c r="F8" i="27"/>
  <c r="E8" i="27"/>
  <c r="D8" i="27"/>
  <c r="C8" i="27"/>
  <c r="B8" i="27"/>
  <c r="A8" i="27"/>
  <c r="K7" i="27"/>
  <c r="J7" i="27"/>
  <c r="I7" i="27"/>
  <c r="H7" i="27"/>
  <c r="G7" i="27"/>
  <c r="F7" i="27"/>
  <c r="E7" i="27"/>
  <c r="D7" i="27"/>
  <c r="C7" i="27"/>
  <c r="B7" i="27"/>
  <c r="A7" i="27"/>
  <c r="K6" i="27"/>
  <c r="J6" i="27"/>
  <c r="I6" i="27"/>
  <c r="H6" i="27"/>
  <c r="G6" i="27"/>
  <c r="F6" i="27"/>
  <c r="E6" i="27"/>
  <c r="D6" i="27"/>
  <c r="C6" i="27"/>
  <c r="B6" i="27"/>
  <c r="A6" i="27"/>
  <c r="K5" i="27"/>
  <c r="J5" i="27"/>
  <c r="I5" i="27"/>
  <c r="H5" i="27"/>
  <c r="G5" i="27"/>
  <c r="F5" i="27"/>
  <c r="E5" i="27"/>
  <c r="D5" i="27"/>
  <c r="C5" i="27"/>
  <c r="B5" i="27"/>
  <c r="A5" i="27"/>
  <c r="A4" i="27"/>
  <c r="AI15" i="24"/>
  <c r="AH15" i="24"/>
  <c r="AF15" i="24"/>
  <c r="AD15" i="24"/>
  <c r="AC15" i="24"/>
  <c r="AA15" i="24"/>
  <c r="Z15" i="24"/>
  <c r="X15" i="24"/>
  <c r="W15" i="24"/>
  <c r="U15" i="24"/>
  <c r="T15" i="24"/>
  <c r="R15" i="24"/>
  <c r="Q15" i="24"/>
  <c r="O15" i="24"/>
  <c r="N15" i="24"/>
  <c r="L15" i="24"/>
  <c r="K15" i="24"/>
  <c r="I15" i="24"/>
  <c r="H15" i="24"/>
  <c r="F15" i="24"/>
  <c r="E15" i="24"/>
  <c r="C15" i="24"/>
  <c r="AI14" i="24"/>
  <c r="AH14" i="24"/>
  <c r="AF14" i="24"/>
  <c r="AE14" i="24"/>
  <c r="AC14" i="24"/>
  <c r="AB14" i="24"/>
  <c r="Z14" i="24"/>
  <c r="Y14" i="24"/>
  <c r="W14" i="24"/>
  <c r="V14" i="24"/>
  <c r="T14" i="24"/>
  <c r="S14" i="24"/>
  <c r="Q14" i="24"/>
  <c r="P14" i="24"/>
  <c r="N14" i="24"/>
  <c r="M14" i="24"/>
  <c r="K14" i="24"/>
  <c r="J14" i="24"/>
  <c r="H14" i="24"/>
  <c r="G14" i="24"/>
  <c r="E14" i="24"/>
  <c r="AI13" i="24"/>
  <c r="AH13" i="24"/>
  <c r="AF13" i="24"/>
  <c r="AE13" i="24"/>
  <c r="AC13" i="24"/>
  <c r="AB13" i="24"/>
  <c r="Z13" i="24"/>
  <c r="Y13" i="24"/>
  <c r="W13" i="24"/>
  <c r="V13" i="24"/>
  <c r="T13" i="24"/>
  <c r="S13" i="24"/>
  <c r="Q13" i="24"/>
  <c r="P13" i="24"/>
  <c r="N13" i="24"/>
  <c r="M13" i="24"/>
  <c r="K13" i="24"/>
  <c r="J13" i="24"/>
  <c r="H13" i="24"/>
  <c r="G13" i="24"/>
  <c r="E13" i="24"/>
  <c r="AI12" i="24"/>
  <c r="AH12" i="24"/>
  <c r="AF12" i="24"/>
  <c r="AE12" i="24"/>
  <c r="AC12" i="24"/>
  <c r="AB12" i="24"/>
  <c r="Z12" i="24"/>
  <c r="Y12" i="24"/>
  <c r="W12" i="24"/>
  <c r="V12" i="24"/>
  <c r="T12" i="24"/>
  <c r="S12" i="24"/>
  <c r="Q12" i="24"/>
  <c r="P12" i="24"/>
  <c r="N12" i="24"/>
  <c r="M12" i="24"/>
  <c r="K12" i="24"/>
  <c r="J12" i="24"/>
  <c r="H12" i="24"/>
  <c r="G12" i="24"/>
  <c r="E12" i="24"/>
  <c r="AI11" i="24"/>
  <c r="AH11" i="24"/>
  <c r="AF11" i="24"/>
  <c r="AE11" i="24"/>
  <c r="AC11" i="24"/>
  <c r="AB11" i="24"/>
  <c r="Z11" i="24"/>
  <c r="Y11" i="24"/>
  <c r="W11" i="24"/>
  <c r="V11" i="24"/>
  <c r="T11" i="24"/>
  <c r="S11" i="24"/>
  <c r="Q11" i="24"/>
  <c r="P11" i="24"/>
  <c r="N11" i="24"/>
  <c r="M11" i="24"/>
  <c r="K11" i="24"/>
  <c r="J11" i="24"/>
  <c r="H11" i="24"/>
  <c r="G11" i="24"/>
  <c r="E11" i="24"/>
  <c r="AI10" i="24"/>
  <c r="AH10" i="24"/>
  <c r="AF10" i="24"/>
  <c r="AE10" i="24"/>
  <c r="AC10" i="24"/>
  <c r="AB10" i="24"/>
  <c r="Z10" i="24"/>
  <c r="Y10" i="24"/>
  <c r="W10" i="24"/>
  <c r="V10" i="24"/>
  <c r="T10" i="24"/>
  <c r="S10" i="24"/>
  <c r="Q10" i="24"/>
  <c r="P10" i="24"/>
  <c r="N10" i="24"/>
  <c r="M10" i="24"/>
  <c r="K10" i="24"/>
  <c r="J10" i="24"/>
  <c r="H10" i="24"/>
  <c r="G10" i="24"/>
  <c r="E10" i="24"/>
  <c r="AI9" i="24"/>
  <c r="AH9" i="24"/>
  <c r="AF9" i="24"/>
  <c r="AE9" i="24"/>
  <c r="AC9" i="24"/>
  <c r="AB9" i="24"/>
  <c r="Z9" i="24"/>
  <c r="Y9" i="24"/>
  <c r="W9" i="24"/>
  <c r="V9" i="24"/>
  <c r="T9" i="24"/>
  <c r="S9" i="24"/>
  <c r="Q9" i="24"/>
  <c r="P9" i="24"/>
  <c r="N9" i="24"/>
  <c r="M9" i="24"/>
  <c r="K9" i="24"/>
  <c r="J9" i="24"/>
  <c r="H9" i="24"/>
  <c r="G9" i="24"/>
  <c r="E9" i="24"/>
  <c r="AI8" i="24"/>
  <c r="AH8" i="24"/>
  <c r="AF8" i="24"/>
  <c r="AE8" i="24"/>
  <c r="AC8" i="24"/>
  <c r="AB8" i="24"/>
  <c r="Z8" i="24"/>
  <c r="Y8" i="24"/>
  <c r="W8" i="24"/>
  <c r="V8" i="24"/>
  <c r="T8" i="24"/>
  <c r="S8" i="24"/>
  <c r="Q8" i="24"/>
  <c r="P8" i="24"/>
  <c r="N8" i="24"/>
  <c r="M8" i="24"/>
  <c r="K8" i="24"/>
  <c r="J8" i="24"/>
  <c r="H8" i="24"/>
  <c r="G8" i="24"/>
  <c r="E8" i="24"/>
  <c r="AI7" i="24"/>
  <c r="AH7" i="24"/>
  <c r="AF7" i="24"/>
  <c r="AE7" i="24"/>
  <c r="AC7" i="24"/>
  <c r="AB7" i="24"/>
  <c r="Z7" i="24"/>
  <c r="Y7" i="24"/>
  <c r="W7" i="24"/>
  <c r="V7" i="24"/>
  <c r="T7" i="24"/>
  <c r="S7" i="24"/>
  <c r="Q7" i="24"/>
  <c r="P7" i="24"/>
  <c r="N7" i="24"/>
  <c r="M7" i="24"/>
  <c r="K7" i="24"/>
  <c r="J7" i="24"/>
  <c r="H7" i="24"/>
  <c r="G7" i="24"/>
  <c r="E7" i="24"/>
  <c r="AI6" i="24"/>
  <c r="AH6" i="24"/>
  <c r="AF6" i="24"/>
  <c r="AE6" i="24"/>
  <c r="AC6" i="24"/>
  <c r="AB6" i="24"/>
  <c r="Z6" i="24"/>
  <c r="Y6" i="24"/>
  <c r="W6" i="24"/>
  <c r="V6" i="24"/>
  <c r="T6" i="24"/>
  <c r="S6" i="24"/>
  <c r="Q6" i="24"/>
  <c r="P6" i="24"/>
  <c r="N6" i="24"/>
  <c r="M6" i="24"/>
  <c r="K6" i="24"/>
  <c r="J6" i="24"/>
  <c r="H6" i="24"/>
  <c r="G6" i="24"/>
  <c r="E6" i="24"/>
  <c r="D6" i="24"/>
  <c r="I68" i="7"/>
  <c r="H68" i="7"/>
  <c r="G68" i="7"/>
  <c r="F68" i="7"/>
  <c r="E68" i="7"/>
  <c r="N65" i="7"/>
  <c r="M65" i="7"/>
  <c r="L65" i="7"/>
  <c r="K65" i="7"/>
  <c r="J65" i="7"/>
  <c r="I65" i="7"/>
  <c r="H65" i="7"/>
  <c r="G65" i="7"/>
  <c r="F65" i="7"/>
  <c r="E65" i="7"/>
  <c r="N61" i="7"/>
  <c r="M61" i="7"/>
  <c r="L61" i="7"/>
  <c r="K61" i="7"/>
  <c r="J61" i="7"/>
  <c r="I61" i="7"/>
  <c r="H61" i="7"/>
  <c r="G61" i="7"/>
  <c r="F61" i="7"/>
  <c r="E61" i="7"/>
  <c r="N60" i="7"/>
  <c r="M60" i="7"/>
  <c r="L60" i="7"/>
  <c r="K60" i="7"/>
  <c r="J60" i="7"/>
  <c r="I60" i="7"/>
  <c r="H60" i="7"/>
  <c r="G60" i="7"/>
  <c r="F60" i="7"/>
  <c r="E60" i="7"/>
  <c r="N55" i="7"/>
  <c r="M55" i="7"/>
  <c r="L55" i="7"/>
  <c r="K55" i="7"/>
  <c r="J55" i="7"/>
  <c r="I55" i="7"/>
  <c r="H55" i="7"/>
  <c r="G55" i="7"/>
  <c r="F55" i="7"/>
  <c r="E55" i="7"/>
  <c r="N49" i="7"/>
  <c r="M49" i="7"/>
  <c r="L49" i="7"/>
  <c r="K49" i="7"/>
  <c r="J49" i="7"/>
  <c r="I49" i="7"/>
  <c r="H49" i="7"/>
  <c r="G49" i="7"/>
  <c r="F49" i="7"/>
  <c r="E49" i="7"/>
  <c r="N47" i="7"/>
  <c r="M47" i="7"/>
  <c r="L47" i="7"/>
  <c r="K47" i="7"/>
  <c r="J47" i="7"/>
  <c r="I47" i="7"/>
  <c r="H47" i="7"/>
  <c r="G47" i="7"/>
  <c r="F47" i="7"/>
  <c r="E47" i="7"/>
  <c r="N45" i="7"/>
  <c r="M45" i="7"/>
  <c r="L45" i="7"/>
  <c r="K45" i="7"/>
  <c r="J45" i="7"/>
  <c r="I45" i="7"/>
  <c r="H45" i="7"/>
  <c r="G45" i="7"/>
  <c r="F45" i="7"/>
  <c r="E45" i="7"/>
  <c r="N42" i="7"/>
  <c r="M42" i="7"/>
  <c r="L42" i="7"/>
  <c r="K42" i="7"/>
  <c r="J42" i="7"/>
  <c r="I42" i="7"/>
  <c r="H42" i="7"/>
  <c r="G42" i="7"/>
  <c r="F42" i="7"/>
  <c r="E42" i="7"/>
  <c r="N40" i="7"/>
  <c r="M40" i="7"/>
  <c r="L40" i="7"/>
  <c r="K40" i="7"/>
  <c r="J40" i="7"/>
  <c r="I40" i="7"/>
  <c r="H40" i="7"/>
  <c r="G40" i="7"/>
  <c r="F40" i="7"/>
  <c r="E40" i="7"/>
  <c r="N37" i="7"/>
  <c r="M37" i="7"/>
  <c r="L37" i="7"/>
  <c r="K37" i="7"/>
  <c r="J37" i="7"/>
  <c r="I37" i="7"/>
  <c r="H37" i="7"/>
  <c r="G37" i="7"/>
  <c r="F37" i="7"/>
  <c r="E37" i="7"/>
  <c r="N35" i="7"/>
  <c r="M35" i="7"/>
  <c r="L35" i="7"/>
  <c r="K35" i="7"/>
  <c r="J35" i="7"/>
  <c r="I35" i="7"/>
  <c r="H35" i="7"/>
  <c r="G35" i="7"/>
  <c r="F35" i="7"/>
  <c r="E35" i="7"/>
  <c r="N33" i="7"/>
  <c r="M33" i="7"/>
  <c r="L33" i="7"/>
  <c r="K33" i="7"/>
  <c r="J33" i="7"/>
  <c r="I33" i="7"/>
  <c r="H33" i="7"/>
  <c r="G33" i="7"/>
  <c r="F33" i="7"/>
  <c r="E33" i="7"/>
  <c r="N30" i="7"/>
  <c r="M30" i="7"/>
  <c r="L30" i="7"/>
  <c r="K30" i="7"/>
  <c r="J30" i="7"/>
  <c r="I30" i="7"/>
  <c r="H30" i="7"/>
  <c r="G30" i="7"/>
  <c r="F30" i="7"/>
  <c r="N29" i="7"/>
  <c r="M29" i="7"/>
  <c r="L29" i="7"/>
  <c r="K29" i="7"/>
  <c r="J29" i="7"/>
  <c r="I29" i="7"/>
  <c r="H29" i="7"/>
  <c r="G29" i="7"/>
  <c r="F29" i="7"/>
  <c r="N28" i="7"/>
  <c r="M28" i="7"/>
  <c r="L28" i="7"/>
  <c r="K28" i="7"/>
  <c r="J28" i="7"/>
  <c r="I28" i="7"/>
  <c r="H28" i="7"/>
  <c r="G28" i="7"/>
  <c r="F28" i="7"/>
  <c r="N27" i="7"/>
  <c r="M27" i="7"/>
  <c r="L27" i="7"/>
  <c r="K27" i="7"/>
  <c r="J27" i="7"/>
  <c r="I27" i="7"/>
  <c r="H27" i="7"/>
  <c r="G27" i="7"/>
  <c r="F27" i="7"/>
  <c r="E27" i="7"/>
  <c r="E14" i="7"/>
  <c r="D14" i="7"/>
  <c r="N13" i="7"/>
  <c r="E13" i="7"/>
  <c r="E12" i="7"/>
  <c r="E11" i="7"/>
  <c r="E10" i="7"/>
  <c r="E9" i="7"/>
  <c r="E8" i="7"/>
  <c r="N4" i="7"/>
  <c r="M4" i="7"/>
  <c r="L4" i="7"/>
  <c r="K4" i="7"/>
  <c r="J4" i="7"/>
  <c r="I4" i="7"/>
  <c r="H4" i="7"/>
  <c r="G4" i="7"/>
  <c r="F4" i="7"/>
  <c r="F10" i="4" l="1"/>
  <c r="AD10" i="4"/>
  <c r="L9" i="4"/>
  <c r="F11" i="4"/>
  <c r="O9" i="4"/>
  <c r="I10" i="4"/>
  <c r="O10" i="4"/>
  <c r="F33" i="2"/>
  <c r="F36" i="2" s="1"/>
  <c r="J33" i="2"/>
  <c r="J36" i="2" s="1"/>
  <c r="L10" i="4"/>
  <c r="X10" i="4"/>
  <c r="J15" i="4"/>
  <c r="L18" i="2"/>
  <c r="U9" i="4"/>
  <c r="R9" i="4"/>
  <c r="V15" i="4"/>
  <c r="J18" i="2"/>
  <c r="X9" i="4"/>
  <c r="U10" i="4"/>
  <c r="AA10" i="4"/>
  <c r="F12" i="4"/>
  <c r="F9" i="4"/>
  <c r="R10" i="4"/>
  <c r="I11" i="4"/>
  <c r="I13" i="4"/>
  <c r="C33" i="2"/>
  <c r="N12" i="4"/>
  <c r="Q12" i="4" s="1"/>
  <c r="T12" i="4" s="1"/>
  <c r="W12" i="4" s="1"/>
  <c r="L12" i="4"/>
  <c r="N14" i="4"/>
  <c r="Q14" i="4" s="1"/>
  <c r="T14" i="4" s="1"/>
  <c r="W14" i="4" s="1"/>
  <c r="L14" i="4"/>
  <c r="G15" i="4"/>
  <c r="I9" i="4"/>
  <c r="AD9" i="4"/>
  <c r="AB15" i="4"/>
  <c r="H32" i="2"/>
  <c r="H18" i="2"/>
  <c r="L32" i="2"/>
  <c r="L33" i="2"/>
  <c r="N11" i="4"/>
  <c r="Q11" i="4" s="1"/>
  <c r="T11" i="4" s="1"/>
  <c r="L11" i="4"/>
  <c r="AI11" i="4"/>
  <c r="I12" i="4"/>
  <c r="N13" i="4"/>
  <c r="Q13" i="4" s="1"/>
  <c r="T13" i="4" s="1"/>
  <c r="L13" i="4"/>
  <c r="AI13" i="4"/>
  <c r="I14" i="4"/>
  <c r="E32" i="2"/>
  <c r="E33" i="2"/>
  <c r="I18" i="2"/>
  <c r="I32" i="2"/>
  <c r="I33" i="2"/>
  <c r="F18" i="2"/>
  <c r="H33" i="2"/>
  <c r="P15" i="4"/>
  <c r="AJ8" i="4"/>
  <c r="Y15" i="4"/>
  <c r="M15" i="4"/>
  <c r="AE15" i="4"/>
  <c r="AI9" i="4"/>
  <c r="AI10" i="4"/>
  <c r="AI12" i="4"/>
  <c r="AI14" i="4"/>
  <c r="D15" i="4"/>
  <c r="G33" i="2"/>
  <c r="G36" i="2" s="1"/>
  <c r="G18" i="2"/>
  <c r="K33" i="2"/>
  <c r="K36" i="2" s="1"/>
  <c r="K18" i="2"/>
  <c r="S15" i="4"/>
  <c r="AA9" i="4"/>
  <c r="D33" i="2"/>
  <c r="E18" i="2"/>
  <c r="D18" i="2"/>
  <c r="D32" i="2"/>
  <c r="M17" i="2"/>
  <c r="BX25" i="3"/>
  <c r="BX32" i="3" s="1"/>
  <c r="R14" i="4" l="1"/>
  <c r="O11" i="4"/>
  <c r="R11" i="4"/>
  <c r="F15" i="4"/>
  <c r="AJ9" i="4"/>
  <c r="L15" i="4"/>
  <c r="G56" i="7" s="1"/>
  <c r="G57" i="7" s="1"/>
  <c r="AJ10" i="4"/>
  <c r="W13" i="4"/>
  <c r="U13" i="4"/>
  <c r="I36" i="2"/>
  <c r="E36" i="2"/>
  <c r="H36" i="2"/>
  <c r="Z12" i="4"/>
  <c r="X12" i="4"/>
  <c r="Z14" i="4"/>
  <c r="X14" i="4"/>
  <c r="U12" i="4"/>
  <c r="O14" i="4"/>
  <c r="R13" i="4"/>
  <c r="M33" i="2"/>
  <c r="AI15" i="4"/>
  <c r="O13" i="4"/>
  <c r="R12" i="4"/>
  <c r="U14" i="4"/>
  <c r="W11" i="4"/>
  <c r="U11" i="4"/>
  <c r="L36" i="2"/>
  <c r="I15" i="4"/>
  <c r="O12" i="4"/>
  <c r="M18" i="2"/>
  <c r="M32" i="2"/>
  <c r="M36" i="2" s="1"/>
  <c r="D36" i="2"/>
  <c r="E22" i="2" l="1"/>
  <c r="E23" i="2" s="1"/>
  <c r="R15" i="4"/>
  <c r="C22" i="2"/>
  <c r="E56" i="7"/>
  <c r="E57" i="7" s="1"/>
  <c r="E58" i="7" s="1"/>
  <c r="E62" i="7" s="1"/>
  <c r="E63" i="7" s="1"/>
  <c r="E66" i="7" s="1"/>
  <c r="E70" i="7" s="1"/>
  <c r="E71" i="7" s="1"/>
  <c r="O15" i="4"/>
  <c r="H56" i="7" s="1"/>
  <c r="H57" i="7" s="1"/>
  <c r="U15" i="4"/>
  <c r="H22" i="2" s="1"/>
  <c r="I56" i="7"/>
  <c r="I57" i="7" s="1"/>
  <c r="G22" i="2"/>
  <c r="Z11" i="4"/>
  <c r="X11" i="4"/>
  <c r="AC12" i="4"/>
  <c r="AA12" i="4"/>
  <c r="D22" i="2"/>
  <c r="F56" i="7"/>
  <c r="F57" i="7" s="1"/>
  <c r="G58" i="7"/>
  <c r="G62" i="7" s="1"/>
  <c r="Z13" i="4"/>
  <c r="X13" i="4"/>
  <c r="AC14" i="4"/>
  <c r="AA14" i="4"/>
  <c r="J56" i="7" l="1"/>
  <c r="J57" i="7" s="1"/>
  <c r="E27" i="2"/>
  <c r="F22" i="2"/>
  <c r="F23" i="2" s="1"/>
  <c r="C27" i="2"/>
  <c r="C23" i="2"/>
  <c r="X15" i="4"/>
  <c r="I22" i="2" s="1"/>
  <c r="G63" i="7"/>
  <c r="G66" i="7" s="1"/>
  <c r="G70" i="7" s="1"/>
  <c r="G71" i="7" s="1"/>
  <c r="H23" i="2"/>
  <c r="H27" i="2"/>
  <c r="H58" i="7"/>
  <c r="H62" i="7" s="1"/>
  <c r="J58" i="7"/>
  <c r="J62" i="7" s="1"/>
  <c r="AC11" i="4"/>
  <c r="AA11" i="4"/>
  <c r="E28" i="2"/>
  <c r="E40" i="2"/>
  <c r="F58" i="7"/>
  <c r="F62" i="7" s="1"/>
  <c r="G23" i="2"/>
  <c r="G27" i="2"/>
  <c r="AF14" i="4"/>
  <c r="AG14" i="4" s="1"/>
  <c r="AD14" i="4"/>
  <c r="AC13" i="4"/>
  <c r="AA13" i="4"/>
  <c r="D27" i="2"/>
  <c r="D23" i="2"/>
  <c r="AF12" i="4"/>
  <c r="AG12" i="4" s="1"/>
  <c r="AD12" i="4"/>
  <c r="I58" i="7"/>
  <c r="I62" i="7" s="1"/>
  <c r="F27" i="2" l="1"/>
  <c r="K56" i="7"/>
  <c r="K57" i="7" s="1"/>
  <c r="K58" i="7" s="1"/>
  <c r="K62" i="7" s="1"/>
  <c r="C28" i="2"/>
  <c r="C40" i="2"/>
  <c r="AJ14" i="4"/>
  <c r="I63" i="7"/>
  <c r="I66" i="7" s="1"/>
  <c r="I70" i="7" s="1"/>
  <c r="I71" i="7" s="1"/>
  <c r="F63" i="7"/>
  <c r="F66" i="7"/>
  <c r="F70" i="7" s="1"/>
  <c r="F71" i="7" s="1"/>
  <c r="E50" i="2"/>
  <c r="E56" i="2" s="1"/>
  <c r="E57" i="2" s="1"/>
  <c r="E41" i="2"/>
  <c r="J63" i="7"/>
  <c r="J66" i="7" s="1"/>
  <c r="J70" i="7" s="1"/>
  <c r="J71" i="7" s="1"/>
  <c r="AF13" i="4"/>
  <c r="AG13" i="4" s="1"/>
  <c r="AD13" i="4"/>
  <c r="AJ12" i="4"/>
  <c r="G40" i="2"/>
  <c r="G28" i="2"/>
  <c r="F40" i="2"/>
  <c r="F28" i="2"/>
  <c r="H40" i="2"/>
  <c r="H28" i="2"/>
  <c r="AA15" i="4"/>
  <c r="D28" i="2"/>
  <c r="D40" i="2"/>
  <c r="I23" i="2"/>
  <c r="I27" i="2"/>
  <c r="AF11" i="4"/>
  <c r="AG11" i="4" s="1"/>
  <c r="AD11" i="4"/>
  <c r="H63" i="7"/>
  <c r="H66" i="7" s="1"/>
  <c r="H70" i="7" s="1"/>
  <c r="H71" i="7" s="1"/>
  <c r="C41" i="2" l="1"/>
  <c r="C50" i="2"/>
  <c r="C56" i="2" s="1"/>
  <c r="C57" i="2" s="1"/>
  <c r="AD15" i="4"/>
  <c r="M56" i="7" s="1"/>
  <c r="M57" i="7" s="1"/>
  <c r="J22" i="2"/>
  <c r="L56" i="7"/>
  <c r="L57" i="7" s="1"/>
  <c r="F50" i="2"/>
  <c r="F56" i="2" s="1"/>
  <c r="F57" i="2" s="1"/>
  <c r="F41" i="2"/>
  <c r="H41" i="2"/>
  <c r="H50" i="2"/>
  <c r="H56" i="2" s="1"/>
  <c r="H57" i="2" s="1"/>
  <c r="G50" i="2"/>
  <c r="G56" i="2" s="1"/>
  <c r="G57" i="2" s="1"/>
  <c r="G41" i="2"/>
  <c r="K22" i="2"/>
  <c r="D41" i="2"/>
  <c r="D50" i="2"/>
  <c r="K63" i="7"/>
  <c r="K66" i="7" s="1"/>
  <c r="K70" i="7" s="1"/>
  <c r="K71" i="7" s="1"/>
  <c r="AJ11" i="4"/>
  <c r="AG15" i="4"/>
  <c r="I28" i="2"/>
  <c r="I40" i="2"/>
  <c r="AJ13" i="4"/>
  <c r="I41" i="2" l="1"/>
  <c r="I50" i="2"/>
  <c r="I56" i="2" s="1"/>
  <c r="I57" i="2" s="1"/>
  <c r="M58" i="7"/>
  <c r="M62" i="7" s="1"/>
  <c r="N56" i="7"/>
  <c r="N57" i="7" s="1"/>
  <c r="L22" i="2"/>
  <c r="M22" i="2" s="1"/>
  <c r="M23" i="2" s="1"/>
  <c r="K23" i="2"/>
  <c r="K27" i="2"/>
  <c r="J23" i="2"/>
  <c r="J27" i="2"/>
  <c r="AJ15" i="4"/>
  <c r="D56" i="2"/>
  <c r="L58" i="7"/>
  <c r="L62" i="7" s="1"/>
  <c r="M63" i="7" l="1"/>
  <c r="M66" i="7" s="1"/>
  <c r="M70" i="7" s="1"/>
  <c r="M71" i="7" s="1"/>
  <c r="J40" i="2"/>
  <c r="J28" i="2"/>
  <c r="D57" i="2"/>
  <c r="L23" i="2"/>
  <c r="L27" i="2"/>
  <c r="L63" i="7"/>
  <c r="L66" i="7" s="1"/>
  <c r="L70" i="7" s="1"/>
  <c r="L71" i="7" s="1"/>
  <c r="K40" i="2"/>
  <c r="K28" i="2"/>
  <c r="N58" i="7"/>
  <c r="N62" i="7" s="1"/>
  <c r="K50" i="2" l="1"/>
  <c r="K56" i="2" s="1"/>
  <c r="K57" i="2" s="1"/>
  <c r="K41" i="2"/>
  <c r="N63" i="7"/>
  <c r="N66" i="7" s="1"/>
  <c r="N70" i="7" s="1"/>
  <c r="N71" i="7" s="1"/>
  <c r="J50" i="2"/>
  <c r="J41" i="2"/>
  <c r="L40" i="2"/>
  <c r="M40" i="2" s="1"/>
  <c r="M41" i="2" s="1"/>
  <c r="L28" i="2"/>
  <c r="M27" i="2"/>
  <c r="M28" i="2" s="1"/>
  <c r="L50" i="2" l="1"/>
  <c r="L56" i="2" s="1"/>
  <c r="L57" i="2" s="1"/>
  <c r="L41" i="2"/>
  <c r="J56" i="2"/>
  <c r="M50" i="2" l="1"/>
  <c r="J57" i="2"/>
  <c r="M56" i="2"/>
  <c r="M57" i="2" s="1"/>
</calcChain>
</file>

<file path=xl/sharedStrings.xml><?xml version="1.0" encoding="utf-8"?>
<sst xmlns="http://schemas.openxmlformats.org/spreadsheetml/2006/main" count="8399" uniqueCount="3221">
  <si>
    <t xml:space="preserve">Total </t>
  </si>
  <si>
    <t>Unit</t>
  </si>
  <si>
    <t xml:space="preserve">Ton </t>
  </si>
  <si>
    <t>Q</t>
  </si>
  <si>
    <t>Price</t>
  </si>
  <si>
    <t>Amount/SAR</t>
  </si>
  <si>
    <t>Amount / SAR</t>
  </si>
  <si>
    <t xml:space="preserve">Unit </t>
  </si>
  <si>
    <t xml:space="preserve">Annual Sales </t>
  </si>
  <si>
    <t xml:space="preserve">Total Revenue </t>
  </si>
  <si>
    <t xml:space="preserve"> Revenue Growth % </t>
  </si>
  <si>
    <t>Product</t>
  </si>
  <si>
    <t>Selling Price</t>
  </si>
  <si>
    <t>SAR</t>
  </si>
  <si>
    <t>Ton</t>
  </si>
  <si>
    <t>Selling Price :</t>
  </si>
  <si>
    <t>Total Revenue  :</t>
  </si>
  <si>
    <t>CAPEX :</t>
  </si>
  <si>
    <t xml:space="preserve">Total Revenue : </t>
  </si>
  <si>
    <t xml:space="preserve">Gross Profit </t>
  </si>
  <si>
    <t>Gross Profit :</t>
  </si>
  <si>
    <t xml:space="preserve">% </t>
  </si>
  <si>
    <t>COGS  :</t>
  </si>
  <si>
    <t>Main Operating Expenses :</t>
  </si>
  <si>
    <t>Selling &amp; Marketing Expenses</t>
  </si>
  <si>
    <t xml:space="preserve">Operating Expenses </t>
  </si>
  <si>
    <t xml:space="preserve">Fixed Assets Depreciation </t>
  </si>
  <si>
    <t>Total Operating Expenses</t>
  </si>
  <si>
    <t>Profit from Main Operations  :</t>
  </si>
  <si>
    <t>Other Operations  :</t>
  </si>
  <si>
    <t xml:space="preserve">Profit from Main Operations </t>
  </si>
  <si>
    <t xml:space="preserve">Total Other Operating </t>
  </si>
  <si>
    <t xml:space="preserve">Net Profit Before Zakat </t>
  </si>
  <si>
    <t xml:space="preserve">Zakat </t>
  </si>
  <si>
    <t xml:space="preserve">Zakat / Year </t>
  </si>
  <si>
    <t xml:space="preserve">Net Profit </t>
  </si>
  <si>
    <t xml:space="preserve">COGS : </t>
  </si>
  <si>
    <t>COGS / Year</t>
  </si>
  <si>
    <t>COGS</t>
  </si>
  <si>
    <t xml:space="preserve"> % </t>
  </si>
  <si>
    <t>Total COGS 2026-2035</t>
  </si>
  <si>
    <t>Cost</t>
  </si>
  <si>
    <t xml:space="preserve">Description </t>
  </si>
  <si>
    <t>Amount /USD$</t>
  </si>
  <si>
    <t xml:space="preserve">Other Cost </t>
  </si>
  <si>
    <t xml:space="preserve">Total Cost </t>
  </si>
  <si>
    <t>Factory Capacity</t>
  </si>
  <si>
    <t xml:space="preserve">Year </t>
  </si>
  <si>
    <t>Sales Volume</t>
  </si>
  <si>
    <t>Plant Capacity</t>
  </si>
  <si>
    <t>Sales Volume Growth</t>
  </si>
  <si>
    <t>Revenue</t>
  </si>
  <si>
    <t>Total Revenue</t>
  </si>
  <si>
    <t>Price increase</t>
  </si>
  <si>
    <t xml:space="preserve"> </t>
  </si>
  <si>
    <t>Revenue Schedule</t>
  </si>
  <si>
    <t>Drivers</t>
  </si>
  <si>
    <t>Pricing Increases</t>
  </si>
  <si>
    <t>Income Statement</t>
  </si>
  <si>
    <t>Gross Profit</t>
  </si>
  <si>
    <t>SG&amp;A</t>
  </si>
  <si>
    <t>Other</t>
  </si>
  <si>
    <t>EBITDA</t>
  </si>
  <si>
    <t>Depreciation</t>
  </si>
  <si>
    <t>EBIT</t>
  </si>
  <si>
    <t>Net Income</t>
  </si>
  <si>
    <t>Zakat Expense</t>
  </si>
  <si>
    <t>Intereset Expenses</t>
  </si>
  <si>
    <t xml:space="preserve">COGS Increases % </t>
  </si>
  <si>
    <t xml:space="preserve">Depreciation : </t>
  </si>
  <si>
    <t xml:space="preserve">Depreciation Rate % </t>
  </si>
  <si>
    <t>Depreciation / Year</t>
  </si>
  <si>
    <t>Depreciation 2026-2035</t>
  </si>
  <si>
    <t>Gross Profit %</t>
  </si>
  <si>
    <t xml:space="preserve">All figures in SAR </t>
  </si>
  <si>
    <t>%</t>
  </si>
  <si>
    <t>Type of Gas 1</t>
  </si>
  <si>
    <t>Type of Gas 2</t>
  </si>
  <si>
    <t>Type of Gas 3</t>
  </si>
  <si>
    <t>Feasibility Study ( 2026-2035 )</t>
  </si>
  <si>
    <t>XXX</t>
  </si>
  <si>
    <t>Feasibility Study ( 2025-2030 )</t>
  </si>
  <si>
    <t>Feasibility Study ( 2025-2034 )</t>
  </si>
  <si>
    <t>Total Revenue ( 2025-2034 )</t>
  </si>
  <si>
    <t>Unit Price</t>
  </si>
  <si>
    <t>Tools -General</t>
  </si>
  <si>
    <t>Body Shop -Tools</t>
  </si>
  <si>
    <t xml:space="preserve">Parking &amp; other </t>
  </si>
  <si>
    <t>Quick Service</t>
  </si>
  <si>
    <t>Num</t>
  </si>
  <si>
    <t>Oil Services</t>
  </si>
  <si>
    <t xml:space="preserve">Tyre Services </t>
  </si>
  <si>
    <t xml:space="preserve">TYRE SIZE </t>
  </si>
  <si>
    <t>VEHICLE TYPE</t>
  </si>
  <si>
    <t xml:space="preserve">315/80R22.5 </t>
  </si>
  <si>
    <t xml:space="preserve">385/80R22.5 </t>
  </si>
  <si>
    <t xml:space="preserve">7.50R 16 </t>
  </si>
  <si>
    <t xml:space="preserve">295/80R22.5 </t>
  </si>
  <si>
    <t>BUS</t>
  </si>
  <si>
    <t xml:space="preserve">275L70R 22.5 </t>
  </si>
  <si>
    <t xml:space="preserve">325L95R22.5 </t>
  </si>
  <si>
    <t>195/80 R15C</t>
  </si>
  <si>
    <t>HIACE VAN</t>
  </si>
  <si>
    <t>UNIT PRICE</t>
  </si>
  <si>
    <t xml:space="preserve">QTY -2025 </t>
  </si>
  <si>
    <t xml:space="preserve">TRUCK TYRES </t>
  </si>
  <si>
    <t>Trailers Tyres</t>
  </si>
  <si>
    <t xml:space="preserve">Midhaul Vehicles </t>
  </si>
  <si>
    <t>City Bus</t>
  </si>
  <si>
    <t>Off Road truck</t>
  </si>
  <si>
    <t xml:space="preserve">TYRE SERVICES </t>
  </si>
  <si>
    <t xml:space="preserve">Tyre Puncture Services </t>
  </si>
  <si>
    <t xml:space="preserve">Wheel Alighment </t>
  </si>
  <si>
    <t>RIM replacements</t>
  </si>
  <si>
    <t>Tyre Balance</t>
  </si>
  <si>
    <t>Grand Total</t>
  </si>
  <si>
    <t xml:space="preserve">Parts Sales </t>
  </si>
  <si>
    <t>Mobile Maintenance</t>
  </si>
  <si>
    <t xml:space="preserve">Type of Services </t>
  </si>
  <si>
    <t>M1</t>
  </si>
  <si>
    <t>M2</t>
  </si>
  <si>
    <t>M3</t>
  </si>
  <si>
    <t>M4</t>
  </si>
  <si>
    <t>Midhaul-OEM</t>
  </si>
  <si>
    <t xml:space="preserve">Unit Price </t>
  </si>
  <si>
    <t xml:space="preserve">Type </t>
  </si>
  <si>
    <t>Year 1</t>
  </si>
  <si>
    <t>Truck-OEM</t>
  </si>
  <si>
    <t>Bus-OEM</t>
  </si>
  <si>
    <t>Sales 2025</t>
  </si>
  <si>
    <t>Pickup-SUV</t>
  </si>
  <si>
    <t xml:space="preserve">Thermoking </t>
  </si>
  <si>
    <t xml:space="preserve">Lubricant Services </t>
  </si>
  <si>
    <t>Workshop  Capacity  :</t>
  </si>
  <si>
    <t>Minor Repairs</t>
  </si>
  <si>
    <t>AC</t>
  </si>
  <si>
    <t>Diagonisis</t>
  </si>
  <si>
    <t xml:space="preserve">General Services </t>
  </si>
  <si>
    <t>Bodyshop Works</t>
  </si>
  <si>
    <t>Number</t>
  </si>
  <si>
    <t>Workshop  Capacity</t>
  </si>
  <si>
    <t xml:space="preserve">General Maintenance Services </t>
  </si>
  <si>
    <t>Medium Repairs</t>
  </si>
  <si>
    <t>Building Cost  &amp; Offices</t>
  </si>
  <si>
    <t>Spare  Sales Store Room set up</t>
  </si>
  <si>
    <t>Qty 2025</t>
  </si>
  <si>
    <t xml:space="preserve">Bosch Sales-Parts </t>
  </si>
  <si>
    <t xml:space="preserve">Commercial Vehicle Parts Sales </t>
  </si>
  <si>
    <t xml:space="preserve">Mid Size Van Parts Sales </t>
  </si>
  <si>
    <t>Parts Sales</t>
  </si>
  <si>
    <t xml:space="preserve">Mobile  Workshop </t>
  </si>
  <si>
    <t>Yanbu &amp; Near By</t>
  </si>
  <si>
    <t>Tabuk &amp; Near By</t>
  </si>
  <si>
    <t>Al Ula &amp; Near By</t>
  </si>
  <si>
    <t xml:space="preserve">Breakdown Calls Attend </t>
  </si>
  <si>
    <t>Total Value</t>
  </si>
  <si>
    <t>Total Parts Value</t>
  </si>
  <si>
    <t>Breakdown Service</t>
  </si>
  <si>
    <t>Service : Breakdown Calls</t>
  </si>
  <si>
    <t>Service : Oil Change</t>
  </si>
  <si>
    <t xml:space="preserve">Oil Services </t>
  </si>
  <si>
    <t xml:space="preserve">Oil Services  &amp; others </t>
  </si>
  <si>
    <t xml:space="preserve">Total Count of Services </t>
  </si>
  <si>
    <t>Sales</t>
  </si>
  <si>
    <t>Selling Qty</t>
  </si>
  <si>
    <t>Avg Selling Price</t>
  </si>
  <si>
    <t xml:space="preserve">Sales-2025 </t>
  </si>
  <si>
    <t xml:space="preserve">Branch Manager </t>
  </si>
  <si>
    <t xml:space="preserve">Parts After Sales </t>
  </si>
  <si>
    <t xml:space="preserve">Techncians </t>
  </si>
  <si>
    <t>Security</t>
  </si>
  <si>
    <t>Speacity</t>
  </si>
  <si>
    <t>Mobile Tech</t>
  </si>
  <si>
    <t>Quality Controler</t>
  </si>
  <si>
    <t>Floor Speciast</t>
  </si>
  <si>
    <t>Labors</t>
  </si>
  <si>
    <t>Administrative Epenses +Labor</t>
  </si>
  <si>
    <t>Others Expenses(Rent+utility)</t>
  </si>
  <si>
    <t xml:space="preserve">other Misc costs </t>
  </si>
  <si>
    <t>Cogs price</t>
  </si>
  <si>
    <t>Cogs Qty</t>
  </si>
  <si>
    <t>Cogs Price</t>
  </si>
  <si>
    <t>Workshop Capacity</t>
  </si>
  <si>
    <t>Sales-2026</t>
  </si>
  <si>
    <t>Sales-2027</t>
  </si>
  <si>
    <t>Sales-2028</t>
  </si>
  <si>
    <t>Sales-2029</t>
  </si>
  <si>
    <t>Sales-2030</t>
  </si>
  <si>
    <t>Sales-2031</t>
  </si>
  <si>
    <t>Sales-2032</t>
  </si>
  <si>
    <t>Sales-2033</t>
  </si>
  <si>
    <t>Sales-2034</t>
  </si>
  <si>
    <t>Midhaul-Local</t>
  </si>
  <si>
    <t>Selling  Qty</t>
  </si>
  <si>
    <t>Selling  price</t>
  </si>
  <si>
    <t>Tyre Sales</t>
  </si>
  <si>
    <t>Tyre Services</t>
  </si>
  <si>
    <t>Selling Price Avg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</si>
  <si>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</si>
  <si>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</si>
  <si>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</si>
  <si>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</si>
  <si>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</si>
  <si>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</si>
  <si>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</si>
  <si>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</si>
  <si>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</si>
  <si>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</si>
  <si>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 xml:space="preserve">Tyre Sales </t>
  </si>
  <si>
    <t>Tyre  Services</t>
  </si>
  <si>
    <t>All Segments</t>
  </si>
  <si>
    <t>Type of Services -Revenue</t>
  </si>
  <si>
    <t>Type of Services -Cogs Price</t>
  </si>
  <si>
    <t xml:space="preserve">Sales </t>
  </si>
  <si>
    <t>Sales P</t>
  </si>
  <si>
    <t>Sum</t>
  </si>
  <si>
    <t>Amount / USD</t>
  </si>
  <si>
    <t>Summary of Feasibility Study 2025-2034</t>
  </si>
  <si>
    <t>Admin Cost</t>
  </si>
  <si>
    <t>Summary of Parts Sales</t>
  </si>
  <si>
    <t>Tyre Sales and Service Revenue</t>
  </si>
  <si>
    <t>Mobile Workshop</t>
  </si>
  <si>
    <t>Material Code</t>
  </si>
  <si>
    <t>Description</t>
  </si>
  <si>
    <t>Material Group Desc</t>
  </si>
  <si>
    <t>Selling price</t>
  </si>
  <si>
    <t>Sum of Billed Quantity 2024(Riyadh/JED/DAM)</t>
  </si>
  <si>
    <t>2025-Qty</t>
  </si>
  <si>
    <t>JP1 457 429 655</t>
  </si>
  <si>
    <t>Fuel-Filter Ele</t>
  </si>
  <si>
    <t>8. FILTRATION</t>
  </si>
  <si>
    <t>JP0 986 4B7 010</t>
  </si>
  <si>
    <t>Oil Filter Elemt (order 1457429128) DNR</t>
  </si>
  <si>
    <t>JP0 986 4B7 031</t>
  </si>
  <si>
    <t>Oil Filter-Mercedes &amp; CHRYSLER</t>
  </si>
  <si>
    <t>JP0 986 4B0 032</t>
  </si>
  <si>
    <t>Air Filter Insert*(F026400064) BENZ</t>
  </si>
  <si>
    <t>JP1 987 432 150</t>
  </si>
  <si>
    <t>Cabin Filter-ACTROS</t>
  </si>
  <si>
    <t>JP0 451 103 105</t>
  </si>
  <si>
    <t>Oil Filter</t>
  </si>
  <si>
    <t>JP0 986 4B2 003</t>
  </si>
  <si>
    <t>DIESEL FILTER F 026 402 028-MAN</t>
  </si>
  <si>
    <t>JP1 457 429 122</t>
  </si>
  <si>
    <t>Oil-Filter MB &amp; SANGYOUNG</t>
  </si>
  <si>
    <t>JPF 026 407 051</t>
  </si>
  <si>
    <t>Oil Filter : MAN</t>
  </si>
  <si>
    <t>JPF 026 407 199</t>
  </si>
  <si>
    <t>Filter MB</t>
  </si>
  <si>
    <t>JP0 986 4B7 019</t>
  </si>
  <si>
    <t>JP0 986 4B0 006</t>
  </si>
  <si>
    <t>Air Filter-F 026 400 068 - MAN</t>
  </si>
  <si>
    <t>JP1 457 433 071</t>
  </si>
  <si>
    <t>Air-Filter - benz</t>
  </si>
  <si>
    <t>JP0 986 AF8 093</t>
  </si>
  <si>
    <t>Fuel Filter</t>
  </si>
  <si>
    <t>JP1 457 429 616</t>
  </si>
  <si>
    <t>Oil-Filter Elem</t>
  </si>
  <si>
    <t>JP1 457 429 610</t>
  </si>
  <si>
    <t>JPF 026 402 150</t>
  </si>
  <si>
    <t>JP1 987 435 001</t>
  </si>
  <si>
    <t>Cabin Filter</t>
  </si>
  <si>
    <t>JP0 986 AF8 092</t>
  </si>
  <si>
    <t>JP0 450 905 030</t>
  </si>
  <si>
    <t>JPF 026 407 192</t>
  </si>
  <si>
    <t>JP1 987 435 601</t>
  </si>
  <si>
    <t>Activ Carbon Cabin Filter -1 987 435 545</t>
  </si>
  <si>
    <t>JPF 026 400 210</t>
  </si>
  <si>
    <t>Air Filter</t>
  </si>
  <si>
    <t>JP1 987 432 020</t>
  </si>
  <si>
    <t>Pass Compartmen-filter</t>
  </si>
  <si>
    <t>JP0 986 452 044</t>
  </si>
  <si>
    <t>JPF 026 402 533</t>
  </si>
  <si>
    <t>Fuel-Filter Element</t>
  </si>
  <si>
    <t>JP1 457 070 001</t>
  </si>
  <si>
    <t>Fuel-Filter Ele (DNR)</t>
  </si>
  <si>
    <t>JPF 026 407 268</t>
  </si>
  <si>
    <t>JP1 457 429 238</t>
  </si>
  <si>
    <t>Oil-Filter Element</t>
  </si>
  <si>
    <t>JPF 026 407 188</t>
  </si>
  <si>
    <t>JP1 457 429 261</t>
  </si>
  <si>
    <t>JP0 450 915 003</t>
  </si>
  <si>
    <t>JP1 457 429 137</t>
  </si>
  <si>
    <t>Oil Filter(LF3867)</t>
  </si>
  <si>
    <t>JP1 457 431 159</t>
  </si>
  <si>
    <t>JP1 457 431 270</t>
  </si>
  <si>
    <t>JP0 986 452 028</t>
  </si>
  <si>
    <t>JPF 026 407 166</t>
  </si>
  <si>
    <t>JP1 457 429 941</t>
  </si>
  <si>
    <t>Air-Filter Insert</t>
  </si>
  <si>
    <t>JPF 026 402 025</t>
  </si>
  <si>
    <t>Fuel Filter - BENZ &amp; VOLVO</t>
  </si>
  <si>
    <t>JP1 987 432 438</t>
  </si>
  <si>
    <t>JP1 457 429 274</t>
  </si>
  <si>
    <t>JP0 986 4B2 002</t>
  </si>
  <si>
    <t>Diesel Filter-1 457 431 710</t>
  </si>
  <si>
    <t>JPF 026 407 132</t>
  </si>
  <si>
    <t>JP0 986 4B2 016</t>
  </si>
  <si>
    <t>Fuel Filter(Diesel)-volvo</t>
  </si>
  <si>
    <t>JP1 987 435 546</t>
  </si>
  <si>
    <t>JP1 457 434 511</t>
  </si>
  <si>
    <t>JPF 026 400 034</t>
  </si>
  <si>
    <t>Air Filter-VOLVO</t>
  </si>
  <si>
    <t>JP1 457 429 128</t>
  </si>
  <si>
    <t>Oil-Filter Elem* 0 986 4B7 010</t>
  </si>
  <si>
    <t>JP0 986 452 041</t>
  </si>
  <si>
    <t>JPF 026 400 220</t>
  </si>
  <si>
    <t>JP1 987 432 065</t>
  </si>
  <si>
    <t>Pass Compartment Filter</t>
  </si>
  <si>
    <t>JP0 451 104 066</t>
  </si>
  <si>
    <t>JP1 457 432 200</t>
  </si>
  <si>
    <t>JPF 026 407 098</t>
  </si>
  <si>
    <t>JP1 457 434 447</t>
  </si>
  <si>
    <t>Filter-Diesel filter(51125030040)</t>
  </si>
  <si>
    <t>JPF 026 407 142</t>
  </si>
  <si>
    <t>Oil Filter - HYUNDAI &amp; KIA</t>
  </si>
  <si>
    <t>JP0 986 4B7 017</t>
  </si>
  <si>
    <t>JP1 457 434 123</t>
  </si>
  <si>
    <t>Fuel-Filter Box</t>
  </si>
  <si>
    <t>JP1 987 431 154</t>
  </si>
  <si>
    <t>JPF 026 402 132</t>
  </si>
  <si>
    <t>Fuel filter(diesel filter-volvo)</t>
  </si>
  <si>
    <t>JP0 451 103 333</t>
  </si>
  <si>
    <t>JP1 987 435 004</t>
  </si>
  <si>
    <t>Filter-Pass Compartment</t>
  </si>
  <si>
    <t>JPF 026 407 092</t>
  </si>
  <si>
    <t>Oil-Filter</t>
  </si>
  <si>
    <t>JPF 026 400 064</t>
  </si>
  <si>
    <t>Filter- DNR  -0 986 4B0 032</t>
  </si>
  <si>
    <t>JP1 457 429 740</t>
  </si>
  <si>
    <t>Oil-Filter Elem *DNR*</t>
  </si>
  <si>
    <t>JP1 457 429 243</t>
  </si>
  <si>
    <t>JP0 986 4B7 014</t>
  </si>
  <si>
    <t>Oil Filter-OLD NO.F 026 407 090</t>
  </si>
  <si>
    <t>JPF 026 407 128</t>
  </si>
  <si>
    <t>JPF 026 407 001</t>
  </si>
  <si>
    <t>JP0 450 905 275</t>
  </si>
  <si>
    <t>JPF 026 407 077</t>
  </si>
  <si>
    <t>JPF 026 407 107</t>
  </si>
  <si>
    <t>JPF 026 407 010</t>
  </si>
  <si>
    <t>JPF 026 400 482</t>
  </si>
  <si>
    <t>JP1 987 435 048</t>
  </si>
  <si>
    <t>Filter-Pass Compartment(vlovo)</t>
  </si>
  <si>
    <t>JP0 451 103 276</t>
  </si>
  <si>
    <t>Oil Filter-Repl-</t>
  </si>
  <si>
    <t>JP0 451 403 001</t>
  </si>
  <si>
    <t>JP1 457 429 278</t>
  </si>
  <si>
    <t>JP1 457 429 141</t>
  </si>
  <si>
    <t>JPF 026 400 088</t>
  </si>
  <si>
    <t>JP1 987 432 246</t>
  </si>
  <si>
    <t>Standard Cabin Filter</t>
  </si>
  <si>
    <t>JP1 987 432 177</t>
  </si>
  <si>
    <t>Compartment</t>
  </si>
  <si>
    <t>JPF 026 402 118</t>
  </si>
  <si>
    <t>JP1 987 431 458</t>
  </si>
  <si>
    <t>Activ Carbon Cabin Filter(81619100033)</t>
  </si>
  <si>
    <t>JP0 986 4B7 013</t>
  </si>
  <si>
    <t>Oil Filter-OLD NO.F 026 407 091</t>
  </si>
  <si>
    <t>JP0 451 103 251</t>
  </si>
  <si>
    <t>JP1 457 429 970</t>
  </si>
  <si>
    <t>Air-Filter Inse</t>
  </si>
  <si>
    <t>JPF 026 400 134</t>
  </si>
  <si>
    <t>Air-Filter</t>
  </si>
  <si>
    <t>JPF 026 407 210</t>
  </si>
  <si>
    <t>JP0 451 103 259</t>
  </si>
  <si>
    <t>JPF 026 407 112</t>
  </si>
  <si>
    <t>JP0 481 039 222</t>
  </si>
  <si>
    <t>P. Regulator</t>
  </si>
  <si>
    <t>KNORR-BREMSE</t>
  </si>
  <si>
    <t>JPII 40100 FK49</t>
  </si>
  <si>
    <t>Air Dryer</t>
  </si>
  <si>
    <t>JPK 038808N50</t>
  </si>
  <si>
    <t>Hand Brake Valve</t>
  </si>
  <si>
    <t>JPK 046771K50</t>
  </si>
  <si>
    <t>Brake Pad Kit</t>
  </si>
  <si>
    <t>JPK 046773K50</t>
  </si>
  <si>
    <t>JPK 046774K50</t>
  </si>
  <si>
    <t>JPK 096837K50</t>
  </si>
  <si>
    <t>Desiccant Cartridge</t>
  </si>
  <si>
    <t>JPK 163455</t>
  </si>
  <si>
    <t>JP1 987 947 753</t>
  </si>
  <si>
    <t>V-Belt - 13 X 1750</t>
  </si>
  <si>
    <t>13. BELTS</t>
  </si>
  <si>
    <t>JP1 987 947 083</t>
  </si>
  <si>
    <t>Ribbed V-Belt - 9 PK 2871</t>
  </si>
  <si>
    <t>JP1 987 947 658</t>
  </si>
  <si>
    <t>V-Belt - 13 X 1100</t>
  </si>
  <si>
    <t>JP1 987 947 749</t>
  </si>
  <si>
    <t>V-Belt - 13 X 1575</t>
  </si>
  <si>
    <t>JP1 987 948 150</t>
  </si>
  <si>
    <t>V-Belt</t>
  </si>
  <si>
    <t>JP1 987 947 086</t>
  </si>
  <si>
    <t>Ribbed Belt - 9 PK 2835</t>
  </si>
  <si>
    <t>JP1 987 947 085</t>
  </si>
  <si>
    <t>Ribbed Belt - 9 PK 1885</t>
  </si>
  <si>
    <t>JP1 987 948 393</t>
  </si>
  <si>
    <t>Ribbed V-Belt</t>
  </si>
  <si>
    <t>JP1 987 947 747</t>
  </si>
  <si>
    <t>V-Belt - 13 X 1525</t>
  </si>
  <si>
    <t>JP1 987 946 046</t>
  </si>
  <si>
    <t>JP1 987 947 060</t>
  </si>
  <si>
    <t>JP1 987 948 495</t>
  </si>
  <si>
    <t>JP1 987 947 623</t>
  </si>
  <si>
    <t>V-Belt - 13 X 1450</t>
  </si>
  <si>
    <t>JP1 987 948 306</t>
  </si>
  <si>
    <t>JP1 987 947 586</t>
  </si>
  <si>
    <t>V-Belt - 12.5 X 1750</t>
  </si>
  <si>
    <t>JP1 987 947 832</t>
  </si>
  <si>
    <t>Ribbed Belt - 6 PK 1980</t>
  </si>
  <si>
    <t>JP1 987 947 624</t>
  </si>
  <si>
    <t>V-Belt - 13 X 1475</t>
  </si>
  <si>
    <t>JP1 987 947 585</t>
  </si>
  <si>
    <t>V-Belt - 12.5 X 1100</t>
  </si>
  <si>
    <t>JP1 987 947 625</t>
  </si>
  <si>
    <t>V-Belt - 10 X 1005</t>
  </si>
  <si>
    <t>JP1 987 947 670</t>
  </si>
  <si>
    <t>V-Belt - 13 X 1500</t>
  </si>
  <si>
    <t>JP0 432 193 459</t>
  </si>
  <si>
    <t>Nozzle And Hold - ACTROS</t>
  </si>
  <si>
    <t>11. DIESEL SYSTEMS</t>
  </si>
  <si>
    <t>JP2 433 370 467</t>
  </si>
  <si>
    <t>Inlet Connector</t>
  </si>
  <si>
    <t>JP105017-2700</t>
  </si>
  <si>
    <t>Nozzel *DNR* New No. H 105 017 270</t>
  </si>
  <si>
    <t>JP0 433 175 462</t>
  </si>
  <si>
    <t>Hole-Type Nozzl</t>
  </si>
  <si>
    <t>JP0 432 191 242</t>
  </si>
  <si>
    <t>Nozzle And Hold</t>
  </si>
  <si>
    <t>JP0 433 171 831</t>
  </si>
  <si>
    <t>JP0 432 191 268</t>
  </si>
  <si>
    <t>JP0 433 171 450</t>
  </si>
  <si>
    <t>JPF 00R J02 466</t>
  </si>
  <si>
    <t>Valve Set</t>
  </si>
  <si>
    <t>JP0 433 171 948</t>
  </si>
  <si>
    <t>Hole-Type Nozzl - DLLA154P1538</t>
  </si>
  <si>
    <t>JPF 00Z W00 003</t>
  </si>
  <si>
    <t>Heat Protection</t>
  </si>
  <si>
    <t>JP0 433 171 740</t>
  </si>
  <si>
    <t>JP2 430 136 221</t>
  </si>
  <si>
    <t>Adaptor plate-old no. F 00Z Z20 003</t>
  </si>
  <si>
    <t>JP146402-5220</t>
  </si>
  <si>
    <t>Distributor He *DNR</t>
  </si>
  <si>
    <t>JP0 433 271 471</t>
  </si>
  <si>
    <t>Hole-Type Nozzl*Repl-F 026 006 011</t>
  </si>
  <si>
    <t>JP1 417 413 047</t>
  </si>
  <si>
    <t>Overflow Valve</t>
  </si>
  <si>
    <t>JP0 433 171 634</t>
  </si>
  <si>
    <t>JP2 447 010 038</t>
  </si>
  <si>
    <t>Hand Pump-OHW</t>
  </si>
  <si>
    <t>JP0 445 020 023</t>
  </si>
  <si>
    <t>Ral.Piston Pump</t>
  </si>
  <si>
    <t>JP0 433 171 968</t>
  </si>
  <si>
    <t>Nozzle*Ohw*</t>
  </si>
  <si>
    <t>JP0 440 008 999</t>
  </si>
  <si>
    <t>Supply Pump</t>
  </si>
  <si>
    <t>JP0 440 008 989</t>
  </si>
  <si>
    <t>Supply Pump - LB - MERCEDES</t>
  </si>
  <si>
    <t>JP131150-2120</t>
  </si>
  <si>
    <t>Plunger Assy Pl</t>
  </si>
  <si>
    <t>JP0 432 191 266</t>
  </si>
  <si>
    <t>JP0 433 171 939</t>
  </si>
  <si>
    <t>Hole-Type Nozzl-OHW</t>
  </si>
  <si>
    <t>JP0 433 271 045</t>
  </si>
  <si>
    <t>Hole-Type Nozzl*Repl-F 026 006 008</t>
  </si>
  <si>
    <t>JP0 433 171 878</t>
  </si>
  <si>
    <t>JP1 465 ZS0 052</t>
  </si>
  <si>
    <t>Assembly Of Service Parts</t>
  </si>
  <si>
    <t>JP0 433 271 521</t>
  </si>
  <si>
    <t>Hole-Type Nozzl*F 026 006 013</t>
  </si>
  <si>
    <t>JP0 440 020 049</t>
  </si>
  <si>
    <t>Gear Pump</t>
  </si>
  <si>
    <t>JP146650-0720</t>
  </si>
  <si>
    <t>Magnet Valve</t>
  </si>
  <si>
    <t>JP1 465 ZS0 130</t>
  </si>
  <si>
    <t>Metering Unit OLD.0 928 400 617-OHW</t>
  </si>
  <si>
    <t>JP105017-1850</t>
  </si>
  <si>
    <t>Nozzel N(Dlla-P*NO.H 105 017 185</t>
  </si>
  <si>
    <t>JPF 00R J01 479</t>
  </si>
  <si>
    <t>Valve Set-OHW</t>
  </si>
  <si>
    <t>JP140163-4220</t>
  </si>
  <si>
    <t>JP105017-1860</t>
  </si>
  <si>
    <t>Nozzel N(Dlla-P*NEW NO.H 105 017 186</t>
  </si>
  <si>
    <t>JP0 445 120 218</t>
  </si>
  <si>
    <t>Injector *DNR*</t>
  </si>
  <si>
    <t>JP105019-1540</t>
  </si>
  <si>
    <t>Nozzel Kit Nz-K *DNR*</t>
  </si>
  <si>
    <t>JP0 445 120 287</t>
  </si>
  <si>
    <t>Injector- Actros-MB4 *DNR*</t>
  </si>
  <si>
    <t>JP0 445 020 208</t>
  </si>
  <si>
    <t>Radial Piston P</t>
  </si>
  <si>
    <t>JPF 000 41P 051</t>
  </si>
  <si>
    <t>Parts Set</t>
  </si>
  <si>
    <t>JP1 465 ZS0 096</t>
  </si>
  <si>
    <t>Metering Unit-OLD NO.0 928 400 746</t>
  </si>
  <si>
    <t>JP2 418 455 309</t>
  </si>
  <si>
    <t>Pump Element</t>
  </si>
  <si>
    <t>JP0 986 AD3 901</t>
  </si>
  <si>
    <t>JP0 445 120 298</t>
  </si>
  <si>
    <t>JP105017-3570</t>
  </si>
  <si>
    <t>Nozzle*NEW NO.H 105 017 357</t>
  </si>
  <si>
    <t>JPF 00Z B20 001</t>
  </si>
  <si>
    <t>Pressure Spindl</t>
  </si>
  <si>
    <t>JP131150-2620</t>
  </si>
  <si>
    <t>JPF 00R J02 130</t>
  </si>
  <si>
    <t>JP131154-3220</t>
  </si>
  <si>
    <t>Plunger Assy - 9 443 610 288</t>
  </si>
  <si>
    <t>JP0 432 191 269</t>
  </si>
  <si>
    <t>Nozzle *Saptco*</t>
  </si>
  <si>
    <t>JP146210-5720</t>
  </si>
  <si>
    <t>Roller Assy P</t>
  </si>
  <si>
    <t>JP0 433 175 510</t>
  </si>
  <si>
    <t>Nozzle</t>
  </si>
  <si>
    <t>JP105025-4200</t>
  </si>
  <si>
    <t>Nozzle* NEW NO. H 105 025 420</t>
  </si>
  <si>
    <t>JP0 433 175 387</t>
  </si>
  <si>
    <t>JP146200-1900</t>
  </si>
  <si>
    <t>Drive Shaft P</t>
  </si>
  <si>
    <t>JP0 445 020 325</t>
  </si>
  <si>
    <t>Banked-Piston-Pump</t>
  </si>
  <si>
    <t>JPF 00V C99 002</t>
  </si>
  <si>
    <t>JP0 433 171 743</t>
  </si>
  <si>
    <t>JP105017-2200</t>
  </si>
  <si>
    <t>Nozzel N(Dlla-P</t>
  </si>
  <si>
    <t>JPF 00R J01 159</t>
  </si>
  <si>
    <t>JP0 433 172 004</t>
  </si>
  <si>
    <t>JP0 433 171 108</t>
  </si>
  <si>
    <t>JPF 00B L0J 005</t>
  </si>
  <si>
    <t>Injector OHW</t>
  </si>
  <si>
    <t>JP0 440 008 997</t>
  </si>
  <si>
    <t>JPF 00R J01 941</t>
  </si>
  <si>
    <t>JP0 433 171 299</t>
  </si>
  <si>
    <t>JP146811-1820</t>
  </si>
  <si>
    <t>Shaft (F 01G 29X 068)</t>
  </si>
  <si>
    <t>JP0 432 191 258</t>
  </si>
  <si>
    <t>Nozzle And Hold - MB 0060175121</t>
  </si>
  <si>
    <t>JP146806-3820</t>
  </si>
  <si>
    <t>Gov.Cover-Dmax</t>
  </si>
  <si>
    <t>JP1 110 010 021</t>
  </si>
  <si>
    <t>Pressure Limiti*OLD NO.1 110 010 008</t>
  </si>
  <si>
    <t>JP146220-7220</t>
  </si>
  <si>
    <t>Cam Disk Part *DNR*</t>
  </si>
  <si>
    <t>JP2 434 614 041</t>
  </si>
  <si>
    <t>Compression Spr</t>
  </si>
  <si>
    <t>JP0 433 171 435</t>
  </si>
  <si>
    <t>JP3 411 190 503</t>
  </si>
  <si>
    <t>Clutch Plate</t>
  </si>
  <si>
    <t>JP0 433 271 524</t>
  </si>
  <si>
    <t>JP0 433 171 741</t>
  </si>
  <si>
    <t>JP105007-1170</t>
  </si>
  <si>
    <t>Nozzel N(Dn-Pd)*NEW NO.H 105 007 117</t>
  </si>
  <si>
    <t>JP0 433 271 487</t>
  </si>
  <si>
    <t>JP0 433 171 937</t>
  </si>
  <si>
    <t>JP146205-0301</t>
  </si>
  <si>
    <t>Disk Parts (Ve)</t>
  </si>
  <si>
    <t>JP131153-9620</t>
  </si>
  <si>
    <t>JP0 433 171 640</t>
  </si>
  <si>
    <t>JP0 414 491 109</t>
  </si>
  <si>
    <t>Fuel-Injection-OHW *DNR*</t>
  </si>
  <si>
    <t>JPF 00R J02 175</t>
  </si>
  <si>
    <t>Seal Ring</t>
  </si>
  <si>
    <t>JP2 418 455 016</t>
  </si>
  <si>
    <t>JP0 433 175 478</t>
  </si>
  <si>
    <t>Hole-Type Nozz</t>
  </si>
  <si>
    <t>JP146401-4220</t>
  </si>
  <si>
    <t>Hydraulic Head</t>
  </si>
  <si>
    <t>JP2 410 910 005</t>
  </si>
  <si>
    <t>Self-Align Roll</t>
  </si>
  <si>
    <t>JP0 433 171 290</t>
  </si>
  <si>
    <t>JP0 433 171 454</t>
  </si>
  <si>
    <t>JP0 445 020 324</t>
  </si>
  <si>
    <t>Piston Pump</t>
  </si>
  <si>
    <t>JP159205-2222</t>
  </si>
  <si>
    <t>Lever Shaft</t>
  </si>
  <si>
    <t>JP146300-5300</t>
  </si>
  <si>
    <t>Piston Parts - F 01G 106 18U</t>
  </si>
  <si>
    <t>JP0 432 193 448</t>
  </si>
  <si>
    <t>JP131154-5620</t>
  </si>
  <si>
    <t>Plunger Assy Pl-OHW</t>
  </si>
  <si>
    <t>JP105017-2090</t>
  </si>
  <si>
    <t>JP146601-0700</t>
  </si>
  <si>
    <t>Oil-Seal Prts*New NO. H 146 601 070</t>
  </si>
  <si>
    <t>JP2 417 010 001</t>
  </si>
  <si>
    <t>JP0 440 020 078</t>
  </si>
  <si>
    <t>JP2 430 105 049</t>
  </si>
  <si>
    <t>JP2 418 552 003</t>
  </si>
  <si>
    <t>Delivery Valve</t>
  </si>
  <si>
    <t>JP2 430 136 166</t>
  </si>
  <si>
    <t>Adaptor Plate</t>
  </si>
  <si>
    <t>JP2 433 120 127</t>
  </si>
  <si>
    <t>JP2 418 552 027</t>
  </si>
  <si>
    <t>JPF 00R J02 697</t>
  </si>
  <si>
    <t>JP2 430 136 202</t>
  </si>
  <si>
    <t>Adaptor Plate-OLD NO.2 430 136 133</t>
  </si>
  <si>
    <t>JP0 433 171 583</t>
  </si>
  <si>
    <t>JP0 433 171 628</t>
  </si>
  <si>
    <t>JP0 433 272 997</t>
  </si>
  <si>
    <t>JPF 00V C05 001</t>
  </si>
  <si>
    <t>Valve Ball</t>
  </si>
  <si>
    <t>JP105015-3280</t>
  </si>
  <si>
    <t>Nozzel N(Dll-S)-OHW</t>
  </si>
  <si>
    <t>JP146402-4020</t>
  </si>
  <si>
    <t>Distributor He</t>
  </si>
  <si>
    <t>JP0 433 271 423</t>
  </si>
  <si>
    <t>Hole-Type Nozzle</t>
  </si>
  <si>
    <t>JP105019-1810</t>
  </si>
  <si>
    <t>Nozzel Set (9 432 612 868)</t>
  </si>
  <si>
    <t>JP2 418 450 069</t>
  </si>
  <si>
    <t>JP0 432 191 261</t>
  </si>
  <si>
    <t>Nozzle Assy.</t>
  </si>
  <si>
    <t>JP134153-2420</t>
  </si>
  <si>
    <t>Plunger Assy P (9 413 610 369)</t>
  </si>
  <si>
    <t>JP146103-0400</t>
  </si>
  <si>
    <t>Cover Parts (Ve</t>
  </si>
  <si>
    <t>JP105025-0580</t>
  </si>
  <si>
    <t>Nozzle-H 105 025 058</t>
  </si>
  <si>
    <t>JP131160-6920</t>
  </si>
  <si>
    <t>Delivery Valve (9 413 610 290)</t>
  </si>
  <si>
    <t>JP0 433 271 644</t>
  </si>
  <si>
    <t>JP0 433 271 046</t>
  </si>
  <si>
    <t>Hole-Type Nozzl*Repl-F 026 006 009</t>
  </si>
  <si>
    <t>JP0 433 271 394</t>
  </si>
  <si>
    <t>JP140110-6220</t>
  </si>
  <si>
    <t>Delivery Valve (9 413 614 218)</t>
  </si>
  <si>
    <t>JP131153-9920</t>
  </si>
  <si>
    <t>Plunger</t>
  </si>
  <si>
    <t>JP131154-3920</t>
  </si>
  <si>
    <t>JP105217-4000</t>
  </si>
  <si>
    <t>Feed Pump F/P - 9 440 610 048</t>
  </si>
  <si>
    <t>JP0 433 171 964</t>
  </si>
  <si>
    <t>JP2 418 552 069</t>
  </si>
  <si>
    <t>JP0 433 271 846</t>
  </si>
  <si>
    <t>JP0 432 191 222</t>
  </si>
  <si>
    <t>Nozzle And Holder Assy</t>
  </si>
  <si>
    <t>JP134151-9020</t>
  </si>
  <si>
    <t>Plunger Assy  - 9 443 610 557</t>
  </si>
  <si>
    <t>JP140163-4920</t>
  </si>
  <si>
    <t>Pump element -F 01G 19W 053</t>
  </si>
  <si>
    <t>JP105017-2030</t>
  </si>
  <si>
    <t>Nozzel- H 105 017 203</t>
  </si>
  <si>
    <t>JP1 465 ZS0 049</t>
  </si>
  <si>
    <t>Metering Unit.old no.0 928 400 620</t>
  </si>
  <si>
    <t>JP0 433 171 631</t>
  </si>
  <si>
    <t>JP131150-4320</t>
  </si>
  <si>
    <t>JP1 467 010 536</t>
  </si>
  <si>
    <t>JP2 410 914 014</t>
  </si>
  <si>
    <t>Cyl. Roller Bea</t>
  </si>
  <si>
    <t>JP9 412 038 421</t>
  </si>
  <si>
    <t>JP105017-0610</t>
  </si>
  <si>
    <t>Nozzel N(Dlla-P)  9 432 610 283</t>
  </si>
  <si>
    <t>JP0 433 171 134</t>
  </si>
  <si>
    <t>Hole-Type Nozzl*DNR* Repl-F 026 006 020</t>
  </si>
  <si>
    <t>JP0 433 175 449</t>
  </si>
  <si>
    <t>JP0 433 171 986</t>
  </si>
  <si>
    <t>JP2 418 455 705</t>
  </si>
  <si>
    <t>JP0 445 124 028</t>
  </si>
  <si>
    <t>JP0 445 120 045</t>
  </si>
  <si>
    <t>R.P.PUMM</t>
  </si>
  <si>
    <t>JP2 418 455 149</t>
  </si>
  <si>
    <t>Pump Element-</t>
  </si>
  <si>
    <t>JPF 00Z B20 002</t>
  </si>
  <si>
    <t>JP131153-6220</t>
  </si>
  <si>
    <t>Plunger&amp;Barr.As</t>
  </si>
  <si>
    <t>JP1 467 010 054</t>
  </si>
  <si>
    <t>JP131110-8020</t>
  </si>
  <si>
    <t>JP131160-3620</t>
  </si>
  <si>
    <t>Delivery Vave D</t>
  </si>
  <si>
    <t>JP0 433 272 980</t>
  </si>
  <si>
    <t>JP105017-3120</t>
  </si>
  <si>
    <t>Nozzle  - 9 432 612 721</t>
  </si>
  <si>
    <t>JP105025-1430</t>
  </si>
  <si>
    <t>Nozzel N(Dll-S) - 9 432 610 660</t>
  </si>
  <si>
    <t>JP0 433 171 724</t>
  </si>
  <si>
    <t>JP146600-6200</t>
  </si>
  <si>
    <t>Gasket - 9 461 628 159</t>
  </si>
  <si>
    <t>JP146688-3220</t>
  </si>
  <si>
    <t>JP0 433 171 564</t>
  </si>
  <si>
    <t>JP0 433 172 178</t>
  </si>
  <si>
    <t>JP0 433 271 221</t>
  </si>
  <si>
    <t>JP140163-2020</t>
  </si>
  <si>
    <t>Plunger Assy. (9 410 617 921)</t>
  </si>
  <si>
    <t>JP105025-1030</t>
  </si>
  <si>
    <t>Nozzle (H 105 025 058)</t>
  </si>
  <si>
    <t>JP146100-0420</t>
  </si>
  <si>
    <t>Feed Pump Parts-OHW -9461612063</t>
  </si>
  <si>
    <t>JP146402-3820</t>
  </si>
  <si>
    <t>JP0 433 171 946</t>
  </si>
  <si>
    <t>JP0 986 AD3 916</t>
  </si>
  <si>
    <t>JP146600-6320</t>
  </si>
  <si>
    <t>Repair Kit Pa</t>
  </si>
  <si>
    <t>JP2 418 552 103</t>
  </si>
  <si>
    <t>JP146401-0221</t>
  </si>
  <si>
    <t>JP146405-4420</t>
  </si>
  <si>
    <t>Hyd.Head</t>
  </si>
  <si>
    <t>JPF 00R J01 482</t>
  </si>
  <si>
    <t>O-Ring</t>
  </si>
  <si>
    <t>JP2 417 010 022</t>
  </si>
  <si>
    <t>JP131160-4720</t>
  </si>
  <si>
    <t>JP146103-0000</t>
  </si>
  <si>
    <t>Cover Parts (9 461 610 090)</t>
  </si>
  <si>
    <t>JP0 433 271 376</t>
  </si>
  <si>
    <t>Nozzle **Ohw**L</t>
  </si>
  <si>
    <t>JP146650-0820</t>
  </si>
  <si>
    <t>Magnet Valve (9 461 610 997)</t>
  </si>
  <si>
    <t>JP105025-2290</t>
  </si>
  <si>
    <t>Nozzel N(Dll-S)</t>
  </si>
  <si>
    <t>JP1 418 325 096</t>
  </si>
  <si>
    <t>JP0 414 491 103</t>
  </si>
  <si>
    <t>Fuel-Injection</t>
  </si>
  <si>
    <t>JP0 433 171 308</t>
  </si>
  <si>
    <t>JP134151-8920</t>
  </si>
  <si>
    <t>Plunger Assy P (9 443 610 221)</t>
  </si>
  <si>
    <t>JP105025-3030</t>
  </si>
  <si>
    <t>Nozzel N(Dll-S) - 9 432 610 769</t>
  </si>
  <si>
    <t>JP0 928 400 627</t>
  </si>
  <si>
    <t>Metering Unit-New Repl.1 465 ZS0 052</t>
  </si>
  <si>
    <t>JP146205-0000</t>
  </si>
  <si>
    <t>JP0 433 171 478</t>
  </si>
  <si>
    <t>JP1 427 010 002</t>
  </si>
  <si>
    <t>JP0 433 171 052</t>
  </si>
  <si>
    <t>JP0 440 020 045</t>
  </si>
  <si>
    <t>JPF 00H 410 533</t>
  </si>
  <si>
    <t>Nozzle Retainin</t>
  </si>
  <si>
    <t>JP1 417 413 000</t>
  </si>
  <si>
    <t>JP1 466 317 319</t>
  </si>
  <si>
    <t>Flyweight Assem</t>
  </si>
  <si>
    <t>JP0 986 AD3 900</t>
  </si>
  <si>
    <t>Pump Element *DNR*</t>
  </si>
  <si>
    <t>JP2 418 455 225</t>
  </si>
  <si>
    <t>JPF 01Z N00 002</t>
  </si>
  <si>
    <t>Parts set (DLLA152P1024A) *DNR*</t>
  </si>
  <si>
    <t>JP2 417 010 018</t>
  </si>
  <si>
    <t>JPF 00R J03 115</t>
  </si>
  <si>
    <t>JP2 447 010 017</t>
  </si>
  <si>
    <t>JP140118-0301</t>
  </si>
  <si>
    <t>O Ring</t>
  </si>
  <si>
    <t>JP2 418 455 250</t>
  </si>
  <si>
    <t>JP0 433 271 462</t>
  </si>
  <si>
    <t>JP159230-0902</t>
  </si>
  <si>
    <t>Bush Gov</t>
  </si>
  <si>
    <t>JP0 433 271 829</t>
  </si>
  <si>
    <t>JP105025-1070</t>
  </si>
  <si>
    <t>JPF 00R J02 806</t>
  </si>
  <si>
    <t>JP2 437 010 137</t>
  </si>
  <si>
    <t>Nozzle Set</t>
  </si>
  <si>
    <t>JP146403-6820</t>
  </si>
  <si>
    <t>JP146230-0000</t>
  </si>
  <si>
    <t>Shim Part (Ve) - 9 461 610 123</t>
  </si>
  <si>
    <t>JP146602-0500</t>
  </si>
  <si>
    <t>Washer Parts</t>
  </si>
  <si>
    <t>JP2 447 010 037</t>
  </si>
  <si>
    <t>JP154200-6920</t>
  </si>
  <si>
    <t>Swivel Lever</t>
  </si>
  <si>
    <t>JP2 418 552 005</t>
  </si>
  <si>
    <t>JP0 986 AD3 917</t>
  </si>
  <si>
    <t>JP146401-3020</t>
  </si>
  <si>
    <t>JP1 467 030 309</t>
  </si>
  <si>
    <t>JP146230-0100</t>
  </si>
  <si>
    <t>Washer Part (Ve</t>
  </si>
  <si>
    <t>JP0 433 171 584</t>
  </si>
  <si>
    <t>JP131152-4320</t>
  </si>
  <si>
    <t>JPF 00R J01 453</t>
  </si>
  <si>
    <t>JPF 00H N37 069</t>
  </si>
  <si>
    <t>JP2 417 010 003</t>
  </si>
  <si>
    <t>JP140110-3620</t>
  </si>
  <si>
    <t>Delivery Valve-OHW</t>
  </si>
  <si>
    <t>JP105015-5330</t>
  </si>
  <si>
    <t>JP0 433 171 575</t>
  </si>
  <si>
    <t>JP105017-2910</t>
  </si>
  <si>
    <t>Nozzel N(Dlla-P-OHW</t>
  </si>
  <si>
    <t>JP105017-0880</t>
  </si>
  <si>
    <t>JP0 433 172 203</t>
  </si>
  <si>
    <t>Nozzle *Ohw*</t>
  </si>
  <si>
    <t>JP140163-3720</t>
  </si>
  <si>
    <t>Plunger (9 410 618 087)</t>
  </si>
  <si>
    <t>JP1 467 010 059</t>
  </si>
  <si>
    <t>JP146100-0320</t>
  </si>
  <si>
    <t>Feed Pump Parts</t>
  </si>
  <si>
    <t>JP146220-2020</t>
  </si>
  <si>
    <t>Cam Disk Part (</t>
  </si>
  <si>
    <t>JP134101-1420</t>
  </si>
  <si>
    <t>Plunger Assy P</t>
  </si>
  <si>
    <t>JP2 418 425 988</t>
  </si>
  <si>
    <t>Pump Element*DNR*</t>
  </si>
  <si>
    <t>JP105025-0540</t>
  </si>
  <si>
    <t>Nozzle* -H 105 025 054</t>
  </si>
  <si>
    <t>JP131151-3220</t>
  </si>
  <si>
    <t>JP146200-0000</t>
  </si>
  <si>
    <t>Drive Shaft P (9 461 610 100)</t>
  </si>
  <si>
    <t>JP0 433 175 575</t>
  </si>
  <si>
    <t>JP1 468 374 023</t>
  </si>
  <si>
    <t>JPF 002 C81 722</t>
  </si>
  <si>
    <t>Pressure Spindl * Old 2 433 124 137</t>
  </si>
  <si>
    <t>JP2 418 455 063</t>
  </si>
  <si>
    <t>JP105025-0510</t>
  </si>
  <si>
    <t>Nozzle (H 105 017 186)</t>
  </si>
  <si>
    <t>JP0 433 171 032</t>
  </si>
  <si>
    <t>JP1 468 374 037</t>
  </si>
  <si>
    <t>JPF 00V C21 001</t>
  </si>
  <si>
    <t>Ball Guide</t>
  </si>
  <si>
    <t>JP1 468 336 637</t>
  </si>
  <si>
    <t>JP131153-6820</t>
  </si>
  <si>
    <t>JP029621-0080</t>
  </si>
  <si>
    <t>Oil-Seal Seal</t>
  </si>
  <si>
    <t>JP0 281 006 086</t>
  </si>
  <si>
    <t>Pressure Sensor</t>
  </si>
  <si>
    <t>JP0 445 120 236</t>
  </si>
  <si>
    <t>JP105007-1580</t>
  </si>
  <si>
    <t>Nozzle* NEW NO.JPH 105 007 158-OHW</t>
  </si>
  <si>
    <t>JP0 433 171 600</t>
  </si>
  <si>
    <t>JP0 433 171 699</t>
  </si>
  <si>
    <t>JP0 433 171 502</t>
  </si>
  <si>
    <t>JP134101-6420</t>
  </si>
  <si>
    <t>JP0 433 172 273</t>
  </si>
  <si>
    <t>JP1 466 110 681</t>
  </si>
  <si>
    <t>Cam Plate</t>
  </si>
  <si>
    <t>JP2 417 413 082</t>
  </si>
  <si>
    <t>JP2 466 110 110</t>
  </si>
  <si>
    <t>JP0 433 171 398</t>
  </si>
  <si>
    <t>JP131181-0420</t>
  </si>
  <si>
    <t>Valve Assy Cpv(</t>
  </si>
  <si>
    <t>JP146110-0620</t>
  </si>
  <si>
    <t>Regulating Val</t>
  </si>
  <si>
    <t>JP146220-4820</t>
  </si>
  <si>
    <t>JP2 418 549 993</t>
  </si>
  <si>
    <t>Constant-Pressu*DNR*</t>
  </si>
  <si>
    <t>JP0 445 120 356</t>
  </si>
  <si>
    <t>Injector-OHW</t>
  </si>
  <si>
    <t>JP134110-0120</t>
  </si>
  <si>
    <t>JP134153-6420</t>
  </si>
  <si>
    <t>JP105007-1300</t>
  </si>
  <si>
    <t>Nozzel N(Dn-Pd) -H 105 007 130</t>
  </si>
  <si>
    <t>JP1 467 030 308</t>
  </si>
  <si>
    <t>JP0 433 271 616</t>
  </si>
  <si>
    <t>JP105007-1120</t>
  </si>
  <si>
    <t>Nozzel N(Dn-Pd) -OHW H 105 007 112</t>
  </si>
  <si>
    <t>JP131181-0020</t>
  </si>
  <si>
    <t>Valve</t>
  </si>
  <si>
    <t>JP0 433 171 832</t>
  </si>
  <si>
    <t>JP0 432 191 256</t>
  </si>
  <si>
    <t>JP105015-3670</t>
  </si>
  <si>
    <t>Nozzel N(Dll-S)-H 105 015 367</t>
  </si>
  <si>
    <t>JPF 00N 210 223</t>
  </si>
  <si>
    <t>JP0 433 175 416</t>
  </si>
  <si>
    <t>JP0 433 172 230</t>
  </si>
  <si>
    <t>JP2 410 914 009</t>
  </si>
  <si>
    <t>JP1 418 522 047</t>
  </si>
  <si>
    <t>JP0 414 799 030</t>
  </si>
  <si>
    <t>Unit Pump Sys Repl. JP0 414 799 062</t>
  </si>
  <si>
    <t>JP0 433 171 969</t>
  </si>
  <si>
    <t>Hole-Type Nozzl (DNR)</t>
  </si>
  <si>
    <t>JP2 430 136 085</t>
  </si>
  <si>
    <t>JP146401-1920</t>
  </si>
  <si>
    <t>JP0 433 271 775</t>
  </si>
  <si>
    <t>JP2 430 134 023</t>
  </si>
  <si>
    <t>JP0 433 271 756</t>
  </si>
  <si>
    <t>JP0 440 008 068</t>
  </si>
  <si>
    <t>Supply *Ohw*</t>
  </si>
  <si>
    <t>JP2 463 370 021</t>
  </si>
  <si>
    <t>Fitting</t>
  </si>
  <si>
    <t>JP105017-2020</t>
  </si>
  <si>
    <t>JP131160-5320</t>
  </si>
  <si>
    <t>JPF 00N 200 991</t>
  </si>
  <si>
    <t>JP146855-0320</t>
  </si>
  <si>
    <t>Governor Lever</t>
  </si>
  <si>
    <t>JP0 433 271 043</t>
  </si>
  <si>
    <t>JP134151-3220</t>
  </si>
  <si>
    <t>Plunger Assy P *DNR*</t>
  </si>
  <si>
    <t>JP146220-5520</t>
  </si>
  <si>
    <t>JP1 418 325 188</t>
  </si>
  <si>
    <t>JP2 418 455 134</t>
  </si>
  <si>
    <t>JP0 433 171 169</t>
  </si>
  <si>
    <t>JP146810-8320</t>
  </si>
  <si>
    <t>Control Shaft</t>
  </si>
  <si>
    <t>JP131181-0620</t>
  </si>
  <si>
    <t>Valve (9 411 612 514)</t>
  </si>
  <si>
    <t>JP0 433 171 043</t>
  </si>
  <si>
    <t>JP134151-2220</t>
  </si>
  <si>
    <t>Plunger Assy P-OHW</t>
  </si>
  <si>
    <t>JP105015-5660</t>
  </si>
  <si>
    <t>Nozzel N(Dll-S) - 9432610174</t>
  </si>
  <si>
    <t>JP2 418 529 989</t>
  </si>
  <si>
    <t>Constant-Pressu</t>
  </si>
  <si>
    <t>JP0 433 272 045</t>
  </si>
  <si>
    <t>JP1 418 522 055</t>
  </si>
  <si>
    <t>JP146220-4920</t>
  </si>
  <si>
    <t>JP105007-1180</t>
  </si>
  <si>
    <t>Nozzel N(Dn-Pd) - H 105 007 118</t>
  </si>
  <si>
    <t>JP146406-0620</t>
  </si>
  <si>
    <t>JP2 417 413 084</t>
  </si>
  <si>
    <t>JP105015-5950</t>
  </si>
  <si>
    <t>JPF 00H 4S0 001</t>
  </si>
  <si>
    <t>JP105015-6700</t>
  </si>
  <si>
    <t>JP2 447 010 004</t>
  </si>
  <si>
    <t>Parts Set-OHW</t>
  </si>
  <si>
    <t>JP1 424 633 003</t>
  </si>
  <si>
    <t>JP2 427 210 027</t>
  </si>
  <si>
    <t>Adjusting Magne *DNR*</t>
  </si>
  <si>
    <t>JP2 422 120 096</t>
  </si>
  <si>
    <t>Linkage Lever</t>
  </si>
  <si>
    <t>JP146100-0220</t>
  </si>
  <si>
    <t>JPF 00R J01 026</t>
  </si>
  <si>
    <t>JP131153-6120</t>
  </si>
  <si>
    <t>JPF 00N 202 418</t>
  </si>
  <si>
    <t>JP2 430 136 212</t>
  </si>
  <si>
    <t>JP0 281 006 520</t>
  </si>
  <si>
    <t>JP0 986 AD3 915</t>
  </si>
  <si>
    <t>JP0 440 050 010</t>
  </si>
  <si>
    <t>JP2 420 503 002</t>
  </si>
  <si>
    <t>Membrane</t>
  </si>
  <si>
    <t>JP1 424 617 030</t>
  </si>
  <si>
    <t>JP2 447 010 021</t>
  </si>
  <si>
    <t>JP2 418 425 981</t>
  </si>
  <si>
    <t>Pump Element*DNR/B.C</t>
  </si>
  <si>
    <t>JP146103-0100</t>
  </si>
  <si>
    <t>JP0 414 799 062</t>
  </si>
  <si>
    <t>Unit Pump Sys - old no. JP0 414 799 030</t>
  </si>
  <si>
    <t>JP134110-4420</t>
  </si>
  <si>
    <t>JP2 433 124 388</t>
  </si>
  <si>
    <t>JP2 434 614 055</t>
  </si>
  <si>
    <t>Compression Spring*OLD NO.2 434 614 040</t>
  </si>
  <si>
    <t>JP2 418 455 129</t>
  </si>
  <si>
    <t>JP2 424 633 003</t>
  </si>
  <si>
    <t>JP146231-0001</t>
  </si>
  <si>
    <t>Spring Seat Pa</t>
  </si>
  <si>
    <t>JP0 433 171 257</t>
  </si>
  <si>
    <t>JP131160-2220</t>
  </si>
  <si>
    <t>JP2 418 552 035</t>
  </si>
  <si>
    <t>JP2 418 455 038</t>
  </si>
  <si>
    <t>JP0 928 400 746</t>
  </si>
  <si>
    <t>Metering Unit.NEW REPL.1 465 ZS0 096</t>
  </si>
  <si>
    <t>JP1 462 C00 992</t>
  </si>
  <si>
    <t>JP146601-0900</t>
  </si>
  <si>
    <t>Oil-Seal Parts</t>
  </si>
  <si>
    <t>JPF 00R J01 029</t>
  </si>
  <si>
    <t>Inlet Connector* TR*</t>
  </si>
  <si>
    <t>JP0 440 011 007</t>
  </si>
  <si>
    <t>Hand Pump</t>
  </si>
  <si>
    <t>JP0 433 175 348</t>
  </si>
  <si>
    <t>JP2 418 455 128</t>
  </si>
  <si>
    <t>JP0 433 175 347</t>
  </si>
  <si>
    <t>JP139625-0000</t>
  </si>
  <si>
    <t>Oil-Seal</t>
  </si>
  <si>
    <t>JPF 00R J00 534</t>
  </si>
  <si>
    <t>JP0 433 171 799</t>
  </si>
  <si>
    <t>JP146206-0400</t>
  </si>
  <si>
    <t>Coiled Spring</t>
  </si>
  <si>
    <t>JPF 00R J01 222</t>
  </si>
  <si>
    <t>JP146200-0800</t>
  </si>
  <si>
    <t>JP105025-0670</t>
  </si>
  <si>
    <t>Nozzel N(Dll-S) - H 105 025 067</t>
  </si>
  <si>
    <t>JP2 417 010 010</t>
  </si>
  <si>
    <t>JP0 433 171 274</t>
  </si>
  <si>
    <t>JP1 418 325 021</t>
  </si>
  <si>
    <t>JP2 424 633 007</t>
  </si>
  <si>
    <t>JP2 447 010 011</t>
  </si>
  <si>
    <t>JP131152-8720</t>
  </si>
  <si>
    <t>JPF 00R J00 222</t>
  </si>
  <si>
    <t>JP2 417 010 021</t>
  </si>
  <si>
    <t>JP146865-0320</t>
  </si>
  <si>
    <t>JP2 410 505 007</t>
  </si>
  <si>
    <t>Capsule</t>
  </si>
  <si>
    <t>JP2 420 026 006</t>
  </si>
  <si>
    <t>Rubber Buffer</t>
  </si>
  <si>
    <t>JPF 00H N37 402</t>
  </si>
  <si>
    <t>Roller Tappet</t>
  </si>
  <si>
    <t>JP1 468 374 054</t>
  </si>
  <si>
    <t>Hydraulic Head Old No. JP1 468 334 928</t>
  </si>
  <si>
    <t>JP146234-0800</t>
  </si>
  <si>
    <t>Guide Pin</t>
  </si>
  <si>
    <t>JPF 00V C01 345</t>
  </si>
  <si>
    <t>JP2 417 010 048</t>
  </si>
  <si>
    <t>JP2 418 455 226</t>
  </si>
  <si>
    <t>JP0 433 172 109</t>
  </si>
  <si>
    <t>JP0 433 171 923</t>
  </si>
  <si>
    <t>JP146420-3500</t>
  </si>
  <si>
    <t>Shim</t>
  </si>
  <si>
    <t>JP154204-4300</t>
  </si>
  <si>
    <t>JP146221-0920</t>
  </si>
  <si>
    <t>JP0 433 171 444</t>
  </si>
  <si>
    <t>Hole-Type Nozzl(DNR)-OHW</t>
  </si>
  <si>
    <t>JP1 466 100 401</t>
  </si>
  <si>
    <t>Drive Shaft</t>
  </si>
  <si>
    <t>JP134101-6620</t>
  </si>
  <si>
    <t>JP146100-0020</t>
  </si>
  <si>
    <t>JP0 433 171 347</t>
  </si>
  <si>
    <t>JPF 00H N37 925</t>
  </si>
  <si>
    <t>JP2 418 455 366</t>
  </si>
  <si>
    <t>JP0 433 172 040</t>
  </si>
  <si>
    <t>JP131115-1600</t>
  </si>
  <si>
    <t>Gasket Parts(A</t>
  </si>
  <si>
    <t>JP105017-0100</t>
  </si>
  <si>
    <t>Nozzel N-DLLA-P(h105017010)</t>
  </si>
  <si>
    <t>JP131152-2220</t>
  </si>
  <si>
    <t>JP1 420 560 004</t>
  </si>
  <si>
    <t>Screw Plug</t>
  </si>
  <si>
    <t>JP2 420 206 016</t>
  </si>
  <si>
    <t>JP1 423 002 080</t>
  </si>
  <si>
    <t>Shaft</t>
  </si>
  <si>
    <t>JP134151-6420</t>
  </si>
  <si>
    <t>JP1 424 617 031</t>
  </si>
  <si>
    <t>JP0 433 171 326</t>
  </si>
  <si>
    <t>JPF 002 B10 502</t>
  </si>
  <si>
    <t>Pump Element (DNR)</t>
  </si>
  <si>
    <t>JP1 424 616 034</t>
  </si>
  <si>
    <t>JP2 418 455 229</t>
  </si>
  <si>
    <t>Pump Element-OHW *DNR*</t>
  </si>
  <si>
    <t>JP0 433 175 094</t>
  </si>
  <si>
    <t>JP1 460 023 302</t>
  </si>
  <si>
    <t>Woodruff Key</t>
  </si>
  <si>
    <t>JP2 418 455 012</t>
  </si>
  <si>
    <t>JP2 418 455 219</t>
  </si>
  <si>
    <t>JPF 00R J00 399</t>
  </si>
  <si>
    <t>JP140163-0620</t>
  </si>
  <si>
    <t>JP2 433 124 379</t>
  </si>
  <si>
    <t>JP146402-1420</t>
  </si>
  <si>
    <t>JP2 463 104 050</t>
  </si>
  <si>
    <t>Timing-Device Piston</t>
  </si>
  <si>
    <t>JP2 418 455 508</t>
  </si>
  <si>
    <t>JP1 427 010 003</t>
  </si>
  <si>
    <t>JP134151-9120</t>
  </si>
  <si>
    <t>Pump element (9 443 610 558)</t>
  </si>
  <si>
    <t>JP2 418 529 988</t>
  </si>
  <si>
    <t>JP146220-0020</t>
  </si>
  <si>
    <t>Cam Disk Part (*repl.1 466 110 397</t>
  </si>
  <si>
    <t>JP105015-6380</t>
  </si>
  <si>
    <t>Nozzel N(Dll-S)*NEW NO.H 105 015 638</t>
  </si>
  <si>
    <t>JP0 433 171 797</t>
  </si>
  <si>
    <t>JP0 433 171 205</t>
  </si>
  <si>
    <t>JP2 418 455 299</t>
  </si>
  <si>
    <t>JP159252-3920</t>
  </si>
  <si>
    <t>Lever Assy</t>
  </si>
  <si>
    <t>JP0 433 172 271</t>
  </si>
  <si>
    <t>JP0 433 175 275</t>
  </si>
  <si>
    <t>Nozzle (DNR)</t>
  </si>
  <si>
    <t>JP105015-9850</t>
  </si>
  <si>
    <t>JP1 420 283 001</t>
  </si>
  <si>
    <t>Shaft Seal</t>
  </si>
  <si>
    <t>JP0 433 171 470</t>
  </si>
  <si>
    <t>JP105015-6450</t>
  </si>
  <si>
    <t>Nozzel N(Dll-S)-H 105 015 645</t>
  </si>
  <si>
    <t>JP2 410 500 018</t>
  </si>
  <si>
    <t>JP2 433 124 376</t>
  </si>
  <si>
    <t>JP2 430 210 081</t>
  </si>
  <si>
    <t>JP2 430 136 133</t>
  </si>
  <si>
    <t>Adaptor Plate.NEW REPL.2 430 136 202</t>
  </si>
  <si>
    <t>JP2 433 124 380</t>
  </si>
  <si>
    <t>JP1 986 A00 004</t>
  </si>
  <si>
    <t>Alternator</t>
  </si>
  <si>
    <t>12. ROTATING MACHINE</t>
  </si>
  <si>
    <t>JP1 986 A01 020</t>
  </si>
  <si>
    <t>JP1 986 A00 769</t>
  </si>
  <si>
    <t>Alternator.Mb</t>
  </si>
  <si>
    <t>JP0 001 416 202</t>
  </si>
  <si>
    <t>Starter*DNR</t>
  </si>
  <si>
    <t>JP0 124 655 617</t>
  </si>
  <si>
    <t>ALTERNATOR- MP4 ACTROS</t>
  </si>
  <si>
    <t>JP0 125 711 055</t>
  </si>
  <si>
    <t>Alternator-New Repl- 1 986 A01 041</t>
  </si>
  <si>
    <t>JP1 986 A00 766</t>
  </si>
  <si>
    <t>JP1 986 A00 952</t>
  </si>
  <si>
    <t>JP0 124 615 073</t>
  </si>
  <si>
    <t>Alternator-REPL. 1 986 A00 743</t>
  </si>
  <si>
    <t>JP1 986 A00 872</t>
  </si>
  <si>
    <t>JP1 986 A01 045</t>
  </si>
  <si>
    <t>JP0 124 655 499</t>
  </si>
  <si>
    <t>Alternator Repl-1 986 A01 033</t>
  </si>
  <si>
    <t>JP1 986 A01 057</t>
  </si>
  <si>
    <t>Alternator-OLD NO.0 125 812 010</t>
  </si>
  <si>
    <t>JP1 986 A00 743</t>
  </si>
  <si>
    <t>JP1 986 S00 855</t>
  </si>
  <si>
    <t>Starter</t>
  </si>
  <si>
    <t>JP1 986 A01 033</t>
  </si>
  <si>
    <t>Alternator-OHW</t>
  </si>
  <si>
    <t>JP1 124 037 004</t>
  </si>
  <si>
    <t>Rotor</t>
  </si>
  <si>
    <t>JP1 986 A00 536</t>
  </si>
  <si>
    <t>ALTERNATOR-Repl- 1 986 A00 918</t>
  </si>
  <si>
    <t>JP1 986 A00 917</t>
  </si>
  <si>
    <t>Alternator-OLD No. 1 986 A00 535</t>
  </si>
  <si>
    <t>JP1 986 A00 918</t>
  </si>
  <si>
    <t>Alternator-</t>
  </si>
  <si>
    <t>JP1 986 S00 690</t>
  </si>
  <si>
    <t>JP0 001 107 527</t>
  </si>
  <si>
    <t>Starter.Repl-1 986 S00 687</t>
  </si>
  <si>
    <t>JP0 124 555 168</t>
  </si>
  <si>
    <t>Alternator New Repl- 1 986 A00 932</t>
  </si>
  <si>
    <t>JP1 986 A00 932</t>
  </si>
  <si>
    <t>JP1 986 S00 687</t>
  </si>
  <si>
    <t>JP0 001 115 119</t>
  </si>
  <si>
    <t>JP1 986 S00 678</t>
  </si>
  <si>
    <t>Starter -old PN.0 001 107 461 Mercedes</t>
  </si>
  <si>
    <t>JP1 986 SE3 564</t>
  </si>
  <si>
    <t>Solenoid Switch-*DNR*. 2 339 403 010</t>
  </si>
  <si>
    <t>JP2 006 401 527</t>
  </si>
  <si>
    <t>Multiplate Clut-discontinued Jun-2022</t>
  </si>
  <si>
    <t>JP1 986 AE0 743</t>
  </si>
  <si>
    <t>JP2 004 125 078</t>
  </si>
  <si>
    <t>Excitation Wind</t>
  </si>
  <si>
    <t>JPF 00M A47 719</t>
  </si>
  <si>
    <t>Parts Set-Discontinued</t>
  </si>
  <si>
    <t>JP1 337 210 726</t>
  </si>
  <si>
    <t>Start-Repeating</t>
  </si>
  <si>
    <t>JP1 987 AN0 215</t>
  </si>
  <si>
    <t>El Field Regul</t>
  </si>
  <si>
    <t>JPF 00M A45 251</t>
  </si>
  <si>
    <t>El.F.Regulator-Repl- 1 986 AE0 184</t>
  </si>
  <si>
    <t>JP1 986 AE0 040</t>
  </si>
  <si>
    <t>EL Field regulator</t>
  </si>
  <si>
    <t>JPF 00M A45 253</t>
  </si>
  <si>
    <t>El Field Regul.Repl.1 986 AE0 105-OHW</t>
  </si>
  <si>
    <t>JPF 00M 133 286</t>
  </si>
  <si>
    <t>Rectifier*Repl- 1 986 AE0 253</t>
  </si>
  <si>
    <t>JP1 987 237 075</t>
  </si>
  <si>
    <t>JP1 006 209 631</t>
  </si>
  <si>
    <t>Overrunning-Clu</t>
  </si>
  <si>
    <t>JPF 04R 320 375</t>
  </si>
  <si>
    <t>JP1 986 AE0 184</t>
  </si>
  <si>
    <t>EL Field Regulator Repl. 1 986 AE0 103</t>
  </si>
  <si>
    <t>JPF 00M 144 146</t>
  </si>
  <si>
    <t>El Field Regul - Repl 1 986 AE0 130</t>
  </si>
  <si>
    <t>JPF 00M 147 855</t>
  </si>
  <si>
    <t>JPF 04R 320 370</t>
  </si>
  <si>
    <t>EL FIELD  REGULATOR*OLD NO.1 197 311 090</t>
  </si>
  <si>
    <t>JP1 986 AE0 105</t>
  </si>
  <si>
    <t>JP1 986 AE0 103</t>
  </si>
  <si>
    <t>JP1 457 413 010</t>
  </si>
  <si>
    <t>99. OTHERS</t>
  </si>
  <si>
    <t>JP0 580 464 125</t>
  </si>
  <si>
    <t>Electric Fuel *DNR*</t>
  </si>
  <si>
    <t>JP0 437 502 047</t>
  </si>
  <si>
    <t>Injection Valve</t>
  </si>
  <si>
    <t>Selling Avg Price</t>
  </si>
  <si>
    <t>Bosch Parts -Sales</t>
  </si>
  <si>
    <t>SL</t>
  </si>
  <si>
    <t>Material description</t>
  </si>
  <si>
    <t xml:space="preserve">Model </t>
  </si>
  <si>
    <t>Column1</t>
  </si>
  <si>
    <t>Consumption in 2024</t>
  </si>
  <si>
    <t>2025</t>
  </si>
  <si>
    <t>RIVET BRAKE LINING;PN:0258058035;BPW</t>
  </si>
  <si>
    <t>TRAILER</t>
  </si>
  <si>
    <t xml:space="preserve">Trailer Spare Parts </t>
  </si>
  <si>
    <t>BULB;SV BA15S;PN:5637;24V;10W;TRUCK</t>
  </si>
  <si>
    <t>MAN</t>
  </si>
  <si>
    <t>TRUCK-Spare Parts</t>
  </si>
  <si>
    <t>SPR;PN:0539726030;BRAKE;TRUCK</t>
  </si>
  <si>
    <t>FLTR,OIL;PN:5411800009;TRUCK</t>
  </si>
  <si>
    <t xml:space="preserve">Actros </t>
  </si>
  <si>
    <t>BATTERY;TYGRA; 8009601912776;170AH;12V;</t>
  </si>
  <si>
    <t>FLTR,FUEL;PN:RACORR90P;30MIC;SPIN-ON</t>
  </si>
  <si>
    <t>CHMBR;BRK;PN:4231079000;SGL DPH;TRAILER</t>
  </si>
  <si>
    <t>FLTR,OIL;PN:51.25504-0122;ENG/TRK;MAN</t>
  </si>
  <si>
    <t>ELM,FLTR;PN:51.12503-0109;ENGINE;MAN</t>
  </si>
  <si>
    <t>LTR,FUEL;PN:81.12501-6101;TRUCK</t>
  </si>
  <si>
    <t>STRP;RTNNG;PN:9415220167;TRUCK</t>
  </si>
  <si>
    <t>BOOT;PN:942 320 29 21;SSPNSN;AIR;TRUCK</t>
  </si>
  <si>
    <t>FILTER;OIL;21707134;FH &amp; FM</t>
  </si>
  <si>
    <t>VOLVO FH &amp; FM</t>
  </si>
  <si>
    <t>BLWS;AIR;PN:0542940010;SEMI TRAILER 3AXL</t>
  </si>
  <si>
    <t>VLV;CORE;PN:CH-9002;TRUCK</t>
  </si>
  <si>
    <t>ENGINE BREATHER FLTR;PN;51018046002;MAN</t>
  </si>
  <si>
    <t>DRY;AIR;PN:0004300969;COMPR;AIR SYS</t>
  </si>
  <si>
    <t>FLTR;POLLEN;PN: A9308350147;TRUCK</t>
  </si>
  <si>
    <t>NUT;WHEEL;PN:0004010672;W/WASHER</t>
  </si>
  <si>
    <t>MUDGUARD RUBBER FLAP 70X60;TRAILER</t>
  </si>
  <si>
    <t>PIN,COTR;PN:0262018801;TRUCK</t>
  </si>
  <si>
    <t>LAMP;SIDE;PN:PIC-21892-24V;TOW FACE</t>
  </si>
  <si>
    <t>PAD;PN:0064205320;207X113.9X29.3MM</t>
  </si>
  <si>
    <t>SET;PAD;PN:0064201120;DISC BRAKE</t>
  </si>
  <si>
    <t>ELM,FLTR;AIR;PN:81.08405-0021;INTAKE SYS</t>
  </si>
  <si>
    <t>SCRW;HEX DRIVE;PN:0059906104;TRUCK</t>
  </si>
  <si>
    <t>BRG;WHEEL;PN:0264102200;TRUCK</t>
  </si>
  <si>
    <t>FLTR,AIR;PN:0040942404;TRUCK</t>
  </si>
  <si>
    <t>GSKT;RBR;PN:81.51132-0003;TRUCK</t>
  </si>
  <si>
    <t>FILTER;OIL;21707132;FH &amp; FM</t>
  </si>
  <si>
    <t>BRG;WHEEL;PN:0264102300;TRUCK</t>
  </si>
  <si>
    <t>FILTER;FUEL;22480372;FH &amp; FM</t>
  </si>
  <si>
    <t>FLTR;PN:0004660604;STEERING SYS;TRUCK</t>
  </si>
  <si>
    <t>AIR DRYER FLTR;PN;82521020013;MAN</t>
  </si>
  <si>
    <t>CONN;PUSH IN;PN:985806;6MM;TRUCK</t>
  </si>
  <si>
    <t>FILTER;FUEL;21380488;FH &amp; FM</t>
  </si>
  <si>
    <t>AIR DRYER FLTR;PN;81521550043;MAN</t>
  </si>
  <si>
    <t>FLTR,AIR;PN:81.61910-0032;CABIN;MAN</t>
  </si>
  <si>
    <t>KIT;SERVICE;23690622;FH &amp; FM</t>
  </si>
  <si>
    <t>AC CAB FLTR;PN;81619100047;MAN</t>
  </si>
  <si>
    <t>INJCTR;PN:0020108451;TRUCK</t>
  </si>
  <si>
    <t>BOOT;PN:81.43601-0174;SUSP;FRNT L/R</t>
  </si>
  <si>
    <t>ELM,FLTR;PN:81.08405-0017;INNER;FILTR</t>
  </si>
  <si>
    <t>KIT,RPR;PN:6739970145;COMPRESSOR;AIR</t>
  </si>
  <si>
    <t>BULB;ORANGE;PN:81.25901-0102;4V;BAU15S</t>
  </si>
  <si>
    <t>PIPE;POLY;PN:020199200040;08X1MM</t>
  </si>
  <si>
    <t>BLDE,WPR;PN:3397018963;650MM;TRUCK</t>
  </si>
  <si>
    <t>KIT;BRAKE PAD;PN:0064205220;244;6X113;7</t>
  </si>
  <si>
    <t>BOLT;WHEEL;PN:659112456;TRUCK</t>
  </si>
  <si>
    <t>PIPE;POLY;PN:R904121;12X1.50MM;DRM BRAKE</t>
  </si>
  <si>
    <t>BOLT;WHEEL;PN:9424010371;REAR;TRUCK</t>
  </si>
  <si>
    <t>CONN;PUSH IN;PN:652808;8MM;TRUCK</t>
  </si>
  <si>
    <t>ABS,SHK;PN:0237228302;SEMI-TRAILER 3 AXL</t>
  </si>
  <si>
    <t>DISC;TOOTHED;PN:3463560073;GEARBOX</t>
  </si>
  <si>
    <t>BRAKE;PAD;KIT;23149532;FH &amp; FM</t>
  </si>
  <si>
    <t>HD;PN:9522010020;M 16 X 1.5 MM;TRUCK</t>
  </si>
  <si>
    <t>ADAP,PIPE;PN:81.98183-6115;STRAIGHT;HOSE</t>
  </si>
  <si>
    <t>LNG,BRK;PN:19094;18MM;TRUCK;BPW</t>
  </si>
  <si>
    <t>SPRING;AIR;22058737;FH &amp; FM</t>
  </si>
  <si>
    <t>VLV;INL;PN:4570530001;TRUCK</t>
  </si>
  <si>
    <t>SEAT,VLV;PN:5410530532;EXUST;TRUCK</t>
  </si>
  <si>
    <t>NUT;CASTLE;PN:0326217080;TRUCK</t>
  </si>
  <si>
    <t>DPH;PN:8971205404;RBR;BRK;TRUCK</t>
  </si>
  <si>
    <t>CYL;PN:9253723000;MULTI-FUNCTIONTRUCK</t>
  </si>
  <si>
    <t>GDE,VLV;PN:5410531230;TRUCK</t>
  </si>
  <si>
    <t>O-RING;PN:5419970945;CYL SLEEVE</t>
  </si>
  <si>
    <t>HOSE,AIR;PN:4527110010;22WINDINGS;RED</t>
  </si>
  <si>
    <t>VLV;TAPPET;PN:5410500722;TRUCK</t>
  </si>
  <si>
    <t>SPRING;AIR;22058741;FH &amp; FM</t>
  </si>
  <si>
    <t>CBL;COILED;PN:0005453984;W/PLUG&amp;PIN</t>
  </si>
  <si>
    <t>SEAT,VLV;PN:5410531731;RING;TRUCK</t>
  </si>
  <si>
    <t>BUSH;BRS;PN:0311244340;TRUCK</t>
  </si>
  <si>
    <t>GSKT;PN:5410161320;CYL HEAD;TRUCK</t>
  </si>
  <si>
    <t>THRMST;PN:0042038475;COOLANT</t>
  </si>
  <si>
    <t>LAMP,TAIL;PN:0035441703;REAR;LF;TRUCK</t>
  </si>
  <si>
    <t>SEAL;STEM;PN:0000533558;VALVE;TRUCK</t>
  </si>
  <si>
    <t>LAMP,TAIL;PN:0035441603;REAR;RH;TRUCK</t>
  </si>
  <si>
    <t>SCRW;PN:000931010239;TRUCK</t>
  </si>
  <si>
    <t>SPR;PN:0339744060;BRAKE;TRUCK</t>
  </si>
  <si>
    <t>CAP;PN:0004700405;FUEL TANK;TRUCK</t>
  </si>
  <si>
    <t>SET;CON;PN:0029906171;COMPRESSOR;AIR</t>
  </si>
  <si>
    <t>PLUG;PN:8JA001918-00;12V;16A;TRUCK</t>
  </si>
  <si>
    <t>ADJSTR;SLACK;PN:05.174.52.61.0;TRUCK</t>
  </si>
  <si>
    <t>BOLT;PN:0980623220;W/NUT;WHL HUB;TRAILER</t>
  </si>
  <si>
    <t>FLAP;SGL;TRUCK FABRICATED</t>
  </si>
  <si>
    <t>VLV;DISCHARGE;PN:0004321107;TRUCK</t>
  </si>
  <si>
    <t>SET;LINES;PN:490425;BRAKE;TRUCK;DT</t>
  </si>
  <si>
    <t>VLV;EXUST;PN:5410500227;TRUCK</t>
  </si>
  <si>
    <t>CPLG;BKE;PN:81.51220-6069;TRUCK</t>
  </si>
  <si>
    <t>MTR,ELE;PN:0008204908;WINDOW;LF</t>
  </si>
  <si>
    <t>BUSH;BRS;PN:0311233030;TRUCK</t>
  </si>
  <si>
    <t>MTR;PN:0130101616;FAN A/C</t>
  </si>
  <si>
    <t>KIT,RPR;PN:0980100141;CAMSHAFT;TRUCK</t>
  </si>
  <si>
    <t>LENS;CMBNTN;PN:9EL109139-001;TRUCK</t>
  </si>
  <si>
    <t>FLTR,FUEL;PN:0004770103;TRUCK</t>
  </si>
  <si>
    <t>CLMP;WHEEL;PN:659002171;TRUCK</t>
  </si>
  <si>
    <t>BOLT;PN:0908446360;BRK SHOE;TRUCK</t>
  </si>
  <si>
    <t>BATTERY;MERCEDES;A005541430126;170AH;12V</t>
  </si>
  <si>
    <t>KIT,RPR;PN:5113144;W/REFILL PACKING;B8</t>
  </si>
  <si>
    <t>LAMP;BLANGER;PN:9418200521;LF SIDE</t>
  </si>
  <si>
    <t>KING PIN 3/12;PN;KZ 1412;TRAILER</t>
  </si>
  <si>
    <t>BFFR;RBR;PN:0314014010;TRUCK</t>
  </si>
  <si>
    <t>TANK;EXPNSN;PN:0005003049;COOLANT</t>
  </si>
  <si>
    <t>ALTRNTR;PN:0121546802;3P;TRUCK</t>
  </si>
  <si>
    <t>WATER SEPERATOR;PN:A9604770503;ACTROS'24</t>
  </si>
  <si>
    <t>AC FILTER;PN:A9608301118;ACTROS 2024</t>
  </si>
  <si>
    <t>OIL FILTER;PN:A0001802909;ACTROS 2024</t>
  </si>
  <si>
    <t>CONN;PN:076002-50A;10MM;COMPRESSOR;AIR</t>
  </si>
  <si>
    <t>FIL;VENTILATION;23515329;FH</t>
  </si>
  <si>
    <t>VOLVO FH</t>
  </si>
  <si>
    <t>GSKT;PN:5410160421;TRUCK</t>
  </si>
  <si>
    <t>SEAL,RING;PN:0239976448;TRUCK</t>
  </si>
  <si>
    <t>FILTER;AIR;84813190;FH</t>
  </si>
  <si>
    <t>DRY;AIR;PN:0008301783;A/C;TRUCK</t>
  </si>
  <si>
    <t>ABS,SHK;PN:9438900319;FRONT;CABIN;TRUCK</t>
  </si>
  <si>
    <t>FILTER;21834205;FH</t>
  </si>
  <si>
    <t>KIT,RPR;PN:A5410303037;PISTON SLEEVE</t>
  </si>
  <si>
    <t>KIT,RPR;PN:5113106;W/REFILL PACKING;B8</t>
  </si>
  <si>
    <t>SHOE,BRK;PN:0509127830;420X200MM;TRUCK</t>
  </si>
  <si>
    <t>METAL BUSH CAB;PN:A9303170012;ACTROS</t>
  </si>
  <si>
    <t>LAMP;SIDE MARKER;PN:A0005447211;AMBER</t>
  </si>
  <si>
    <t>ROD;PN:942 350 1005;ARM CONTROL;TRUCK</t>
  </si>
  <si>
    <t>SEAL,RING;PN:0239976548;TRUCK</t>
  </si>
  <si>
    <t>BELT,V;PN:5419970992;9X2835MM;TRUCK</t>
  </si>
  <si>
    <t>O-RING;PN:5410110059;CYL SLEEVE</t>
  </si>
  <si>
    <t>MDL;PN:0004294324;TRUCK</t>
  </si>
  <si>
    <t>KIT;CTH;PN:A022250380180;DRY;TRUCK</t>
  </si>
  <si>
    <t>COMP,RFG;PN:51.77970-7028;TRUCK</t>
  </si>
  <si>
    <t>FILTER;20580233;FH &amp; FM</t>
  </si>
  <si>
    <t>CYL;SPR;PN:0204203318;LOADED;RH;TRUCK</t>
  </si>
  <si>
    <t>BRG,RLR;PN:0264102900;TRUCK</t>
  </si>
  <si>
    <t>ASSY;ROD;PN:2211501;32X633MM;22MM</t>
  </si>
  <si>
    <t>LNG,BRK;PN:19094;17MM;TRUCK</t>
  </si>
  <si>
    <t>ROD;PUSH;PN:5410540505;TRUCK</t>
  </si>
  <si>
    <t>VLV;AIR;PN:0034315706;PROTECTION</t>
  </si>
  <si>
    <t>PIN,COTR;PN:0262020401;TRUCK</t>
  </si>
  <si>
    <t>SEAL,OIL;PN:0331097150;TRUCK</t>
  </si>
  <si>
    <t>CLMP;PN:1367352070;TRUCK</t>
  </si>
  <si>
    <t>BOLT;30X28MM;C/5;WITH NUT;TRUCK</t>
  </si>
  <si>
    <t>MTR;ELEC;PN:5412301011;A/C</t>
  </si>
  <si>
    <t>COMP,RFG;PN:5412301211;A/C</t>
  </si>
  <si>
    <t>ABSORBER;SHOCK;23111320;FH</t>
  </si>
  <si>
    <t>KIT,RPR;PN:0039979172;6X1MM;BRAKE</t>
  </si>
  <si>
    <t>ABS,SHK;PN:9438903119;CAB SUSPENSION</t>
  </si>
  <si>
    <t>VLV,EXPNSN;PN:81.61967-0020;A/C;TRUCK</t>
  </si>
  <si>
    <t>CLEANER;AIR;21743197;FH &amp; FM</t>
  </si>
  <si>
    <t>MUDGUARD CNTR REAR;PN;21094388;VOLVO</t>
  </si>
  <si>
    <t>NZZL;OIL;PN:5411800843;PISTONCOOLING</t>
  </si>
  <si>
    <t>PL;LOCK;PN:81.90801-0224;ENGINE/TRUCK</t>
  </si>
  <si>
    <t>FILTER;KIT;OIL;20779040;FH &amp; FM</t>
  </si>
  <si>
    <t>FORK;PN:6552501513;RELEASE LEVER</t>
  </si>
  <si>
    <t>BRG,RLR;PN:32219AJ42B;TRUCK</t>
  </si>
  <si>
    <t>BRG,RLR;PN:KHM220149HM220110;TAPER</t>
  </si>
  <si>
    <t>FILTER;21693755;FM</t>
  </si>
  <si>
    <t>VOLVO FM</t>
  </si>
  <si>
    <t>LAMP,TAIL;PN:A0015406270;LF SIDE</t>
  </si>
  <si>
    <t>BSG;PN:0311314010;60X42XH37MM;TRUCK</t>
  </si>
  <si>
    <t>SEAL,RING;PN:5419970745;TRUCK</t>
  </si>
  <si>
    <t>FILTER;21758906;FM</t>
  </si>
  <si>
    <t>LAMP,TAIL;PN:2SE001699-071;LF;TRUCK</t>
  </si>
  <si>
    <t>VLV;PR;PN:4750103000;CONTROL;8.5BAR</t>
  </si>
  <si>
    <t>SPR;PN:0539758030;BRAKE;TRUCK</t>
  </si>
  <si>
    <t>KIT,RPR;PN:0003502305;85X25X152MM</t>
  </si>
  <si>
    <t>SEAL,OIL;PN:0331098140;TRUCK</t>
  </si>
  <si>
    <t>BSTR;CTH;PN:0002540447;TRUCK</t>
  </si>
  <si>
    <t>BRKT;PN:0322902090;BRAKE;TRUCK</t>
  </si>
  <si>
    <t>BRG;BIGEND;PN:5410301460;TRUCK</t>
  </si>
  <si>
    <t>BSG;PIN;PN:5410380450;TRUCK</t>
  </si>
  <si>
    <t>SLVE;PN:A9060170488;TRUCK</t>
  </si>
  <si>
    <t>SHLD;HT;PN:9060170560;INJN SYS</t>
  </si>
  <si>
    <t>DISC,BRK;PN:9434210312;BRAKE;FRONT</t>
  </si>
  <si>
    <t>RDT;PN:9425003503;1015X810X56MM;TRUCK</t>
  </si>
  <si>
    <t>LAMP,TAIL;PN:0015406370;RH SIDE;TRUCK</t>
  </si>
  <si>
    <t>NUT;PN:3853510572;DRIVE SHAFT</t>
  </si>
  <si>
    <t>VLV;AIR;PN:CH-TR58MS;TIRE REFILL</t>
  </si>
  <si>
    <t>LAMP,TAIL;PN:2SD001699-061;RH;TRUCK</t>
  </si>
  <si>
    <t>CONN;PN:076015-30A;D12XL37MM;M16X1.5MM</t>
  </si>
  <si>
    <t>CPLG;PN:9522000220;16 X 1.5 MM;TRUCK</t>
  </si>
  <si>
    <t>VLV;LVL;PN:4640061000;TANK;SEMI-TARILER</t>
  </si>
  <si>
    <t>SEAL,RING;PN:0249972848;THERMOSTAT</t>
  </si>
  <si>
    <t>SEAL;SFT;PN:0159974747;TRUCK</t>
  </si>
  <si>
    <t>SKT;PN:8JB001941-002;7POL;1.5MM2;12V</t>
  </si>
  <si>
    <t>KIT,RPR;PN:SK3221-50;C;LOCK;5TH CPL</t>
  </si>
  <si>
    <t>BRKT;PN:0322902100;WD113XH21XLG101MM</t>
  </si>
  <si>
    <t>BELT,V;PN:A001 993 7296;2871MM;TRUCK</t>
  </si>
  <si>
    <t>SKT;PIPE;PN:5410170324;TRUCK</t>
  </si>
  <si>
    <t>SEAL,RING;PN:0179973047;TRUCK</t>
  </si>
  <si>
    <t>CAP;HUB;PN:0321225330;TRUCK</t>
  </si>
  <si>
    <t>BELT,V;PN:51.96820-0345;RIB;DESG:8PK1920</t>
  </si>
  <si>
    <t>SHOE,BRK;PN:0509127542;420X200MM;TRUCK</t>
  </si>
  <si>
    <t>FILTER;23294956;FH</t>
  </si>
  <si>
    <t>TNSR;BELT;PN:5412002570;RIBBED</t>
  </si>
  <si>
    <t>LENS;PN:0008264610;HEADLIGHT;RH</t>
  </si>
  <si>
    <t>BLADE;WIPER;84035947;FM</t>
  </si>
  <si>
    <t>KIT;LINING;PN:81.50221-6101;BRAKE</t>
  </si>
  <si>
    <t>VLV;PN:9710021520;EMERGENCY RELAY;TRUCK</t>
  </si>
  <si>
    <t>FNDR;PN:9305200107;TRUCK</t>
  </si>
  <si>
    <t>GSKT ST;PN:6503560080;TRUCK</t>
  </si>
  <si>
    <t>BLDE,WPR;PN:81.26440-6035;TRUCK</t>
  </si>
  <si>
    <t>AIR DRIER ASSY;PN:81521026410;MAN</t>
  </si>
  <si>
    <t>ABSORBER;SHOCK;23111328;FM</t>
  </si>
  <si>
    <t>Air Boot Ful Assembly;0542943510;Trailer</t>
  </si>
  <si>
    <t>SCRN;WIND;PN:9416710710;TRUCK</t>
  </si>
  <si>
    <t>SNSR,LVL;PN:81.27421-0232;COOLANT</t>
  </si>
  <si>
    <t>SPR;PN:0339733120;BRAKE;TRUCK</t>
  </si>
  <si>
    <t>PLT;PN:0503221180;BUFFER;SPRING;LEFT</t>
  </si>
  <si>
    <t>HD,CYL;PN:5410104021;TRUCK</t>
  </si>
  <si>
    <t>VLV;BKE;PN:0004200484;HAND CNTL;TRUCK</t>
  </si>
  <si>
    <t>PMP;WTR;PN:5412001401;TRUCK</t>
  </si>
  <si>
    <t>SHOE,BRK;PN:19032 1780 00 1560 8;TRUCK</t>
  </si>
  <si>
    <t>PREV;PN:9710029120;TRAILER WABCO</t>
  </si>
  <si>
    <t>CYL;SPR;PN:0204203418;LOADED;RH;TRUCK</t>
  </si>
  <si>
    <t>PIPE;OIL;PN:A9302611683;TUBE;TRUCK</t>
  </si>
  <si>
    <t>BODY;SYN;PN:9472601945;TRUCK</t>
  </si>
  <si>
    <t>PMP,HYD;PN:0034604980;TRUCK</t>
  </si>
  <si>
    <t>BRG,RLR;PN:A0049810705;WHEEL;TRUCK</t>
  </si>
  <si>
    <t>TUBE;PN:81.61910-6045;GAS TRANSFER</t>
  </si>
  <si>
    <t>SEAL;PN:A0279972248;RING;TRUCK</t>
  </si>
  <si>
    <t>ASSY;TNSR;PN:5412001870;BELT;AUTM</t>
  </si>
  <si>
    <t>PIPE;OIL;PN:A9302610183;TUBE;TRUCK</t>
  </si>
  <si>
    <t>BOLT;PN:3341104819;WITH NUT;TRUCK</t>
  </si>
  <si>
    <t>LENS;PN:0008264710;HEADLIGHT;LF</t>
  </si>
  <si>
    <t>LGT;HEAD;PN:9438201461;MANUAL;LF</t>
  </si>
  <si>
    <t>KNOB;PN:6202600040;GEAR LEVER</t>
  </si>
  <si>
    <t>CAP;HUB;PN:0321224020;TRUCK</t>
  </si>
  <si>
    <t>PL;SPR;PN:0503211310;LF;TRUCK</t>
  </si>
  <si>
    <t>SPR;PN:0339733130;BRAKE;TRUCK</t>
  </si>
  <si>
    <t>HEX HEAD BOLT;PN:N000000005536;ACTROS</t>
  </si>
  <si>
    <t>AC EVAPORATOR;PN;9438300160;ACTROS</t>
  </si>
  <si>
    <t>UNT;SENDER;PN:9425420217;TRUCK</t>
  </si>
  <si>
    <t>DRY;AIR;PN:0024311215;COMPR;AIR SYS</t>
  </si>
  <si>
    <t>STUD;PN:0004012371;WHEEL MOUNTING</t>
  </si>
  <si>
    <t>WSH,THR;PN:0537007300;TRUCK</t>
  </si>
  <si>
    <t>KIT;LGT;PN:2VP340930-007;STOP;REAR</t>
  </si>
  <si>
    <t>VLV;MTL;PN:5626991;9.7MM;V3-20-6</t>
  </si>
  <si>
    <t>MTR;STARTER;PN:0061511501;TRUCK</t>
  </si>
  <si>
    <t>VLV;PN:0044293144;TRUCK</t>
  </si>
  <si>
    <t>CYL;ACTUATING;PN:0002607998;TRUCK</t>
  </si>
  <si>
    <t>SEAL,RING;PN:0019976848;TRUCK</t>
  </si>
  <si>
    <t>ABS,SHK;PN:81.43702-6079;TRUCK</t>
  </si>
  <si>
    <t>GRD;MUD;PN:D-6444;FENDER;BOBTAIL TANKER</t>
  </si>
  <si>
    <t>LGT;HEAD;PN:9438201561;MANUAL;RH</t>
  </si>
  <si>
    <t>VLV,CTRL;PN:0004319413;TRUCK</t>
  </si>
  <si>
    <t>KIT,RPR;PN:6552540206;CLUTCH RELESRER</t>
  </si>
  <si>
    <t>ABS,SHK;PN:0063235400;TRUCK</t>
  </si>
  <si>
    <t>ABS,SHK;PN:9428904719;CAB SUSPENSION</t>
  </si>
  <si>
    <t>FSTNR;PN:9437500084;TRUCK</t>
  </si>
  <si>
    <t>WSH;PN:0331038010;165X130X10MM;TRUCK</t>
  </si>
  <si>
    <t>TERM;UNV;PN:SA-160K;BATTERY;OF TRUCK</t>
  </si>
  <si>
    <t>LGT;INDICATOR;PN:2PF961167-021;TRUCK</t>
  </si>
  <si>
    <t>BLWR;INTERIOR;PN:81.61930-6098;TRUCK</t>
  </si>
  <si>
    <t>VLV;PN:4630320200;M 12 X 1.5 MM;TRUCK;</t>
  </si>
  <si>
    <t>CTH;PN:5412300728;COMPR;TRUCK</t>
  </si>
  <si>
    <t>TMBLR;PN:6707600205;W/KEY;TRUCK</t>
  </si>
  <si>
    <t>FAN;PN:0032054206;ENGINE COOLING</t>
  </si>
  <si>
    <t>FUSE;PN:0025450934;10A;TRUCK</t>
  </si>
  <si>
    <t>SCRN;WINDSCREEN;PN:81.62450-0077;TRK</t>
  </si>
  <si>
    <t>CVR;PN:9305410103;69X69X29CM;TRUCK</t>
  </si>
  <si>
    <t>PMP;WTR;PN:51.06500-9675;COOLING</t>
  </si>
  <si>
    <t>MDLTR;PN:4801020300;24 VOLT;TRUCK</t>
  </si>
  <si>
    <t>SELECTION ACTUATOR;PN;81326906068;MAN</t>
  </si>
  <si>
    <t>BOLT;HEX;PN:308676014010;PROPLR SHAFT</t>
  </si>
  <si>
    <t>CVR;RING;PN:9438110107;TRUCK</t>
  </si>
  <si>
    <t>DRUM,BRK;PN:0310667290;TRUCK</t>
  </si>
  <si>
    <t>BOLT;30X20MM;C/5;WITH NUT;TRUCK</t>
  </si>
  <si>
    <t>SEAL;PN:A0149971246;RING;BOBTAIL TRUCK</t>
  </si>
  <si>
    <t>SEAL;PN:A0139973546;RING;TRUCK</t>
  </si>
  <si>
    <t>LOCK NUT M22;PN:0326004190;TRAILER BPW</t>
  </si>
  <si>
    <t>SHAFT SEAL RADIAL;PN;A0169975647;ACTROS</t>
  </si>
  <si>
    <t>KING PIN BOLT;PN:KZE0912-03;JOST</t>
  </si>
  <si>
    <t>KING PIN WASHER;PN:07702000A;PETERS</t>
  </si>
  <si>
    <t>KING PIN NUT ;PN:07701000A;PETERS</t>
  </si>
  <si>
    <t>LENS;CMBNTN;PN:9EL134296041;REAR LIGHT</t>
  </si>
  <si>
    <t>VLV;MTL;PN:5626812;9.7MM;V3-20-5</t>
  </si>
  <si>
    <t>VLV,SOL;PN:000 327 8525;20BAR;M22X1.5;TR</t>
  </si>
  <si>
    <t>PUMP;COOLANT;24070789;FH &amp; FM</t>
  </si>
  <si>
    <t>SENSOR MODULUS;PN;81326906072;MAN</t>
  </si>
  <si>
    <t>HOSE;INTAKE;PN:0030940882;TURBO CHARGER</t>
  </si>
  <si>
    <t>FUSE;PN:0025451034;15A;TRUCK</t>
  </si>
  <si>
    <t>SNSR;PN:0011533120;SEED;OF TRUCK</t>
  </si>
  <si>
    <t>BOLT;WHEEL;PN:3814010671;TRUCK</t>
  </si>
  <si>
    <t>BSG;PN:0003237985;TRUCK</t>
  </si>
  <si>
    <t>PL;PN:300225;TRUCK</t>
  </si>
  <si>
    <t>SPR;PN:0539746070;BRAKE;TRUCK</t>
  </si>
  <si>
    <t>BEARING BUSH CAB;PN:A0009921603;ACTROS</t>
  </si>
  <si>
    <t>BSG;PN:0203159800;LEAF SPRING;TRUCK</t>
  </si>
  <si>
    <t>PL;PN:0503221190;BUFFER;SPRING;RGT</t>
  </si>
  <si>
    <t>INLINE VALVE G1/8;PN;03029302;TRAILER</t>
  </si>
  <si>
    <t>KIT,RPR;PN:0009940747;AIR COUPLING</t>
  </si>
  <si>
    <t>VLV;PN:0022606257;GEARBOX;OF TRUCK</t>
  </si>
  <si>
    <t>RING;SYN;PN:9472603045;TRUCK</t>
  </si>
  <si>
    <t>HUB;WHEEL;PN:0327243120;TRUCK</t>
  </si>
  <si>
    <t>MOULDING;RUBBER;21103569;FH &amp; FM</t>
  </si>
  <si>
    <t>VLV;SOL;PN:A0013271425;TRUCK;MERCEDES</t>
  </si>
  <si>
    <t>YOKE;BRAKE;PN:4230005352;TRAILER WABCO</t>
  </si>
  <si>
    <t>SCREW;PIN;0334014190;TRAILER;BPW</t>
  </si>
  <si>
    <t>DIFF.OIL SEAL;PN;06562890394;MAN</t>
  </si>
  <si>
    <t>REFRIGERANT;PN:83R-134-A;AC FREON</t>
  </si>
  <si>
    <t>CVR;PN:4570100930;CYL HEAD</t>
  </si>
  <si>
    <t>FAN;DRV;PN:00002007022;TRUCK</t>
  </si>
  <si>
    <t>LENS;CMBNTN;PN:134296051;REAR LIGHT;RH</t>
  </si>
  <si>
    <t>MTR,ELE;PN:0008205008;WINDOW;RH</t>
  </si>
  <si>
    <t>LCK;SPR;PN:3872620893;GEAR ASSEMBLY</t>
  </si>
  <si>
    <t>CLR;SLDG;PN:9452626523-M;TRUCK</t>
  </si>
  <si>
    <t>RING;SYN;PN:9452628234;TRUCK</t>
  </si>
  <si>
    <t>FLG;PN:9423501545;TRUCK;MERCEDES</t>
  </si>
  <si>
    <t>SPR;FRONT;PN:0003200202;TRUCK</t>
  </si>
  <si>
    <t>SPIDR;WHEEL;PN:604202188;TRUCK</t>
  </si>
  <si>
    <t>BUSH;PARA SPRING;PN:0314016010;TRUCK</t>
  </si>
  <si>
    <t>NUT;PN:0326647030;TRUCK</t>
  </si>
  <si>
    <t>SEAL;TORIC;PN:51.96501-0571;ENG/TRK</t>
  </si>
  <si>
    <t>VLV;PN:9710021500;EMERGENCY RELAY;TRUCK</t>
  </si>
  <si>
    <t>BLADE;WIPER;82485683;FH</t>
  </si>
  <si>
    <t>RH REAR LIGHT:PN:F-2VP340961-441:TRAILER</t>
  </si>
  <si>
    <t>KING PIN;PN;KZ 1016 ;TRAILER</t>
  </si>
  <si>
    <t>X-NIPPLE;PN:992021;VOLVO FM</t>
  </si>
  <si>
    <t>JACK;PN:T93007;HYD;30TON;SHAPE;CAR/TRCK</t>
  </si>
  <si>
    <t>ROD,CNTNG;PN:5410300820;TRUCK</t>
  </si>
  <si>
    <t>COLR;OIL;PN:5411880201;TRUCK</t>
  </si>
  <si>
    <t>HOSE;UPR;PN:9415010382;RADIATOR</t>
  </si>
  <si>
    <t>VLV;BKE;PN:0034305981;TRUCK</t>
  </si>
  <si>
    <t>CLPR,BRK;PN:0044209483;RH;TRUCK</t>
  </si>
  <si>
    <t>VLV;PN:0054297044;TRUCK</t>
  </si>
  <si>
    <t>SEAL;PN:0004600300;TRUCK</t>
  </si>
  <si>
    <t>HOSE;PN:9424660281;TRUCK</t>
  </si>
  <si>
    <t>HDL;DOOR;PN:9417600459;TRUCK</t>
  </si>
  <si>
    <t>SEAL,OIL;PN:0331088030;TRUCK</t>
  </si>
  <si>
    <t>WSH;PN:0332064010;TRUCK</t>
  </si>
  <si>
    <t>LAMP,TAIL;PN:25-6000-701;LF SIDE</t>
  </si>
  <si>
    <t>BELT,V;PN:468K5;SERPENTINE;TRUCK</t>
  </si>
  <si>
    <t>VLV;PN:A0038307384;BOBTAIL TRUCK</t>
  </si>
  <si>
    <t>VLV;INJECTOR;PN:5410700646;TRUCK</t>
  </si>
  <si>
    <t>SNSR,LVL;PN:0095423018;FILLING</t>
  </si>
  <si>
    <t>VLV;PR;PN:5411800715;OIL;ENGINE ASSY</t>
  </si>
  <si>
    <t>O-RING;PN:0219975248;TURBOCHARGER</t>
  </si>
  <si>
    <t>CLPR,BRK;PN:0044209383;LEFT;TRUCK</t>
  </si>
  <si>
    <t>RING;SYN;PN:9452625534;TRUCK</t>
  </si>
  <si>
    <t>Truck</t>
  </si>
  <si>
    <t>SEAL;PN:007603045100;TRUCK</t>
  </si>
  <si>
    <t>NUT,HEX;PN:0252023010;TRUCK</t>
  </si>
  <si>
    <t>WSH,THR;PN:0337007620;TRUCK</t>
  </si>
  <si>
    <t>RING,RTNNG;PN:0256062290;DIN472;122X4MM</t>
  </si>
  <si>
    <t>PL;SPR;PN:0503211320;RH;TRUCK</t>
  </si>
  <si>
    <t>BELT;V-RIBBED;22275091;FH &amp; FM</t>
  </si>
  <si>
    <t>BLADE;WIPER;20872874;FL</t>
  </si>
  <si>
    <t>VOLVO FL</t>
  </si>
  <si>
    <t>KIT;EXCH;CLUTCH;85022359;FH &amp; FM</t>
  </si>
  <si>
    <t>UN,CND;PN:51.98181-6018;CONNECT</t>
  </si>
  <si>
    <t>CTH,ELEC;PN:51.77954-6006;ELEC MGT</t>
  </si>
  <si>
    <t>LGT;PN:2PF001259-677;POSN;LH/RH;12/24V</t>
  </si>
  <si>
    <t>SEAL;PN:A0139974445;RING;BOBTAIL TRUCK</t>
  </si>
  <si>
    <t>COUPLING;QUICK;22795480;FH &amp; FM</t>
  </si>
  <si>
    <t>ELBOW NIPPLE;PN;992025;VOLVO</t>
  </si>
  <si>
    <t>T-NIPPLE;PN:991981;VOLVO</t>
  </si>
  <si>
    <t>ELBOW NIPPLE;PN:992024,VOLVO</t>
  </si>
  <si>
    <t>ELBOW NIPPLE;PN:994000,VOLVO</t>
  </si>
  <si>
    <t>ELBOW NIPPLE;PN:991184,VOLVO</t>
  </si>
  <si>
    <t>ELBOW NIPPLE;PN:993762,VOLVO</t>
  </si>
  <si>
    <t>NIPPLE;PN:994005;VOLVO</t>
  </si>
  <si>
    <t>NIPPLE;PN:994693;VOLVO</t>
  </si>
  <si>
    <t>NIPPLE;PN:22402486;VOLVO</t>
  </si>
  <si>
    <t>NIPPLE;PN:22402487;VOLVO</t>
  </si>
  <si>
    <t>NIPPLE;PN:991970;VOLVO</t>
  </si>
  <si>
    <t>VOLVO FH&amp;FM</t>
  </si>
  <si>
    <t>NIPPLE;PN:991971;VOLVO</t>
  </si>
  <si>
    <t>NIPPLE;PN:991972;VOLVO</t>
  </si>
  <si>
    <t>NIPPLE;PN:991073;VOLVO</t>
  </si>
  <si>
    <t>NIPPLE;PN:991974;VOLVO</t>
  </si>
  <si>
    <t>NIPPLE;PN:991975;VOLVO</t>
  </si>
  <si>
    <t>SEAL;SFT;PN:0139971447;140X120XW13MM</t>
  </si>
  <si>
    <t>BRG;MAIN;PN:5410302440;CRANKSHAFT</t>
  </si>
  <si>
    <t>HOSE,RDT;PN:9425011682;TRUCK</t>
  </si>
  <si>
    <t>CWLNG;PN:9425050955;RADIATOR FAN</t>
  </si>
  <si>
    <t>HOSE;HEATING;PN:9425063535;RADIATOR</t>
  </si>
  <si>
    <t>LAMP;PN:64155;24V;70W;TRUCK</t>
  </si>
  <si>
    <t>KIT;DRY;PN:22223804;AIR;COMPR;AIR</t>
  </si>
  <si>
    <t>DRUM,BRK;PN:6584210001;TRUCK</t>
  </si>
  <si>
    <t>BSG;PN:0311299020;145X130XH214MM</t>
  </si>
  <si>
    <t>PLUG;M22X14X1X5MM;PN:06.08042-0607;NPT</t>
  </si>
  <si>
    <t>LAMP;SIDE MARKER;PN:81.25225-6524;LEFT</t>
  </si>
  <si>
    <t>KIT;SPIDER;23469625;FH &amp; FM</t>
  </si>
  <si>
    <t>CYLINDER;23417523;FH &amp; FM</t>
  </si>
  <si>
    <t>WHEEL HUB 14T;PIN;0327262200;TRAILER</t>
  </si>
  <si>
    <t>BRAKE LINING;PN:A6174231430;ACTROS</t>
  </si>
  <si>
    <t>KING PIN 3 1/2";PN:KZ1016-01;JOST</t>
  </si>
  <si>
    <t>SEAL,OIL;PN:0149974647;RING;CRANKSHAFT</t>
  </si>
  <si>
    <t>RING;REAR;PN:4030320309;FLYWHEEL</t>
  </si>
  <si>
    <t>PMP;PN:0000907350;FUEL SUPPLY</t>
  </si>
  <si>
    <t>CLMP;PN:0059970690;RADIATOR HOSE</t>
  </si>
  <si>
    <t>HOSE;PN:9425063135;RADIATOR</t>
  </si>
  <si>
    <t>PNL,CTRL;PN:9438200097;WINDOW</t>
  </si>
  <si>
    <t>CYL;MASTER;PN:0022950706;CLUTCH</t>
  </si>
  <si>
    <t>SLVE;SLDG;PN:109414;TRUCK</t>
  </si>
  <si>
    <t>SEAL,OIL;PN:0139977346;SHAFT;TRUCK</t>
  </si>
  <si>
    <t>DISC,BRK;PN:9424230012;TRUCK</t>
  </si>
  <si>
    <t>ABS,SHK;PN:0063230800;TRUCK</t>
  </si>
  <si>
    <t>BELT,SAF;PN:0038607085;TRUCK</t>
  </si>
  <si>
    <t>BOLT;WHEEL;PN:07DB33121109;TRUCK</t>
  </si>
  <si>
    <t>WSH;PN:0331039020;TRUCK</t>
  </si>
  <si>
    <t>WSH,THR;PN:0337026240;TRUCK</t>
  </si>
  <si>
    <t>BELT;V-RIBBED;20712530;FM</t>
  </si>
  <si>
    <t>HORN;AIR;PN:3BA002768-431;24V;400HZ;72W</t>
  </si>
  <si>
    <t>DPH,ACTR;PN:81.52112-0019;Q24;TRUCK</t>
  </si>
  <si>
    <t>BSG;RBR;PN:020316900;M30X57X102MM;SPR</t>
  </si>
  <si>
    <t>SEAL;PN:A013997414564;RING;TRUCK</t>
  </si>
  <si>
    <t>ABS,SHK;PN:9438904419;CABIN;TRUCK</t>
  </si>
  <si>
    <t>HOSE;23371682;FH &amp; FM</t>
  </si>
  <si>
    <t>Bolt 5X16X3;PN;SO-5X16X3;ACTROS</t>
  </si>
  <si>
    <t>HUB CAP 136X2.5-9T;PN;0321225330;TRAILER</t>
  </si>
  <si>
    <t>MARKING;LAMP;SIDE;23387844;FH &amp; FM</t>
  </si>
  <si>
    <t>KIT;GSKT;PN:A5410101505;CYL CRANKCASE</t>
  </si>
  <si>
    <t>WSH,THR;PN:5410331632;CRANKSHAFT</t>
  </si>
  <si>
    <t>CAP;PN:3044700005;FUEL TANK</t>
  </si>
  <si>
    <t>TIE;CLP;PN:0089971490;CABLE;TRUCK</t>
  </si>
  <si>
    <t>HOSE;PN:9425281282;OIL FILTER TO PAN</t>
  </si>
  <si>
    <t>LINE;PN:5412001252;TRUCK</t>
  </si>
  <si>
    <t>SW;SCHALTER;PN:0015457409;TRUCK</t>
  </si>
  <si>
    <t>ADH;PN:002989232011;TRUCK</t>
  </si>
  <si>
    <t>HUB;WHEEL;PN:9433301225;TRUCK</t>
  </si>
  <si>
    <t>RING,RTNNG;PN:0318804080;TRUCK</t>
  </si>
  <si>
    <t>SEAL;FIBER;PN:0312048130;TRUCK</t>
  </si>
  <si>
    <t>PIPE;LIQUID LINE;PN:51.06303-5838;COLR</t>
  </si>
  <si>
    <t>LAMP;STOP;PN:81.25225-6545;TAIL:RIGHT</t>
  </si>
  <si>
    <t>LAMP,TAIL;PN:25-6400-701;RH SIDE</t>
  </si>
  <si>
    <t>DRY;AIR;PN:81.52102-6098;AIR SYSTEM</t>
  </si>
  <si>
    <t>ABS,SHK;PN:81.41722-6061;CAB</t>
  </si>
  <si>
    <t>SNSR;PN:0928400746;RGLR VLV;FUEL PR</t>
  </si>
  <si>
    <t>DRUM,BRK;PN:A3554230901;BOBTAIL TRUCK</t>
  </si>
  <si>
    <t>PARTS;KIT;SPARE;20910229;FH &amp; FM</t>
  </si>
  <si>
    <t>VALVE;SOLENOID;22327072;FH &amp; FM</t>
  </si>
  <si>
    <t>EXCH;ALTERNATOR;85013468;FH &amp; FM</t>
  </si>
  <si>
    <t>BOLT:PN:N910105010011;HEX HD;TRUCK</t>
  </si>
  <si>
    <t>AIRBAG,TRAILER,3229003100</t>
  </si>
  <si>
    <t>COVER;20841436;FM-17, FM-20</t>
  </si>
  <si>
    <t>MIRROR GLASS-RHS;PN;21320365;VOLVO</t>
  </si>
  <si>
    <t>SWIVEL ELBOWADAPTOR;PN;C02470618;TRAILER</t>
  </si>
  <si>
    <t>TAIL LAMP LED-LH;PN:2VP340970531;TRAILER</t>
  </si>
  <si>
    <t>BSG;PN:5410510010;CAMSHAFT;OF TRUCK</t>
  </si>
  <si>
    <t>PLUG;SCR;PN:000908-020004;OIL DRAIN</t>
  </si>
  <si>
    <t>ASSY;HSG;PN:0000923303;TRUCK</t>
  </si>
  <si>
    <t>SEAL,RING;PN:5419970645;TRUCK</t>
  </si>
  <si>
    <t>PMP,OIL;PN:5411800301;W/DRIVE GEAR</t>
  </si>
  <si>
    <t>HOSE,RDT;PN:9425010782;TRUCK</t>
  </si>
  <si>
    <t>SW;PN:943545440727;TRUCK</t>
  </si>
  <si>
    <t>FUSE;BLOCK;PN:A0014461058;TRUCK</t>
  </si>
  <si>
    <t>CYL;SHIFTING;PN:0012608863;TRUCK</t>
  </si>
  <si>
    <t>BODY;SYN;PN:9472600545;TRUCK</t>
  </si>
  <si>
    <t>LINK;DRAG;PN:0014609648;END;TRUCK</t>
  </si>
  <si>
    <t>PLUG;SCR;PN:6249970032;TRUCK</t>
  </si>
  <si>
    <t>ABS,SHK;PN:0063266700;TRUCK</t>
  </si>
  <si>
    <t>SPR;GAS;PN:0019808464;TRUCK</t>
  </si>
  <si>
    <t>BRG,RLR;PN:32310AJ42B;TRUCK</t>
  </si>
  <si>
    <t>BRG,BALL;PN:623052RSR;DEEP GROOVE</t>
  </si>
  <si>
    <t>BUSH;PN:0311299040;LEAF SPRING</t>
  </si>
  <si>
    <t>SEAL;PN:0331038210;WHEEL HUB</t>
  </si>
  <si>
    <t>NUT;CASTLE;PN:0326217110;TRUCK</t>
  </si>
  <si>
    <t>CAP;HUB;PN:0321225020;TRUCK</t>
  </si>
  <si>
    <t>FLTR;PN:PF7789-10;WATER SEPRACTOR</t>
  </si>
  <si>
    <t>STRIP;SEATING;PN:81.12240-0066;FU TANK</t>
  </si>
  <si>
    <t>FILTER;FUEL;20998805;FL</t>
  </si>
  <si>
    <t>FILTER;FUEL;21380408;FL</t>
  </si>
  <si>
    <t>GSKT;PN:51.06901-0192;WATER PUMP</t>
  </si>
  <si>
    <t>LENS;PN:81.25229-6060;TAIL LAMP;RIGHT</t>
  </si>
  <si>
    <t>UN;SOC;PN:81.98181-6114;ENGINE</t>
  </si>
  <si>
    <t>ABS,SHK;PN:81.41722-6060;CAB</t>
  </si>
  <si>
    <t>GR;PN:B0201-040103-L;LEFT;TRUCK</t>
  </si>
  <si>
    <t>VLV,CTRL;PN:4630840410;CONTROL;LIFT AXEL</t>
  </si>
  <si>
    <t>MDLTR;PN:4801020330;24VOLT;TRAILER WABCO</t>
  </si>
  <si>
    <t>O-RING;PN:A1409970945;SEAL;O-RING;TRUCK</t>
  </si>
  <si>
    <t>BULB;992521;FH &amp; FM</t>
  </si>
  <si>
    <t>ARM;PN:A686350000528;WISHBONE CNTRL</t>
  </si>
  <si>
    <t>MIR;PN:A9438106016;OUTSIDE MIRROR;TRUCK</t>
  </si>
  <si>
    <t>U-BOLT;PN:0313837024;TRAILER BPW</t>
  </si>
  <si>
    <t>U-BOLT PLATE;PN:0334523090;TRAILER BPW</t>
  </si>
  <si>
    <t>RL REAR LIGHT:PN:F-2VP340 961-431:TRAILE</t>
  </si>
  <si>
    <t>BRAKE PAD;PN:81508205112;MAN</t>
  </si>
  <si>
    <t>RING;GEAR;PN:4420310027;CRANKSHAFT</t>
  </si>
  <si>
    <t>GSKT ST;PN:5410151780;TIMING CASE</t>
  </si>
  <si>
    <t>HOSE;PN:9425064135;RADIATOR</t>
  </si>
  <si>
    <t>FUSE;MODULE;PN:000000001664;10A;TRUCK</t>
  </si>
  <si>
    <t>FUSE;MODULE;PN:000000001665;20A;TRUCK</t>
  </si>
  <si>
    <t>NZZL;PN:0008603747;TRUCK</t>
  </si>
  <si>
    <t>VLV;RLY;PN:0044290644;TRUCK</t>
  </si>
  <si>
    <t>VLV;BKE;PN:0034319506;TRUCK</t>
  </si>
  <si>
    <t>SEAL;PN:0139977347;MAIN SHAFT</t>
  </si>
  <si>
    <t>SEAL;PN:0139977247;MAIN SHAFT</t>
  </si>
  <si>
    <t>BODY;SYN;PN:3892624935;TRUCK</t>
  </si>
  <si>
    <t>PIN;BOLT;PN:6452950274;RELEASE FORK</t>
  </si>
  <si>
    <t>PIPE;OIL;PN:9302610883;TRUCK</t>
  </si>
  <si>
    <t>GR;PN:9452628810;TRANSN I/P SFT</t>
  </si>
  <si>
    <t>RING;FOLLEWER;PN:9472603036;TRUCK</t>
  </si>
  <si>
    <t>ROD;CENTRE ASSY;PN:0034604805;TRUCK</t>
  </si>
  <si>
    <t>LINK;DRAG;PN:0004609048;END;TRUCK</t>
  </si>
  <si>
    <t>ROD;TIE;PN:9423302303;ASSY;TRUCK</t>
  </si>
  <si>
    <t>HOSE;PN:6565500159;AIR SUPPLY</t>
  </si>
  <si>
    <t>BOLT;SECURING;PN:0308471170;TRUCK</t>
  </si>
  <si>
    <t>FILTER;OIL;20998807;FL</t>
  </si>
  <si>
    <t>LGT;HEADLIGHT;PN:81.25101-6448;TRUCK</t>
  </si>
  <si>
    <t>LAMP;STOP;PN:81.25225-6544;TAIL;LEFT</t>
  </si>
  <si>
    <t>LGT;SIDEMARK;PN:81.25260-6101;TRUCK</t>
  </si>
  <si>
    <t>BRKT;PN:0509705211;42X627X509.5MM;BRK</t>
  </si>
  <si>
    <t>SFT,CAM;PN:0909705220;BRAKE;TRUCK</t>
  </si>
  <si>
    <t>HOSE;PN:A9424660481;BOBTAIL TRUCK</t>
  </si>
  <si>
    <t>CLUSTER;LAMP;21761288;FM</t>
  </si>
  <si>
    <t>CLUSTER;LAMP;21761154;FM</t>
  </si>
  <si>
    <t>KIT,RP;PN:A0004231450;CALIPER PIN;TRUCK</t>
  </si>
  <si>
    <t>MIR;PN:A9438105616;OUTSIDE MIRROR;TRUCK</t>
  </si>
  <si>
    <t>AIRBELLOW BUSH;PN;A9473250084;ACTROS</t>
  </si>
  <si>
    <t>CLUTCH BOOSTER:PN:A000250156264:ACTROS</t>
  </si>
  <si>
    <t>SILENT BLOCK;PIN;0203169000;TRAILER;BPW</t>
  </si>
  <si>
    <t>DBL DIAPHRAM B.CHA;PN;4454107764;TRAILER</t>
  </si>
  <si>
    <t>GLASS;82356824;FH &amp; FM</t>
  </si>
  <si>
    <t>CONDENSER;22768927;FM</t>
  </si>
  <si>
    <t>YOKE;FLANGE;22383379;FH &amp; FM</t>
  </si>
  <si>
    <t>CIRCUIT PROTECT VLV;PN;81521516098;MAN</t>
  </si>
  <si>
    <t>ELBOW NIPPLE;PN:992248,VOLVO</t>
  </si>
  <si>
    <t>ELBOW NIPPLE;PN:993859,VOLVO</t>
  </si>
  <si>
    <t>ELBOW NIPPLE;PN:992249,VOLVO</t>
  </si>
  <si>
    <t>NIPPLE;PN:992256;VOLVO</t>
  </si>
  <si>
    <t>NIPPLE;PN:992257;VOLVO</t>
  </si>
  <si>
    <t>T-NIPPLE;PN:991185;VOLVO</t>
  </si>
  <si>
    <t>T-NIPPLE;PN:991980;VOLVO</t>
  </si>
  <si>
    <t>F-NIPPLE;PN:992012;VOLVO</t>
  </si>
  <si>
    <t>F-NIPPLE;PN:992013;VOLVO</t>
  </si>
  <si>
    <t>F-NIPPLE;PN:992014;VOLVO</t>
  </si>
  <si>
    <t>NIPPLE;PN:22402488;VOLVO</t>
  </si>
  <si>
    <t>WHL;FLY;PN:5410300105;D430MM;TRUCK</t>
  </si>
  <si>
    <t>GSKT ST;PN:5410151680;TIMING CASE</t>
  </si>
  <si>
    <t>SEAL,RING;PN:0119970745;TRUCK</t>
  </si>
  <si>
    <t>SEAL,RING;PN:000000001070;TRUCK</t>
  </si>
  <si>
    <t>PIPE;PN:9425280809;ENGINE OIL LINE</t>
  </si>
  <si>
    <t>PMP;WTR;PN:0008694021;TRUCK</t>
  </si>
  <si>
    <t>SW;COLM;PN:0085450124;TRUCK</t>
  </si>
  <si>
    <t>SNSR;PN:0035424518;WHEEL SPEED</t>
  </si>
  <si>
    <t>SNSR;SPD;PN:0165421617;TRUCK</t>
  </si>
  <si>
    <t>BRK;ELCTRNC;PN:0014460336;TRUCK</t>
  </si>
  <si>
    <t>PNL,CTRL;PN:0084464021;TRUCK</t>
  </si>
  <si>
    <t>MDLTR;PN:0004292724;AXLE;TRUCK</t>
  </si>
  <si>
    <t>SPR;PN:3892620293;TRUCK</t>
  </si>
  <si>
    <t>RING;GEAR;PN:9452622823;TRANSMISSION</t>
  </si>
  <si>
    <t>RING;GEAR;PN:9452022723;MNU TRANSN</t>
  </si>
  <si>
    <t>NUT;DIFF;PN:9423560126;TRUCK</t>
  </si>
  <si>
    <t>DISC,BRK;PN:9424211212;TRUCK</t>
  </si>
  <si>
    <t>LCK;PN:6564110673;TRUCK</t>
  </si>
  <si>
    <t>BUSH;STB;PN:0003236285;TRUCK</t>
  </si>
  <si>
    <t>MIR;RAMP;PN:0028103716;TRUCK</t>
  </si>
  <si>
    <t>HSG;PN:9438110307;MIRROR</t>
  </si>
  <si>
    <t>MIR;GLS;PN:0028113733;TRUCK</t>
  </si>
  <si>
    <t>BRG,RLR;PN:0159817605;MNU TRANSN</t>
  </si>
  <si>
    <t>PL;SHAPED;PN:0328576010;TRUCK</t>
  </si>
  <si>
    <t>SEAL;PN:0331038200;WHEEL HUB</t>
  </si>
  <si>
    <t>WSH,THR;PN:0537007430;TRUCK</t>
  </si>
  <si>
    <t>CAP;PN:0321227010-800;TRUCK</t>
  </si>
  <si>
    <t>CARTRIDG;FILTER;22937189;FL</t>
  </si>
  <si>
    <t>TENSIONER;BELT;21479276;FH &amp; FM</t>
  </si>
  <si>
    <t>UNT;VLV;PN:51.12505-0033;COMN RAIL</t>
  </si>
  <si>
    <t>LENS;PN:81.25229-6059;TAIL LAMP;LEFT</t>
  </si>
  <si>
    <t>ALTRNTR;PN:51.26101-9270;ENG/TRK</t>
  </si>
  <si>
    <t>LNG,BRK;PN:19094;19MM;TRUCK</t>
  </si>
  <si>
    <t>PL;PN:0316723020;52 X 58 X 4 MM;BRAKE</t>
  </si>
  <si>
    <t>PMP;PN:20744939;WATER;TRUCK;VOLVO</t>
  </si>
  <si>
    <t>NUT;PN:A9905040300;CLIP;BOBTAIL TRUCK</t>
  </si>
  <si>
    <t>BRAKE DRM 10H;PIN;0610977170;TRAILER;BPW</t>
  </si>
  <si>
    <t>Trailer Hub Seal 0256647400 BPW</t>
  </si>
  <si>
    <t>VIEW;MIRROR;WIDE;20589816;FM-17, FM-20</t>
  </si>
  <si>
    <t>STRAIGHT ADAPTOR6MM;PN;C02250618;TRAILER</t>
  </si>
  <si>
    <t>FLUID LEVEL PROBE;PN;81274210282;MAN</t>
  </si>
  <si>
    <t>WHL SUS.REPAIR KIT;PN;0926647110;TRAILER</t>
  </si>
  <si>
    <t>SPRING BRAKE CYLINDER;PN:21423487;VOLVO</t>
  </si>
  <si>
    <t>DVC;PN:04-44771-POD-1;PULSE OP/ELECT</t>
  </si>
  <si>
    <t>KIT;GSKT;PN:5410140722;OIL PAN</t>
  </si>
  <si>
    <t>CASE;CRANK;PN:5410102305;TRUCK</t>
  </si>
  <si>
    <t>HD,CYL;PN:5411311119;COMPRESSOR;AIR</t>
  </si>
  <si>
    <t>TUBE;MTL;PN:9424904119;FLEXIBLE;EXUST</t>
  </si>
  <si>
    <t>CBL,ELEC;PN:0005454084;COILED;TRUCK</t>
  </si>
  <si>
    <t>SNSR,TEMP;PN:0041534228;TRUCK</t>
  </si>
  <si>
    <t>SNSR;PN:0035424618;WHEEL SPEED</t>
  </si>
  <si>
    <t>FUSE;PN:000000001663;10A;TRUCK</t>
  </si>
  <si>
    <t>SNSR;IMPULSE;PN:0125425617;TRUCK</t>
  </si>
  <si>
    <t>RSTR;PN:0018216960;TRUCK</t>
  </si>
  <si>
    <t>VLV;PR;PN:0044296344;CONTROL;TRUCK</t>
  </si>
  <si>
    <t>VLV;RLY;PN:0054296944;TRUCK</t>
  </si>
  <si>
    <t>SEAL;PN:0249978347;PISTON;SHIFT CYL</t>
  </si>
  <si>
    <t>VALVE;PN:A9452600057;GEAR;ACTROS</t>
  </si>
  <si>
    <t>PIPE;OIL;PN:9302610983;TRUCK</t>
  </si>
  <si>
    <t>SLVE;SYN;PN:154378;TRUCK</t>
  </si>
  <si>
    <t>HOSE,HYD;PN:0199975582;TRUCK</t>
  </si>
  <si>
    <t>NUT;PN:0029908150;TRUCK</t>
  </si>
  <si>
    <t>RING;PN:3463561415;WHEEL HUB</t>
  </si>
  <si>
    <t>BRG,RLR;PN:0159811605;TAPER;MNU TRANSN</t>
  </si>
  <si>
    <t>SEAL,RING;PN:51.96501-6002;RADIAL SFT</t>
  </si>
  <si>
    <t>BRAKE;DISC;KIT;3092710;FH &amp; FM</t>
  </si>
  <si>
    <t>PULLEY;IDLER;22696301;FH &amp; FM</t>
  </si>
  <si>
    <t>FAN;DRV;PN:51.06630-0140;ENGINE</t>
  </si>
  <si>
    <t>LAMP,TAIL;PN:81.25228-6036;LEFT;TRUCK</t>
  </si>
  <si>
    <t>LAMP;INDICATOR;PN:81.25320-6117;YELLOW</t>
  </si>
  <si>
    <t>SW;PN:81.25505-6861;BATTERY</t>
  </si>
  <si>
    <t>FUSE;PN:07.93310-0012;125AMP;TRUCK</t>
  </si>
  <si>
    <t>HOSE;PIPE;PN:06.54094-2014;1ST;12DNX370</t>
  </si>
  <si>
    <t>SEAL;RADIAL SFT;PN:06.56289-0387;WHLHUB</t>
  </si>
  <si>
    <t>KIT,RPR;PN:81.62641-6085;DR HNDL</t>
  </si>
  <si>
    <t>SPR;GAS;PN:81.97006-0036;TRUCK</t>
  </si>
  <si>
    <t>PUL;TIGHTENER;PN:51.95800-6099W/B;W/BRG</t>
  </si>
  <si>
    <t>HOSE;21339891;FH &amp; FM</t>
  </si>
  <si>
    <t>KIT,RPR;PN:A5411300620;TS VLV;TRUCK</t>
  </si>
  <si>
    <t>OIL;PN:A000989060611;REF COMPR;TRUCK</t>
  </si>
  <si>
    <t>NUT;PN:A9909900054;HEXAGON;BOBTAIL TRUCK</t>
  </si>
  <si>
    <t>SEAL;PN:A9423530059;RING;TRUCK</t>
  </si>
  <si>
    <t>ARM,CNTL;PN:A9423501505;TRUCK</t>
  </si>
  <si>
    <t>INDICATOR;LAMP;SIDE;84200699;FM</t>
  </si>
  <si>
    <t>LAMP;CLUSTER;TAIL;21761263;FH</t>
  </si>
  <si>
    <t>CYL;BRK;PN:A0084201824;TRUCK;MERCEDES</t>
  </si>
  <si>
    <t>KIT;RP;PN:A0184200918;FRNT BRK;TRUCK</t>
  </si>
  <si>
    <t>LOCK;NUT;FLANGE;990954;FH &amp; FM</t>
  </si>
  <si>
    <t>SCREW;HEXAGON;3092277;FH &amp; FM</t>
  </si>
  <si>
    <t>PIPE;SERVO;22835610;FH &amp; FM</t>
  </si>
  <si>
    <t>SPRING U-BOLT;PIN;0313837104;TRAILER BPW</t>
  </si>
  <si>
    <t>MIRROR;20841049;FM-17, FM-20</t>
  </si>
  <si>
    <t>MIRROR GLASS-RHS;PN;21320404;VOLVO</t>
  </si>
  <si>
    <t>VIEW;MIRROR;WIDE;20841078;FM-17, FM-20</t>
  </si>
  <si>
    <t>BRK CALIPER-LH;PN:A005420018380;ACTROS</t>
  </si>
  <si>
    <t>EMG PARK REL VALVE;PN;9710029000;TRAILER</t>
  </si>
  <si>
    <t>RADIATOR;21649619;FM</t>
  </si>
  <si>
    <t>BRK CALIPER FNT-RH;PN;0536272020;TRAILER</t>
  </si>
  <si>
    <t>PRODUCTION;MOD;AIR;23779943;FH &amp; FM</t>
  </si>
  <si>
    <t>DOOR CNTRL UNIT RH;PN;A0004463519;ACTROS</t>
  </si>
  <si>
    <t>3/2WAY VALVE-HALDEX;PN;352042001;TRAILER</t>
  </si>
  <si>
    <t>COMPRESSOR;84094705;FM-17</t>
  </si>
  <si>
    <t>CABIN REAR SHOCK LEFT;PN:21739593;VOLVO</t>
  </si>
  <si>
    <t>SPRING BRAKE CYLINDER;PN:20721842;;VOLVO</t>
  </si>
  <si>
    <t>ABSORBER;SHOCK;22128971;FH</t>
  </si>
  <si>
    <t>VOLVO</t>
  </si>
  <si>
    <t>SHOCK ABSORBER REAR;PN:81437026150;MAN</t>
  </si>
  <si>
    <t>BRAKE ADJUSTER;PN:A9454200138;ACTROS</t>
  </si>
  <si>
    <t>KIT;CRANKSHAFT;PN:5410302901;TRUCK</t>
  </si>
  <si>
    <t>PAN;OIL;PN:5410101213;TRUCK</t>
  </si>
  <si>
    <t>SFT,CAM;PN:5410501801;TRUCK</t>
  </si>
  <si>
    <t>PMP,FUEL,A0280745902;TRUCK</t>
  </si>
  <si>
    <t>TANK;FUEL;PN:9344700401;TRUCK</t>
  </si>
  <si>
    <t>FLTR,OIL;PN:5410100163;EVAPORATOR</t>
  </si>
  <si>
    <t>CVR;PN:5411840208;OIL FILTER</t>
  </si>
  <si>
    <t>MFFLR;PN:9424902801;EXUST SYS</t>
  </si>
  <si>
    <t>SNSR;PN:0025422518;WHEEL SPEED</t>
  </si>
  <si>
    <t>SNSR;PN:0015426818;SPEED;OF TRUCK</t>
  </si>
  <si>
    <t>SW;STEERING;PN:0085450924;TRUCK</t>
  </si>
  <si>
    <t>LINK,FUSE;PN:000000000412;TRUCK</t>
  </si>
  <si>
    <t>GGE,TEMP;PN:0041537028;TEMPERATURE</t>
  </si>
  <si>
    <t>SW,PR;PN:0065451114;AIR;TRUCK</t>
  </si>
  <si>
    <t>FUSE;MODULE;PN:000000001666;25A;TRUCK</t>
  </si>
  <si>
    <t>CONN;PN:9418690024;TRUCK</t>
  </si>
  <si>
    <t>UNT;OPERATING;PN:9438200026;TRUCK</t>
  </si>
  <si>
    <t>SPR;TNS;PN:3469930810;TRUCK</t>
  </si>
  <si>
    <t>VLV,SOL;PN:0034318606;TRUCK</t>
  </si>
  <si>
    <t>CVR;RING;PN:9415450046;TRUCK</t>
  </si>
  <si>
    <t>PLUG;PN:0009979730;OIL DRAIN</t>
  </si>
  <si>
    <t>RING;SYN;PN:3892620537;TRUCK</t>
  </si>
  <si>
    <t>CONE;SYN;PN:3892620034;TRUCK</t>
  </si>
  <si>
    <t>GSKT;PN:9452610080;TRUCK</t>
  </si>
  <si>
    <t>RING;SYN;PN:9452620534;TRUCK</t>
  </si>
  <si>
    <t>SW;PN:9415400545;SPLITTER GEARBOX</t>
  </si>
  <si>
    <t>CYL;PN:0002540047;CLUTCH;OF TRUCK</t>
  </si>
  <si>
    <t>SEAL,OIL;PN:0199970547;SHAFT</t>
  </si>
  <si>
    <t>PIPE;OIL;PN:9432614483;TRUCK</t>
  </si>
  <si>
    <t>CYL;SHIFTING;PN:0012609763;TRUCK</t>
  </si>
  <si>
    <t>SFT,DRV;PN:3892628301;TRUCK</t>
  </si>
  <si>
    <t>BOOT;PN:0004621796;STEERING COLUMN</t>
  </si>
  <si>
    <t>GR;STEERING;PN:9404603500;TRUCK</t>
  </si>
  <si>
    <t>SEAL,OIL;PN:0219978947;SHAFT;TRUCK</t>
  </si>
  <si>
    <t>NUT;AXLE;PN:6563300088;W/DRIVE SHAFT</t>
  </si>
  <si>
    <t>SFT;PN:9423530435;TRUCK</t>
  </si>
  <si>
    <t>SPR;PN:0009809064;TRUCK</t>
  </si>
  <si>
    <t>CYL;PN:0025538805;DRIVER CAB</t>
  </si>
  <si>
    <t>PMP,HND;PN:0015533801;TRUCK</t>
  </si>
  <si>
    <t>HSG;PN:9438110407;MIRROR</t>
  </si>
  <si>
    <t>FSTNR;PN:9437500284;TRUCK</t>
  </si>
  <si>
    <t>FSTNR;PN:9437500384;TRUCK</t>
  </si>
  <si>
    <t>MIR;GLS;PN:0028113333;TRUCK</t>
  </si>
  <si>
    <t>BRG;WHEEL;PN:32314-A;TRUCK</t>
  </si>
  <si>
    <t>BRG;WHEEL;PN:804162A;TRUCK</t>
  </si>
  <si>
    <t>BRG,RLR;PN:0159817705;MNU TRANSN</t>
  </si>
  <si>
    <t>BRG;WHEEL;PN:VKHB2280;TRUCK</t>
  </si>
  <si>
    <t>BRG;WHEEL;PN:31312A;TRUCK</t>
  </si>
  <si>
    <t>PL;PN:0003153821;40MM;TRUCK</t>
  </si>
  <si>
    <t>WSH,THR;PN:0537007130;TRUCK</t>
  </si>
  <si>
    <t>SEAL;PN:0331089080;16T;TRUCK</t>
  </si>
  <si>
    <t>SPR,LEAF;PN:0210120661;TRUCK</t>
  </si>
  <si>
    <t>RING;SNSR;PN:0331008140;TRUCK</t>
  </si>
  <si>
    <t>RIM;TUBLEX;PN:650511839;SL:105515696.1</t>
  </si>
  <si>
    <t>DRUM,BRK;PN:0310967790;TRAILER</t>
  </si>
  <si>
    <t>BRG;KIT;PN:0980102340;TRUCK</t>
  </si>
  <si>
    <t>SEAL,RING;PN:51.01510-6010;140X115X12MM</t>
  </si>
  <si>
    <t>PMP;FUELFEED;PN:51.12150-0002;ENGINE</t>
  </si>
  <si>
    <t>ELM,FLTR;PN:81.12503-0086;FLTR;TRUCK</t>
  </si>
  <si>
    <t>RING;PN:81.97460-6058;TANK ASSY</t>
  </si>
  <si>
    <t>BELT;V-RIBBED;20846320;FL</t>
  </si>
  <si>
    <t>FILTER;INSERT;AIR;20732726;FL</t>
  </si>
  <si>
    <t>FILTER;INSE;AIR;20732728;FL</t>
  </si>
  <si>
    <t>FIL;VENTILATION;85134455;FL</t>
  </si>
  <si>
    <t>SEAL;TORIC;PN:06.56936-1150;22X2NFPM1</t>
  </si>
  <si>
    <t>RDT;COOLING;PN:81.06101-6519;TRK</t>
  </si>
  <si>
    <t>HOSE;PN:51.06303-5460;AIR COMPR</t>
  </si>
  <si>
    <t>SKT;MTL;PN:8JB003833001;7-PIN;TRUCK</t>
  </si>
  <si>
    <t>LAMP,TAIL;PN:81.25228-6035;RIGHT</t>
  </si>
  <si>
    <t>RLY;PN:81.25902-0479;CONTROLUNIT</t>
  </si>
  <si>
    <t>SW,PR;PN:81.25525-0156;TRUCK</t>
  </si>
  <si>
    <t>SNSR;SPD;PN:81.27120-6170;TRUCK</t>
  </si>
  <si>
    <t>ASSY;TNSR;PN:51.95800-7494;BELT;AUT</t>
  </si>
  <si>
    <t>VLV;M.PROF;PN:51.12505-0027;CMMN RAIL</t>
  </si>
  <si>
    <t>KIT;CON;PN:8JE340001;TRUCK</t>
  </si>
  <si>
    <t>VLV,SOL;PN:81.52160-6115;ENGINE/TRUCK</t>
  </si>
  <si>
    <t>LINK;DRAG;PN:81.46611-6197;TRW;TRUCK</t>
  </si>
  <si>
    <t>SEAL;SFT;PN:81.96503-0530;RADIAL;VHC</t>
  </si>
  <si>
    <t>NUT;WHEEL;PN:81.45503-0056;ENG/TRK</t>
  </si>
  <si>
    <t>ABS,SHK;PN:81.41722-6053;CAB</t>
  </si>
  <si>
    <t>CPLG;PN:JSK 37C-185-0;5TH WHL;H185MM</t>
  </si>
  <si>
    <t>PIN;KING;PN:KGZ0912010507;TRUCK</t>
  </si>
  <si>
    <t>SPR,LEAF;PN:500-432-02;TRUCK</t>
  </si>
  <si>
    <t>GR;PN:B0201-040103-R;RIGHT;TRUCK</t>
  </si>
  <si>
    <t>TYRE;MODEL:285/70R-19.5;TRUCK</t>
  </si>
  <si>
    <t>HLDR;PN:0328555220;BRAKE;TRUCK</t>
  </si>
  <si>
    <t>KIT,RPR;PN:9710020032;VLV/CLT BOOSTER</t>
  </si>
  <si>
    <t>VLV;PN:4757120040;WITH SPRING;TRUCK</t>
  </si>
  <si>
    <t>SNSR;TEMP;PN:81.27421-0264;TRUCK</t>
  </si>
  <si>
    <t>REFRIGERANT;PN:R11A;AC FLUSHING FREON</t>
  </si>
  <si>
    <t>LINE;PN:9425532882;EQP;TRK;MERCEDES</t>
  </si>
  <si>
    <t>BOLT;U;Tanker;BPW;UPPER</t>
  </si>
  <si>
    <t>ARM;PN:0508213880;TRAILING;LEAF SPRING</t>
  </si>
  <si>
    <t>LNG,BRK;PN:A0004211630;BOBTAIL TRUCK</t>
  </si>
  <si>
    <t>NUT;PN:A3142620072;BOBTAIL TRUCK</t>
  </si>
  <si>
    <t>HOSE;PN:A6254660381;BOBTAIL TRUCK</t>
  </si>
  <si>
    <t>ROD,TIE;PN:A9493300203;BOBTAIL TRUCK</t>
  </si>
  <si>
    <t>ABS,SHK;PN:A0063233900;FRONT;TRUCK</t>
  </si>
  <si>
    <t>HOSE,RDT;PN:A9305060235;HEATING WATER</t>
  </si>
  <si>
    <t>BELT;V-RIBBED;24016649;FH</t>
  </si>
  <si>
    <t>PIPE;SERVO;23478738;FH &amp; FM</t>
  </si>
  <si>
    <t>LAMP;CLUSTER;TAIL;21761257;FH</t>
  </si>
  <si>
    <t>BRG,RLR;PN:A0119816805;TAPERED;TRUCK</t>
  </si>
  <si>
    <t>BSH;PN:A9303170012;METAL;CAP SUSPN;TRUCK</t>
  </si>
  <si>
    <t>BSG;BRG;PN:A0009921603;TRUCK;MERCEDES</t>
  </si>
  <si>
    <t>SCREW;FLANGE;990995;FH &amp; FM</t>
  </si>
  <si>
    <t>PASS-THROUGH;21911586;FH &amp; FM</t>
  </si>
  <si>
    <t>SWITCH;23126245;FH &amp; FM</t>
  </si>
  <si>
    <t>SPRING PAD RH;PN:0503222100;TRAILER BPW</t>
  </si>
  <si>
    <t>BRAKE;HOUSING;20713402;FM</t>
  </si>
  <si>
    <t>KIT;REPAIR;85109890;FH &amp; FM</t>
  </si>
  <si>
    <t>KIT;REPAIR;85107958;FH &amp; FM</t>
  </si>
  <si>
    <t>BEARING 37MM;PN;33116;TRAILER BPW</t>
  </si>
  <si>
    <t>RDL SHAFT SEAL-GR BOX;PN;81965030704;MAN</t>
  </si>
  <si>
    <t>MIRROR;20567633;FM-17, FM-20</t>
  </si>
  <si>
    <t>EX;TURBOCHARGER;85021621;FH</t>
  </si>
  <si>
    <t>PRMRY CABLE FOR DN80 VLV;PN;P650;TRAILER</t>
  </si>
  <si>
    <t>SHOCK ABSR REAR;PN;A9438905019;ACTROS</t>
  </si>
  <si>
    <t>BRAKE DRUM-14T;PN;0310677520;TRAILER</t>
  </si>
  <si>
    <t>DOOR CNTRL UNIT LH;PN;A0004465332;ACTROS</t>
  </si>
  <si>
    <t>PUMP;FUEL;20997341;FH &amp; FM</t>
  </si>
  <si>
    <t>OVER FLOW VALVE;PN;214583077;VOLVO</t>
  </si>
  <si>
    <t>KIT;SPIDER;23686080;FH &amp; FM</t>
  </si>
  <si>
    <t>ALTERNATOR;21289221;FL</t>
  </si>
  <si>
    <t>DOOR CONTROL MODULE;PN;81.25806-7109;MAN</t>
  </si>
  <si>
    <t>SPEED SENSOR RH FRWD;PN;23637085;VOLVO</t>
  </si>
  <si>
    <t>SPEED SENSOR LH REAR;PN;23637090;VOLVO</t>
  </si>
  <si>
    <t>SPEED SENSOR RH REAR ;PN;23637089;VOLVO</t>
  </si>
  <si>
    <t>SPEED SENSOR LH FRWD ;PN;23637084;VOLVO</t>
  </si>
  <si>
    <t>Air Boot Ful Assembly;0542940611;Trailer</t>
  </si>
  <si>
    <t>SPRING BRAKE CYLINDER;PN:21283630;VOLVO</t>
  </si>
  <si>
    <t>ABSORBER;SHOCK;20717431;FL</t>
  </si>
  <si>
    <t>BRAKE SPRING;PN:A6179931110;ACTROS</t>
  </si>
  <si>
    <t>SEALING RING;PN:A0129973747;ACTROS</t>
  </si>
  <si>
    <t>BRAKE ADJUSTER;PN:A9454200938;ACTROS</t>
  </si>
  <si>
    <t>SLACK ADJUSTER;PN:A9454200038;ACTROS</t>
  </si>
  <si>
    <t>LIMITING VALVE;PN:20884328;VOLVO FM</t>
  </si>
  <si>
    <t>LEVELING VALVE TRLR;PN:4640065000;WABCO</t>
  </si>
  <si>
    <t>STALK SWITCH;PN:81255090194;MAN</t>
  </si>
  <si>
    <t>SHOCKABSRBR CAB RR;PN:A9408903919;ACTROS</t>
  </si>
  <si>
    <t>COOLANT TEMP SENSR RDT;PN:21271982;VOLVO</t>
  </si>
  <si>
    <t>SHOCKABSORBER CAB RR;PN:81417226091;MAN</t>
  </si>
  <si>
    <t>SHOCK ABSORBER;PN:21884211;VOLVO FL</t>
  </si>
  <si>
    <t>DRAG LINK ASSY;PN:A0024608605;ACTROS</t>
  </si>
  <si>
    <t>THRUST WASHER;PN:81907140249;MAN</t>
  </si>
  <si>
    <t>ELM;PN:I0000-L1608-MA-7;LPG FLOWMETER</t>
  </si>
  <si>
    <t>KIT,RPR;2IN BALL VLV/BOBTAIL VEH</t>
  </si>
  <si>
    <t>SEAL,RING;PN:007603-008403;COPPER</t>
  </si>
  <si>
    <t>BSG;PN:5410510310;CAMSHAFT;OF TRUCK</t>
  </si>
  <si>
    <t>SNSR,LVL;PN:0135420218;FUEL FILL</t>
  </si>
  <si>
    <t>PDL,ACLRTR;PN:9413000104;TRUCK</t>
  </si>
  <si>
    <t>UNT;SENDER;PN:0041534428;TRUCK</t>
  </si>
  <si>
    <t>SNSR;AUTO;PN:0041539428;OIL PAN</t>
  </si>
  <si>
    <t>CAP;PN:3520100468;TRUCK</t>
  </si>
  <si>
    <t>HSG;PN:5411881904;TRUCK</t>
  </si>
  <si>
    <t>SNSR;PR;PN:0001539932;TRUCK</t>
  </si>
  <si>
    <t>GSKT;PN:9425010080;WATER PUMP</t>
  </si>
  <si>
    <t>COLR;AIR;PN:9425011001;RADIATOR</t>
  </si>
  <si>
    <t>KIT,COMP;PN:5411300008;COMPR;AIR SYS</t>
  </si>
  <si>
    <t>BELT,V;PN:5419970892;9X1885MM;TRUCK</t>
  </si>
  <si>
    <t>MTR;PN:0018308708;BOLWER FAN</t>
  </si>
  <si>
    <t>SW;M18X1.5MM;PN:0015458409;TRUCK</t>
  </si>
  <si>
    <t>PC;CTT;PN:9434600049;TRUCK</t>
  </si>
  <si>
    <t>SW;PN:0015457309;TRUCK</t>
  </si>
  <si>
    <t>MDL;REAR;PN:0014462617;TRUCK</t>
  </si>
  <si>
    <t>BATRY;CUT-OUT;PN:9304460163;TRUCK</t>
  </si>
  <si>
    <t>ASSY;PIPE;PN:0009872827/0009906878</t>
  </si>
  <si>
    <t>ASSY;PIPE;PN:0009872827/0029901171</t>
  </si>
  <si>
    <t>RING;SYN;PN:9452623834;TRUCK</t>
  </si>
  <si>
    <t>GR;RING;PN:3892621723;MNU TRANSN</t>
  </si>
  <si>
    <t>FLG;PN:3892620445;GEARBOX;OF TRUCK</t>
  </si>
  <si>
    <t>CLR;SLDG;PN:9452626823-S;TRUCK</t>
  </si>
  <si>
    <t>HSG;XMSN;PN:9452608412;TRUCK</t>
  </si>
  <si>
    <t>HOSE;PN:0002953935;OILING;RELEASE</t>
  </si>
  <si>
    <t>SFT;MAIN;PN:9452624505;TRUCK</t>
  </si>
  <si>
    <t>HOSE,HYD;PN:0019978152;VACUUM LINE</t>
  </si>
  <si>
    <t>RING;THD;PN:9423530925;TRUCK</t>
  </si>
  <si>
    <t>PLUG;SCR;PN:3559970232;TRUCK</t>
  </si>
  <si>
    <t>SNSR;RING;PN:9423560715;TRUCK</t>
  </si>
  <si>
    <t>CVR;PN:9423510008;TRUCK</t>
  </si>
  <si>
    <t>GR;RS DIFFE;PN:9423502223;TRUCK</t>
  </si>
  <si>
    <t>WSH,THR;PN:9423530062;TRUCK</t>
  </si>
  <si>
    <t>GR;COUNTERSHAFT;PN:9423530285;TRUCK</t>
  </si>
  <si>
    <t>LCK;PN:9437200635;DOOR;FRONT</t>
  </si>
  <si>
    <t>MTR,ELE;PN:0068209242;TRUCK</t>
  </si>
  <si>
    <t>BRG,RLR;PN:31313A;TRUCK</t>
  </si>
  <si>
    <t>BRG;PN:VKT8806;MNU TRANSN;OF TRUCK</t>
  </si>
  <si>
    <t>BRG,RLR;PN:32215A;TAPER;TRUCK</t>
  </si>
  <si>
    <t>PL;CVR;PN:0301005170;TRUCK</t>
  </si>
  <si>
    <t>NUT;PN:0326419030;M125XPITCH:4MM</t>
  </si>
  <si>
    <t>SEAL,RING;PN:0256819800;TRUCK</t>
  </si>
  <si>
    <t>NUT;PN:S4014731;M12X1.75;FORKLIFT</t>
  </si>
  <si>
    <t>CRNKSHFT;PN:51.02101-0673;ENGINE</t>
  </si>
  <si>
    <t>SEAL;O-RING;PN:51.96501-0534;TRUCK</t>
  </si>
  <si>
    <t>INJCTR;INJECTION;PN:51.12300-6164;FUEL</t>
  </si>
  <si>
    <t>TENSIONER;BELT;21819687;FH &amp; FM</t>
  </si>
  <si>
    <t>FAN;DRV;PN:51.06630-0130;COOLING</t>
  </si>
  <si>
    <t>HOSE;REF;PN:81.61975-0255;A/C</t>
  </si>
  <si>
    <t>SEAL;O-RING;PN:06.56939-0068;108X3N</t>
  </si>
  <si>
    <t>COMP,AIR;PN:51.54100-7204;COMPLETE</t>
  </si>
  <si>
    <t>HOSE;SHAPED;PN:51.96305-0046;ENGINE</t>
  </si>
  <si>
    <t>LENS;HEADLIGHT;PN:81.25110-0080;LEFT</t>
  </si>
  <si>
    <t>LAMP;SIDE MARKER;PN:81.25225-6523;RIGHT</t>
  </si>
  <si>
    <t>DISC,BRK;PN:81.50803-0041;TRUCK</t>
  </si>
  <si>
    <t>CLPR;LEFT;PN:81508046598;W/O LINING</t>
  </si>
  <si>
    <t>VLV,CTRL;PN:81.52301-6213;TRUCK</t>
  </si>
  <si>
    <t>ASSY;ROD;PN:81.46711-6921;TRUCK</t>
  </si>
  <si>
    <t>RSRVR,OIL;PN:81.47301-6063;FLUID</t>
  </si>
  <si>
    <t>SEAL;SFT;PN:81.96503-6000;RADIAL;W/HUB</t>
  </si>
  <si>
    <t>NUT;GROOVED;PN:81.90620-0097;TRUCK</t>
  </si>
  <si>
    <t>NUT;GROOVED;PN:81.90620-0096;TRUCK</t>
  </si>
  <si>
    <t>MIR;OUTSIDE;PN:81.63730-6368;TRUCK</t>
  </si>
  <si>
    <t>LCK,DOOR;PN:81.62680-6142;TRUCK</t>
  </si>
  <si>
    <t>ASSY;LOCK;PN:81.62680-6147;CNT LCK</t>
  </si>
  <si>
    <t>PIN;KING;PN:KZ1012;W/BASE;TRUCK</t>
  </si>
  <si>
    <t>RING;WEARING;PN:SK2105-19;TRUCK</t>
  </si>
  <si>
    <t>HOSE;PN:51.12305-5300;FUEL PUMP;TRUCK</t>
  </si>
  <si>
    <t>HOSE;PN:51.12304-5841;FUEL LINE;TRUCK</t>
  </si>
  <si>
    <t>DPH;PN:0004310728;RBR;BRAKE;TRUCK</t>
  </si>
  <si>
    <t>EVPRTR;PN:A0028303758;TRUCK</t>
  </si>
  <si>
    <t>NUT; PN:06112410120;TRCK;ENG;MAN</t>
  </si>
  <si>
    <t>SNSR;SPD;PN:81.27120-6182;TRUCK</t>
  </si>
  <si>
    <t>SNSR;PN:0061531928;M20X1.5;OIL LVL;TRUCK</t>
  </si>
  <si>
    <t>SUMP;OIL;PN:5410102013;TRUCK</t>
  </si>
  <si>
    <t>SNSR;SPD;PN:81.27120-6183;TRUCK</t>
  </si>
  <si>
    <t>DRM,BRK;PN:0310977170;D420X200XD23;TRUCK</t>
  </si>
  <si>
    <t>PAD,BRK;PN:0980107960;TRAILER</t>
  </si>
  <si>
    <t>FTG;PN:83.04.014;PIPE;TRAILER;ATG</t>
  </si>
  <si>
    <t>RGLR;PN:4757155000;BRK PWR;TRAILER</t>
  </si>
  <si>
    <t>RGLR;PR;PN:305013;FILTER;TRAILER</t>
  </si>
  <si>
    <t>ABS,SHK;PN:A0063262900;TRUCK</t>
  </si>
  <si>
    <t>NUT;PN:N910113024000;HEX;BOBTAIL TRUCK</t>
  </si>
  <si>
    <t>SEAL;PN:A0119974445;RING;BOBTAIL TRUCK</t>
  </si>
  <si>
    <t>HOSE;PN:A9494660681;BOBTAIL TRUCK</t>
  </si>
  <si>
    <t>ARM;PN:A0003220623;BOBTAIL TRUCK</t>
  </si>
  <si>
    <t>EVPRTR;PN:A0018308458;BOBTAIL TRUCK</t>
  </si>
  <si>
    <t>HOSE;PN:A9425061035;TRUCK</t>
  </si>
  <si>
    <t>COVERING;PN:A9438111007;TRUCK</t>
  </si>
  <si>
    <t>COVERING;PN:A9438111107;TRUCK</t>
  </si>
  <si>
    <t>BULB;982558;FH &amp; FM</t>
  </si>
  <si>
    <t>INDICATOR;LAMP;SIDE;84200703;FM</t>
  </si>
  <si>
    <t>ASSY;PN:A3756600628;LOWER SWING STEP</t>
  </si>
  <si>
    <t>CYL,BRK;PN:A0084201924;TRUCK;MERCEDES</t>
  </si>
  <si>
    <t>CYL;BRK;PN:A0084201124;TRUCK;MERCEDES</t>
  </si>
  <si>
    <t>HUB;22036891;FH &amp; FM</t>
  </si>
  <si>
    <t>COMPRESSOR;21098900;FL</t>
  </si>
  <si>
    <t>MODULATOR;22225550;FH &amp; FM</t>
  </si>
  <si>
    <t>HOSE;22560373;FH &amp; FM</t>
  </si>
  <si>
    <t>CIRCLIP;PN:0256065890;TRAILER BPW</t>
  </si>
  <si>
    <t>U-BOLT PLATE;PN:0334523021;TRAILER BPW</t>
  </si>
  <si>
    <t>KIT;REPAIR;85109893;FH &amp; FM</t>
  </si>
  <si>
    <t>COVER;DUST;20706973;FM</t>
  </si>
  <si>
    <t>KIT;REPAIR;85109889;FH &amp; FM</t>
  </si>
  <si>
    <t>KIT;REPAIR;85109891;FH &amp; FM</t>
  </si>
  <si>
    <t>RING;SEALING;20706975;FH &amp; FM</t>
  </si>
  <si>
    <t>TUBE;22324260;FM</t>
  </si>
  <si>
    <t>BRAKELINIG;PIN;19032-18MM;TRAILER</t>
  </si>
  <si>
    <t>WHEEL HUB 12T;PIN;0327248320;TRAILER</t>
  </si>
  <si>
    <t>HUB CAP BPW-8T;PN;0321223090;TRAILER</t>
  </si>
  <si>
    <t>BRK CALIPER-RH;PN:A005420028380;ACTROS</t>
  </si>
  <si>
    <t>WHEEL BEARING;PN;81934200376;MAN</t>
  </si>
  <si>
    <t>PIPE;21944107;FM</t>
  </si>
  <si>
    <t>BRK CALIPER FNT-LH;PN;0536272010;TRAILER</t>
  </si>
  <si>
    <t>FENDER CNTR;PN;A9305200419;ACTROS</t>
  </si>
  <si>
    <t>IDLER BEARING;PN;51958006111;MAN</t>
  </si>
  <si>
    <t>AIR SUSP CNTRL VLV;PN;4630903150;TRAILER</t>
  </si>
  <si>
    <t>PLATE;BASE;23796624;FH &amp; FM</t>
  </si>
  <si>
    <t>RELAY VALVE WABCO;PN;9730060030;MAN</t>
  </si>
  <si>
    <t>AXLE NUT 8T-BPW;PN;0326216080;TRAILER</t>
  </si>
  <si>
    <t>CALIPER FRNT RH;PN;A004420988380;ACTROS</t>
  </si>
  <si>
    <t>CALIPER FRNT LH;PN;A0044209783;ACTROS</t>
  </si>
  <si>
    <t>COMPRESSOR;AIR;22040497;FM-17</t>
  </si>
  <si>
    <t>DRIER;EXCH;AIR;85023466;FH &amp; FM</t>
  </si>
  <si>
    <t>YOKE;FLANGE;20471436;FH &amp; FM</t>
  </si>
  <si>
    <t>CABLE TRAILER;PN;446-301-023-0;WABCO</t>
  </si>
  <si>
    <t>SEAL,GB SHAFT,81.96503-0731,MAN</t>
  </si>
  <si>
    <t>BRAKE;HOUSING;20706903;FM-17, FM-20</t>
  </si>
  <si>
    <t>Bulb Socket PN;8125236-0063 ; MAN</t>
  </si>
  <si>
    <t>FUEL PUMP;PN:22770831;VOLVO</t>
  </si>
  <si>
    <t>SEALING RING GEAR B ;PN:20483426E;VOLVO</t>
  </si>
  <si>
    <t>COMPRESSOR HEAD RPR KIT;PN:22203109;FM</t>
  </si>
  <si>
    <t>EVAPORATOR;82348991;FH</t>
  </si>
  <si>
    <t>PUMP;HYDRAULIC;20722311;FL</t>
  </si>
  <si>
    <t>CONDITIONING;COM;AIR;20941036;FL</t>
  </si>
  <si>
    <t>FUEL TANK 590L;PN:81122015890;MAN</t>
  </si>
  <si>
    <t>PLUG FUSE TGRAPH;PN:A0515451228;ACTROS</t>
  </si>
  <si>
    <t>SERVO PIPE;PN:23028132; VOLVO</t>
  </si>
  <si>
    <t>CONTROL UNIT ECU;PN:22771625;VOLVO</t>
  </si>
  <si>
    <t>VALVE BLOCK;PN:A0019101538;ACTROS</t>
  </si>
  <si>
    <t>BRAKE CARRIER;PN:A9424230306;ACTROS</t>
  </si>
  <si>
    <t>WEAR SENSOR;PN:A9605421018;ACTROS</t>
  </si>
  <si>
    <t>SCREW PLUG;PN:N007604014110;ACTORS</t>
  </si>
  <si>
    <t>STARTER SWITCH;PN:22384866;VOLVO</t>
  </si>
  <si>
    <t>DOOR CNTROL MDULE RH;PN:81258067112;MAN</t>
  </si>
  <si>
    <t>EMERGNCY CUTOFF SWICH;PN:81255060031;MAN</t>
  </si>
  <si>
    <t>SPRING BOLT ASSEMBLY;PN:0585700280;BPW</t>
  </si>
  <si>
    <t>FUEL INJECTOR UNIT;PN:21371672;VOLVO</t>
  </si>
  <si>
    <t>BATTERY LINE;PN:A0045402330; ACTROS</t>
  </si>
  <si>
    <t>ACCELERATOR PEDAL;PN 24204933</t>
  </si>
  <si>
    <t xml:space="preserve">VOLVO </t>
  </si>
  <si>
    <t>PRESSURE SENSOR;PN:51274210366;MAN</t>
  </si>
  <si>
    <t>RADIAL SHAFT SEAL;PN:81965030579;MAN</t>
  </si>
  <si>
    <t>RELEASE BEARING;PN:81305500289;MAN</t>
  </si>
  <si>
    <t>WSH;PN:4220140076;TRUCK</t>
  </si>
  <si>
    <t>SEAL,RING;PN:0259975047;TRUCK</t>
  </si>
  <si>
    <t>WSH,THR;PN:A5410331762;TRUCK</t>
  </si>
  <si>
    <t>SCRW;PN:5419900200;TRUCK</t>
  </si>
  <si>
    <t>ENG;OVERHAUL;MODEL:ACTROS-E2010;TRUCK</t>
  </si>
  <si>
    <t>CASE;TIM;PN:5410103033;FLYWHEEL;HOUSING</t>
  </si>
  <si>
    <t>SEAL;PN:007603014106;PLUG;OIL DRAIN</t>
  </si>
  <si>
    <t>UN;BANJO;PN:000000000363;TRUCK</t>
  </si>
  <si>
    <t>LINE;PIPE;PN:4220707833;CYLINDER;NO#1</t>
  </si>
  <si>
    <t>DSTRBTR;PN:4030700095;TRUCK</t>
  </si>
  <si>
    <t>PMP,HYD;PN:0034605080;TRUCK</t>
  </si>
  <si>
    <t>ELM,FLTR;PN:4011800009;TRUCK</t>
  </si>
  <si>
    <t>GSKT;PN:5411840980;TRUCK</t>
  </si>
  <si>
    <t>GSKT;PN:51.05901.0160;OIL COOLER</t>
  </si>
  <si>
    <t>BOLT;HEX;PN:910105008011;NOZZLE;CRNKC</t>
  </si>
  <si>
    <t>HOSE;PN:6565011482;RADIATOR</t>
  </si>
  <si>
    <t>PC;INTERMEDIATE;PN:4420350214</t>
  </si>
  <si>
    <t>KIT,RPR;PN:0070964699;CHARGER</t>
  </si>
  <si>
    <t>CYL;PN:0004304826;BRAKE OF TRUCK</t>
  </si>
  <si>
    <t>CLMP;PN:4031420212;EXUST SYS</t>
  </si>
  <si>
    <t>PIPE;OIL RETURN;PN:9432601385;TRUCK</t>
  </si>
  <si>
    <t>LGT;HEAD;PN:9438200261;RH;TRUCK</t>
  </si>
  <si>
    <t>SNSR;PN:0025423818-25M;W/CABLE;TRUCK</t>
  </si>
  <si>
    <t>SHOE,BRK;PN:6594200519;TRUCK</t>
  </si>
  <si>
    <t>DRY;AIR;PN:0004309815;COMPR;AIR SYS</t>
  </si>
  <si>
    <t>VLV;BKE;PN:0034306881;TRUCK</t>
  </si>
  <si>
    <t>VLV;BKE;PN:0034318506;TRUCK</t>
  </si>
  <si>
    <t>DSTRBTR;PN:9424290037;TRUCK</t>
  </si>
  <si>
    <t>SFT,PMP;PN:9472691110;PUMP;OIL;TRUCK</t>
  </si>
  <si>
    <t>GR;CONSTANT;PN:9452627517;TRUCK</t>
  </si>
  <si>
    <t>PMP,OIL;PN:3892600690;MNU TRANSN</t>
  </si>
  <si>
    <t>LCK;SPR;PN:3872621093;GEAR ASSEMBLY</t>
  </si>
  <si>
    <t>GSKT;PN:0002670197;OD21XID12XT4.5MM</t>
  </si>
  <si>
    <t>SEAL,RING;PN:0159974048;TRUCK</t>
  </si>
  <si>
    <t>UNT,CTRL;PN:0002604098;TRUCK</t>
  </si>
  <si>
    <t>ENG;OVERHAUL;MODEL:ACTROS-2010;TRUCK</t>
  </si>
  <si>
    <t>CVR;CASE;PN:3892613318;TRANSMISSION</t>
  </si>
  <si>
    <t>PIPE;OIL;PN:9342600285;TRUCK</t>
  </si>
  <si>
    <t>GR,HLC;PN:9452625617;36TOOTH;TRUCK</t>
  </si>
  <si>
    <t>CASE;XMSN;PN:9452606812;TRUCK</t>
  </si>
  <si>
    <t>GR,HLC;PN:3892622711;TRANSMISSION</t>
  </si>
  <si>
    <t>HUB;SYN;PN:3892624735;TRUCK</t>
  </si>
  <si>
    <t>ROD;CENTRE ASSY;PN:3914601905;TRUCK</t>
  </si>
  <si>
    <t>WSH,THR;PN:9433320462;TRUCK</t>
  </si>
  <si>
    <t>DRUM,BRK;PN:3054230401;TRUCK</t>
  </si>
  <si>
    <t>SCRW;PN:0009120122;TRUCK</t>
  </si>
  <si>
    <t>FLG;DIFF;PN:9423500145;TRUCK</t>
  </si>
  <si>
    <t>AXL;DRV;PN:9423501225;TRUCK</t>
  </si>
  <si>
    <t>NUT;PN:9463510072;FLANGE;DRIVE SHAFT</t>
  </si>
  <si>
    <t>SEAT;PROPSHAFT;PN:0004101010;TRUCK</t>
  </si>
  <si>
    <t>JT,UNV;PN:9424100031;CROSS;68X162.5MM</t>
  </si>
  <si>
    <t>SFT;PROPELLER;PN:6564101607;1675MM</t>
  </si>
  <si>
    <t>JT,UNV;PN:0004101628;CROSS;TRUCK</t>
  </si>
  <si>
    <t>MIR;OUTSIDE;PN:6418104416;TRUCK</t>
  </si>
  <si>
    <t>KIT,RPR;PN:8198181-6184;SEAT-TRUCK</t>
  </si>
  <si>
    <t>HDL;DOOR;PN:9437600159;TRUCK</t>
  </si>
  <si>
    <t>BRG,BALL;PN:0049819225;TRUCK</t>
  </si>
  <si>
    <t>BRG,BALL;PN:0089815425;TRUCK</t>
  </si>
  <si>
    <t>BRG,RLR;PN:0159816205;TAPER;MNU TRANSN</t>
  </si>
  <si>
    <t>CAP;HUB;PN:0321227010-16T;TRUCK</t>
  </si>
  <si>
    <t>HUB;WHEEL;PN:604202134;SPIDER;TRUCK</t>
  </si>
  <si>
    <t>WSH,THR;PN:0537007200;TRUCK</t>
  </si>
  <si>
    <t>GSKT;PN:51.03905-0135;CYL HEAD COVER</t>
  </si>
  <si>
    <t>SPR,VLV;PN:51.04102-0070;ENGINE</t>
  </si>
  <si>
    <t>SPR,VLV;PN:51.04102-0075;ENGINE</t>
  </si>
  <si>
    <t>GDE,VLV;PN:51.03201-0102;ENGINE</t>
  </si>
  <si>
    <t>GDE,VLV;PN:51.03201-0088;ENGINE</t>
  </si>
  <si>
    <t>SEAT,VLV;PN:51.03203-0293;VALVESEAT;RING</t>
  </si>
  <si>
    <t>SEAT,VLV;PN:51.03203-0184;VALVESEAT;RING</t>
  </si>
  <si>
    <t>SNSR;PR;PN:81.27421-0109;ENGINE</t>
  </si>
  <si>
    <t>ASSY;PIS;PN:51.02501-7621;ENGINE</t>
  </si>
  <si>
    <t>BRG;MAIN;PN:51.01113-6073;CRANKSHAFT</t>
  </si>
  <si>
    <t>WSH,THR;PN:51.01114-6110;CRANK</t>
  </si>
  <si>
    <t>BRG;B-END;PN:51.02410-6533;CONN ROD</t>
  </si>
  <si>
    <t>GSKT ST;PN:51.00900-6603;CRANK CASE</t>
  </si>
  <si>
    <t>GSKT ST;PN:51.00900-6558;CYL HEAD</t>
  </si>
  <si>
    <t>GSKT;PN:51.05904-0198;OIL PAN-ENGINE</t>
  </si>
  <si>
    <t>ROD;CONNECTINGROD;PN:51.02400-6044;ENG</t>
  </si>
  <si>
    <t>SEAL;CRANKSHAFT;PN:51.01510-0206</t>
  </si>
  <si>
    <t>VLV;INL;PN:51.04101-0478;ENGINE</t>
  </si>
  <si>
    <t>VLV;EXH;PN:51.04101-0479;ENGINE</t>
  </si>
  <si>
    <t>ENG;OVERHAUL;MODEL:MAN-2003;TRUCK</t>
  </si>
  <si>
    <t>GSKT ST;PN:51.00900-6630;CYL HEAD</t>
  </si>
  <si>
    <t>HD,CYL;PN:51.03101-6773;ENGINE</t>
  </si>
  <si>
    <t>SLVE,BRG;PN:51.04410-0139;ENGINE</t>
  </si>
  <si>
    <t>BUSH;CAMSHAFT;PN:51.04410-0160;ENGINE</t>
  </si>
  <si>
    <t>BUSH;CONECTROD;PN:51.02405-1003;ENGINE</t>
  </si>
  <si>
    <t>SEAL,OIL;PN:51.01510-6008;PLAIN ENCASED</t>
  </si>
  <si>
    <t>BFFL;OIL;PN:51.02130-0013;ENGINE</t>
  </si>
  <si>
    <t>UN;SOC;PN:51.10108-0005;ENGINE</t>
  </si>
  <si>
    <t>GDE,VLV;PN:51.03201-0126;ENGINE</t>
  </si>
  <si>
    <t>SEAT,VLV;PN:51.03203-0302;EXHAUST;ENG</t>
  </si>
  <si>
    <t>SEAT,VLV;PN:51.03203-0301;INLET;ENGINE</t>
  </si>
  <si>
    <t>BUSH;PN:51.04410-0165;CAMSHAFT-ENGINE</t>
  </si>
  <si>
    <t>VLV;EXH;PN:51.04101-0548;ENGINE</t>
  </si>
  <si>
    <t>VLV;INL;PN:51.04101-0547;ENGINE</t>
  </si>
  <si>
    <t>SLVE;CYL;PN:51.01201-0468;ENG</t>
  </si>
  <si>
    <t>ASSY;PIS;PN:51.02511-7354;ENGINE</t>
  </si>
  <si>
    <t>RING;GEAR;PN:51.02130-0032;CRANKSHAFT</t>
  </si>
  <si>
    <t>HD,CYL;PN:51.03100-6053;ENGINE</t>
  </si>
  <si>
    <t>BOLT,M/C;PN:51.90490-0021;HEX;ENG/TRK</t>
  </si>
  <si>
    <t>BOLT,M/C;PN:06.03221-0609;HEX;ENG/TRK</t>
  </si>
  <si>
    <t>HSG;INTERMEDIATE;PN:51.06330-6047</t>
  </si>
  <si>
    <t>GSKT;PN:51.01901-0128;TIMING CASE</t>
  </si>
  <si>
    <t>ROD;PUSH;PN:51.04302-0053;ENGINE</t>
  </si>
  <si>
    <t>SEP;SEP;PN:51.01804-0024;TRUCK</t>
  </si>
  <si>
    <t>SCRW;ADJ;PN:51.04205-5010;VALVE</t>
  </si>
  <si>
    <t>CASE;CRANK;PN:5101100-6212;TRUCK</t>
  </si>
  <si>
    <t>HD,CYL;PN:51.03100-6423;ENGINE</t>
  </si>
  <si>
    <t>PSTN;PN:51.02500-6298;ENGINE</t>
  </si>
  <si>
    <t>SLVE;PN:51.01201-0417;D2066;CYLINDER</t>
  </si>
  <si>
    <t>VLV;INL;PN:51.04101-0574;ENGINE</t>
  </si>
  <si>
    <t>VLV;EXH;PN:51.04101-0546;ENGINE</t>
  </si>
  <si>
    <t>BRG;MAIN;PN:51.01113-6082;CRANKSHAFT</t>
  </si>
  <si>
    <t>WSH,THR;PN:51.01114-6116;CRANK</t>
  </si>
  <si>
    <t>BRG;STD;PN:51.02410-6698;CONN ROD</t>
  </si>
  <si>
    <t>ROD,CNTNG;PN:51.02400-6145;ENGINE</t>
  </si>
  <si>
    <t>BRG;PN:51.02410-6700;10;CONN ROD</t>
  </si>
  <si>
    <t>BRG;PN:51.02410-6701;20;CONN ROD</t>
  </si>
  <si>
    <t>BUSH;PN:51.04410-0146;CAMSHAFT-ENGINE</t>
  </si>
  <si>
    <t>GSKT ST;PN:51.00900-6711;CYL HEAD</t>
  </si>
  <si>
    <t>PAN;OIL;PN:51.05800-6370;ENGINE</t>
  </si>
  <si>
    <t>GSKT;ELASTOMER;PN:51.05904-0212;OILPAN</t>
  </si>
  <si>
    <t>KIT,RPR;PN:51.05840-6008;OIL PAN</t>
  </si>
  <si>
    <t>SEAL;PN:51.04902-0033;VALVE STEM;INLET</t>
  </si>
  <si>
    <t>SEAL;FPM;PN:51.04902-0035;VALVE STEM</t>
  </si>
  <si>
    <t>GSKT;PN:51.06903-0061;WATER PUMP</t>
  </si>
  <si>
    <t>GSKT;PN:51.01905-0092;TIM CASE COVER</t>
  </si>
  <si>
    <t>GSKT ST;PN:51.03905-0177;HEAD COVER</t>
  </si>
  <si>
    <t>BOLT,M/C;PN:51.96210-0080;ROCKER COVER</t>
  </si>
  <si>
    <t>BOLT,M/C;PN:51.96210-0087;ROCKER COVER</t>
  </si>
  <si>
    <t>BOLT,M/C;PN:51.90020-0421;CYL HEAD</t>
  </si>
  <si>
    <t>TRAP;OIL;PN:51.01804-0043;ENGINE/TRUCK</t>
  </si>
  <si>
    <t>CRNKSHFT;PN:51.02100-6019;ENGINE</t>
  </si>
  <si>
    <t>SFT,CAM;PN:51.04400-6006;CAMSHAFT;ENG</t>
  </si>
  <si>
    <t>GSKT ST;PN:51.00900-6635;ENGINE</t>
  </si>
  <si>
    <t>RING;SEAT;PN:51.03203-0365;VALVE;INTAKE</t>
  </si>
  <si>
    <t>RING;SEAT;PN:51.03203-0433;VALVE;EXHAUST</t>
  </si>
  <si>
    <t>GDE,VLV;PN:51.03201-0136;BRAKE ASSY</t>
  </si>
  <si>
    <t>FLTR,FUEL;PN:51.12503-0040;ENGINE</t>
  </si>
  <si>
    <t>SPR;TNS;PN:81.97610-0300;ENG/TRK</t>
  </si>
  <si>
    <t>UNT;SNSR;PN:81.27203-6033;SUCT;FUEL</t>
  </si>
  <si>
    <t>TANK;FUEL;PN:81.12201-6117;TRUCK</t>
  </si>
  <si>
    <t>CBL;BOWDEN;PN:81.95501-6459;TRUCK</t>
  </si>
  <si>
    <t>ELM,FLTR;PN:51.12503-0042;ENGINE</t>
  </si>
  <si>
    <t>ELM,FLTR;PN:81.12501-0030;FLTR;SPRTR</t>
  </si>
  <si>
    <t>WSH;PN:51.98701-0065;NOZZLE OF INJ</t>
  </si>
  <si>
    <t>HLDR;NOZZLE;PN:51.10101-7310;ENG</t>
  </si>
  <si>
    <t>WSH;PN:06.56631-0101;ENGINE/TRUCK</t>
  </si>
  <si>
    <t>INJCTR;SEQ CONTROL;PN:51.10100-6036</t>
  </si>
  <si>
    <t>SEAL;DBL;PN:51.98701-0111;ENGINE</t>
  </si>
  <si>
    <t>SEAL;TORIC;PN:06.56936-0459;ENG/TRK</t>
  </si>
  <si>
    <t>UNT;SNSR;PN:81.27203-6020;SUCT;FUEL</t>
  </si>
  <si>
    <t>CPLG;PN:81.98181-6404;TRUCK</t>
  </si>
  <si>
    <t>CVR;FIL;PN:51.12504-6003;ENGINE</t>
  </si>
  <si>
    <t>CVR;FIL;PN:81.12504-0028;ENGINE</t>
  </si>
  <si>
    <t>KIT;PIPE;PN:51.10303-6129;INJECTOR</t>
  </si>
  <si>
    <t>SEAL;TORIC;PN:06.56936-6409;ENG/TRK</t>
  </si>
  <si>
    <t>INJCTR;SEQ CONTROL;PN:51.10100-7450</t>
  </si>
  <si>
    <t>SCRW;HOL;PN:51.98150-0167;FUELLINE</t>
  </si>
  <si>
    <t>TANK;FUEL;PN:81.12201-5610;300L;TRUCK</t>
  </si>
  <si>
    <t>PIPE;HP;PN:51.10101-6036;INJECTION SYS</t>
  </si>
  <si>
    <t>SEAL;PN:81.11904-0020;INJECTPUMP</t>
  </si>
  <si>
    <t>PMP;GEAR;PN:51.12101-7141;FUEL;ENGINE</t>
  </si>
  <si>
    <t>CVR;PN:83125040502;TRUCK</t>
  </si>
  <si>
    <t>SEAL;PN:81.12902-6001;FUEL PREFILTER</t>
  </si>
  <si>
    <t>KIT;PIPE;PN:51.10300-6023;INJECTOR</t>
  </si>
  <si>
    <t>O-RING;PN:06.56331-4210;7X1.5MM;TRUCK</t>
  </si>
  <si>
    <t>O-RING;NBR3-70;PN:06.56331-4212;11X1.5MM</t>
  </si>
  <si>
    <t>SEP;FUEL;PN:81.12501-6085;TRUCK</t>
  </si>
  <si>
    <t>BOWL;FUEL;PN:81.12512-0004;SIGHT GLASS</t>
  </si>
  <si>
    <t>GSKT;PN:06.56631-0125;FUEL RETURN</t>
  </si>
  <si>
    <t>VLV;PN:81.52101-6269;TRUCK</t>
  </si>
  <si>
    <t>CVR;SHK;PN:06.36100-2103;ASSEMBLY</t>
  </si>
  <si>
    <t>SKT;BALL;PN:06.36129-0003;B13X45</t>
  </si>
  <si>
    <t>NUT;DOUBLE HEX;PN:81.90685-0306;ADJ</t>
  </si>
  <si>
    <t>FLTR,FUEL;PN:51.12501-7228;PREFILTER</t>
  </si>
  <si>
    <t>UNT;SENDER;PN:51.98130-0458;FUEL GUG</t>
  </si>
  <si>
    <t>HSG;DRV;PN:51.38507-5054;ENGINE</t>
  </si>
  <si>
    <t>SFT,DRV;PN:51.38516-5006;ENGINE</t>
  </si>
  <si>
    <t>PIPE;HP;PN:51.10301-6161;INJECTION SYS</t>
  </si>
  <si>
    <t>INJCTR;PR;PN:51.10300-6089;LINE</t>
  </si>
  <si>
    <t>FLTR,OIL;PN:51.05504-0098;ENG/TRK</t>
  </si>
  <si>
    <t>ELM,FLTR;PN:81.08304-0097;AIRFLT;TRK</t>
  </si>
  <si>
    <t>ELM,FLTR;PN:81.08304-0048;AIR;ENG</t>
  </si>
  <si>
    <t>FLTR,AIR;PN:81.61910-0011;POLLEN;TRK</t>
  </si>
  <si>
    <t>PMP,OIL;PN:51.05100-6262;W/DRIVE GEAR</t>
  </si>
  <si>
    <t>SEAL;GSKT;PN:06.56631-0106;ENG/TRK</t>
  </si>
  <si>
    <t>SCRW;HOL;PN:51.05405-7044;COMPRD</t>
  </si>
  <si>
    <t>NZZL;PN:51.01601-5083;OILSPRAYER</t>
  </si>
  <si>
    <t>WSH;SPR;PN:06.16043-0213;B14-FST</t>
  </si>
  <si>
    <t>PIPE;PN:81.01810-6004;OILFILLER</t>
  </si>
  <si>
    <t>GSKT;PN:81.96601-0566;TRANS CASE</t>
  </si>
  <si>
    <t>GSKT;PN:51.05901-0122;OIL COOLER</t>
  </si>
  <si>
    <t>CAP;BAYONET;PN:81.12210-0007;ENG/TRK</t>
  </si>
  <si>
    <t>HOSE;PN:51.96330-0346;CHARGING AIRLINE</t>
  </si>
  <si>
    <t>CVR;PN:51.05501-7216;CYL CRANKCASE</t>
  </si>
  <si>
    <t>FTG;PN:51.09402-0118;AIR INTAKE</t>
  </si>
  <si>
    <t>PIPE;PN:81.01810-6012;OIL FILTER</t>
  </si>
  <si>
    <t>SCRW;HOL;PN:06.78340-0110;FULID</t>
  </si>
  <si>
    <t>PLUG;DRN;PN:51.90310-0117;NPT;TRUCK</t>
  </si>
  <si>
    <t>ASSY;MODULE;PN:51.05000-7040;OIL CLR</t>
  </si>
  <si>
    <t>SEAL;GSKT;PN:06.56631-0110;ENG/TRK</t>
  </si>
  <si>
    <t>SEAL;GSKT;PN:06.56333-3363;ENG/TRK</t>
  </si>
  <si>
    <t>GR;PN:51.05104-0234;OIL PUMP</t>
  </si>
  <si>
    <t>COLR;OIL;PN:51.05601-7176;W/10 CLRCORE</t>
  </si>
  <si>
    <t>GSKT ST;PN:06.56254-2203;CLR TUBE</t>
  </si>
  <si>
    <t>GSKT;PN:51.05901-0160;OIL COOLER</t>
  </si>
  <si>
    <t>SEAL,OIL;PN:51.93020-0405;CRANKSHAFT</t>
  </si>
  <si>
    <t>PIPE;AIR;PN:51.01802-5781;ENG</t>
  </si>
  <si>
    <t>SEAL;PN:06.56631-0109;ENGINE/TRUCK</t>
  </si>
  <si>
    <t>PIPE;PN:51.09402-0188;INTAKE-TRB-CHRGR</t>
  </si>
  <si>
    <t>BRAKE;DISC;20931241;FL</t>
  </si>
  <si>
    <t>BRAKE;DISC;82421140;FL</t>
  </si>
  <si>
    <t>BRAKE;PAD;KIT;21538279;FL</t>
  </si>
  <si>
    <t>KIT;EXCH;CLUTCH;85000791;FL</t>
  </si>
  <si>
    <t>TENSIONER;BELT;21500149;FL</t>
  </si>
  <si>
    <t>ROLLER;IDLER;21390528;FL</t>
  </si>
  <si>
    <t>WSH;PN:06.56631-0112;26.7X34MM;TRUCK</t>
  </si>
  <si>
    <t>SLVE;PN:81.96420-0242;ENGINE/TRUCK</t>
  </si>
  <si>
    <t>SCRW;UNION;PN:51.98150-0199;FUEL FL</t>
  </si>
  <si>
    <t>PIPE;PR;PN:51.05703-5350;ENGINE</t>
  </si>
  <si>
    <t>PIPE;PN:51.05703-5395;OIL RETURN</t>
  </si>
  <si>
    <t>GR;PN:51.05104-0251;OIL PUMP-ENGINE</t>
  </si>
  <si>
    <t>BUSH,PMP;PN:51.05105-5000;OIL PMP-ENG</t>
  </si>
  <si>
    <t>SCRW;PN:06.02099-0380;CYLINDER</t>
  </si>
  <si>
    <t>CVR;PN:51.05103-5036;OIL PUMP-ENGINE</t>
  </si>
  <si>
    <t>NZZL;OIL;PN:51.01601-0015;PISTON COLG</t>
  </si>
  <si>
    <t>GSKT;PN:81.96301-0633;WATER PUMP</t>
  </si>
  <si>
    <t>TANK;EXPNSN;PN:81.06102-6112;WATER</t>
  </si>
  <si>
    <t>BELT,V;PN:06.58073-1412;V-BELT;10X1500MM</t>
  </si>
  <si>
    <t>HOSE;SHAPED;PN:81.96305-0129;RADIATOR</t>
  </si>
  <si>
    <t>FAN;CTH;PN:51.06630-0129;ENGINE</t>
  </si>
  <si>
    <t>PUL,V-BLT;PN:51.95820-0039;TRUCK</t>
  </si>
  <si>
    <t>TNSR;V-RIBBED BELT;PN:51.95800-7315</t>
  </si>
  <si>
    <t>BRG;TNSR;PN:51.91701-0704;TRUCK</t>
  </si>
  <si>
    <t>WSH;PN:51.90710-0280;FANRADIATOR</t>
  </si>
  <si>
    <t>BOLT,M/C;PN:06.01739-0080;HEX;ENG/TRK</t>
  </si>
  <si>
    <t>RING,RTNNG;PN:06.29020-0202;ENGINE/TRUCK</t>
  </si>
  <si>
    <t>NZZL;FAN;PN:81.06620-0135;ENG/TRK</t>
  </si>
  <si>
    <t>SFT;FAN;PN:51.06603-0016;HUB CARRIER</t>
  </si>
  <si>
    <t>ASSY;PPNG;PN:81.98350-6000;ENG/TRK</t>
  </si>
  <si>
    <t>SEAL;SQ;PN:81.96503-0226;ENG/TRK</t>
  </si>
  <si>
    <t>PMP;WTR;PN:51.06500-7066;COOLING SYS</t>
  </si>
  <si>
    <t>CTH;POSITIVE;PN:81.61904-6009;NON</t>
  </si>
  <si>
    <t>HOSE;UPR;PN:81.96301-0677;RADIATOR</t>
  </si>
  <si>
    <t>HOSE;LWR;PN:81.96301-0971;RADIATOR</t>
  </si>
  <si>
    <t>HSG;PN:51.06330-5040;WATER PUMP</t>
  </si>
  <si>
    <t>RING;AIR BAFFLE;PN:81.06620-0134;MOTOR</t>
  </si>
  <si>
    <t>WSH;PN:51.90710-0299;ENGINE/TRUCK</t>
  </si>
  <si>
    <t>CAP;PN:81.90310-0615;TRUCK</t>
  </si>
  <si>
    <t>TUBE;EXN;PN:51.98182-0057;ENGINE</t>
  </si>
  <si>
    <t>CLMP,HOSE;PN:06.67123-4411;ENG/TRK</t>
  </si>
  <si>
    <t>SHRD;FAN;PN:81.06620-0186;TRUCK</t>
  </si>
  <si>
    <t>SCRW;PN:81.90490-0641;FAN SHROUD</t>
  </si>
  <si>
    <t>WSH;PN:81.90713-0813;FAN SHROUD</t>
  </si>
  <si>
    <t>HOSE;HEATING;PN:81.96305-0145;RADIATOR</t>
  </si>
  <si>
    <t>HOSE;UPR;PN:81.96305-0166;RADIATOR</t>
  </si>
  <si>
    <t>PIPE;REF;PN:81.61975-0101;RADIATOR</t>
  </si>
  <si>
    <t>PIPE;REF;PN:81.61975-0254;RADIATOR</t>
  </si>
  <si>
    <t>SEAL;TORIC;PN:06.56936-2423;FPM1;60X3N</t>
  </si>
  <si>
    <t>SEAL;TORIC;PN:06.56939-0079;5N-EPDM9</t>
  </si>
  <si>
    <t>GSKT;PN:51.06901-0061;WATER PIPE</t>
  </si>
  <si>
    <t>GSKT;THERMOSTAT;PN:51.06904-0042;ENG</t>
  </si>
  <si>
    <t>EXN;TUBE;PN:51.98182-0003;ENGINE</t>
  </si>
  <si>
    <t>EXN;TUBE;PN:51.98182-0026;ENGINE</t>
  </si>
  <si>
    <t>EXN;TUBE;PN:51.98182-0050;ENGINE</t>
  </si>
  <si>
    <t>HOSE;LWR;PN:81.96301-0961;RADIATOR</t>
  </si>
  <si>
    <t>PLUG;DRN;PN:06.08049-0031;ENG/TRK</t>
  </si>
  <si>
    <t>GSKT;SEAL;PN:51.05901-0135;OIL COOLER</t>
  </si>
  <si>
    <t>HSG;THERMOSTAT;PN:51.06404-0104</t>
  </si>
  <si>
    <t>FAN;SHROUD;PN:81.06620-0187;FAN</t>
  </si>
  <si>
    <t>CYL;PN:51.54105-6006;AIR COMPR</t>
  </si>
  <si>
    <t>HD,CYL;PN:51.54114-6054;COMPR;AIR</t>
  </si>
  <si>
    <t>HD,CYL;PN:51.54114-6081;COMPRESSOR</t>
  </si>
  <si>
    <t>KIT,RPR;PN:51.54105-6008;CYL-TRUCK</t>
  </si>
  <si>
    <t>GSKT;PN:51.54901-0027;ENGINE</t>
  </si>
  <si>
    <t>HOSE,AIR;PN:06.54059-0007;COMPRESSOR</t>
  </si>
  <si>
    <t>GSKT;PN:51.54901-0034;LINER OF COMPR</t>
  </si>
  <si>
    <t>HD,CYL;PN:51.54114-6084;AIR COMPR</t>
  </si>
  <si>
    <t>CLIP;SPR;PN:06.67420-1544;A-44X15</t>
  </si>
  <si>
    <t>GSKT;R-ANGLE;PN:51.08901-0012;T-CHRGER</t>
  </si>
  <si>
    <t>STUD;HEX;PN:06.01491-8321;ENGINE/TRUCK</t>
  </si>
  <si>
    <t>NUT,LCK;PN:06.11241-0311;LOCKNUT;HEX</t>
  </si>
  <si>
    <t>SEAL;TORIC;PN:06.56936-3004;ENG/TRK</t>
  </si>
  <si>
    <t>SEAL;TORIC;PN:06.56936-2479;ENG/TRK</t>
  </si>
  <si>
    <t>BOLT,M/C;PN:51.90001-0183;HEX;ENG/TRK</t>
  </si>
  <si>
    <t>CLMP;PN:51.91701-0512;EXHAUST SYS</t>
  </si>
  <si>
    <t>TUBE;FLEX;PN:81.15210-0084;EXHAUSTSYS</t>
  </si>
  <si>
    <t>GSKT;RND;PN:51.08901-0096;T-CHRGER</t>
  </si>
  <si>
    <t>RING;OIL;PN:51.98701-0082;ENGINE/TRUCK</t>
  </si>
  <si>
    <t>BOLT,M/C;PN:51.90490-0032;HEX;ENG/TRK</t>
  </si>
  <si>
    <t>COLR;INTER CLR;PN:81.06130-0204;TRK</t>
  </si>
  <si>
    <t>SEAL;TORIC;PN:06.56930-3272;NBR;102X5MM</t>
  </si>
  <si>
    <t>TRBCHRGR;PN:51.09100-9924;TRUCK</t>
  </si>
  <si>
    <t>GSKT;R ANGL;PN:51.08901-0182;T CHARGER</t>
  </si>
  <si>
    <t>GSKT;PN:51.08901-0209;CHARGER FLANGE</t>
  </si>
  <si>
    <t>KIT;SPARE;PN:51.54100-6049;ENGINE</t>
  </si>
  <si>
    <t>COLR;AIR;PN:81.06130-0233;TRUCK</t>
  </si>
  <si>
    <t>ASSY;TUBE;PN:81.15210-0086;110X443</t>
  </si>
  <si>
    <t>CLMP,HOSE;PN:06.67124-1134;HOSE</t>
  </si>
  <si>
    <t>HOSE,AIR;PN:81.96301-0900;CHRGR INTAKE</t>
  </si>
  <si>
    <t>CLMP;PN:51.97445-0033;CRG AIRLINE</t>
  </si>
  <si>
    <t>CYL,PNE;PN:81.15701-6124;AIR;EXHUST</t>
  </si>
  <si>
    <t>BRSH,CBN;PN:2007014061;STARTER</t>
  </si>
  <si>
    <t>CTH;STARTER;PN:2006401527;TRUCK</t>
  </si>
  <si>
    <t>BATTERY;MAN;07.97021.1000SL;175AH;12V</t>
  </si>
  <si>
    <t>STATR;ARMATURE;PN:2004005037;TRUCK</t>
  </si>
  <si>
    <t>PNON;PN:2006382020;STARTER;OF TRUCK</t>
  </si>
  <si>
    <t>LENS;PN:81.25110-0068;HEADLIGHT;RIGHT</t>
  </si>
  <si>
    <t>LENS;PN:81.25110-0067;HEADLIGHT;LEFT</t>
  </si>
  <si>
    <t>BELT,V;PN:06.58073-2302;V-BELT;13X1225MM</t>
  </si>
  <si>
    <t>SNSR;WEAR;PN:81.25937-6011;TRUCK</t>
  </si>
  <si>
    <t>SNSR,TEMP;PN:81.27421-0125;ENGINE</t>
  </si>
  <si>
    <t>BLDE,WPR;PN:81.26440-0065;ENG/TRK</t>
  </si>
  <si>
    <t>BELT,V;PN:51.96820-0238;V-BELT;ENGINE</t>
  </si>
  <si>
    <t>SW,TGL;PN:81.25505-6255;TRUCK</t>
  </si>
  <si>
    <t>LENS;HEADLIGHT;PN:81.25110-0081;RIGHT</t>
  </si>
  <si>
    <t>SW;PN:81.25505-6291;HAZARD LIGHT</t>
  </si>
  <si>
    <t>BUSH;PN:51.91701-0711;TENSION PULLEY</t>
  </si>
  <si>
    <t>RLY;PN:81.25902-0410;24V;20A;BOARD</t>
  </si>
  <si>
    <t>ASSY;BRG;PN:51.06600-6093;FAN</t>
  </si>
  <si>
    <t>LGT;HEADLIGHT;PN:81.25101-6449;TRUCK</t>
  </si>
  <si>
    <t>GEN;PULSE;PN:81.27121-0043;ENG</t>
  </si>
  <si>
    <t>MDL;DOORCNTR;PN:81.25806-7086;TRUCK</t>
  </si>
  <si>
    <t>SNSR;PN:81.25520-0169;TRUCK</t>
  </si>
  <si>
    <t>ASSY;TNSR;PN:51.95800-7396;TRUCK</t>
  </si>
  <si>
    <t>PNL,CTRL;PN:81.25806-7098;WINDOW</t>
  </si>
  <si>
    <t>SW;ROT;PN:81.25505-6837;TRUCK</t>
  </si>
  <si>
    <t>SKT;PN:81.28901-0025;CIGERET LIGHTER</t>
  </si>
  <si>
    <t>SNSR;PR;PN:51.27421-0246;ENGINE</t>
  </si>
  <si>
    <t>SW;STEERING;PN:81.25509-0144;TRUCK</t>
  </si>
  <si>
    <t>RLY;PN:81.25902-0520;TRUCK</t>
  </si>
  <si>
    <t>SNSR;PR;PN:81.27421-0251;TRUCK</t>
  </si>
  <si>
    <t>SNSR,TEMP;PN:51.27421-0190;ENGINE</t>
  </si>
  <si>
    <t>STRTR,ELEC MTR;PN:81.28601-6143;TRUCK</t>
  </si>
  <si>
    <t>SW,PR;PN:81.25503-0244;TRUCK</t>
  </si>
  <si>
    <t>PUL;TIGHTENER;PN:51.95800-6099;W/OBRG</t>
  </si>
  <si>
    <t>HORN;AIR;PN:81.25301-6088;H;TRUCK</t>
  </si>
  <si>
    <t>SNSR,TEMP;PN:51.27421-0165;ENGINE</t>
  </si>
  <si>
    <t>CVR;PN:81.41860-0144;ACCUMULATTOR</t>
  </si>
  <si>
    <t>FUSE;TACHOGRAPH;PN:81.25436-6009;TRUCK</t>
  </si>
  <si>
    <t>ASSY;CBL;PN:51.25413-6256;INJECTOR</t>
  </si>
  <si>
    <t>SNSR;SPD;PN:51.27120-7038;ENGINE</t>
  </si>
  <si>
    <t>GGE,PR;PN:51.27421-0216;TURBO;TRUCK</t>
  </si>
  <si>
    <t>VLV;MULTI-CIRCUIT;PN:81.52151-6074;TRK</t>
  </si>
  <si>
    <t>SPR;TNS;PN:81.97610-0317;BRKSHOE</t>
  </si>
  <si>
    <t>SPR;PN:81.50410-6868;20/24IN;BRK CYL</t>
  </si>
  <si>
    <t>VLV;PR;PN:81.52106-6013;BRAKE</t>
  </si>
  <si>
    <t>VLV;RLY;PN:81.52116-6079;TRUCK</t>
  </si>
  <si>
    <t>ASSY;CALIPER;PN:81508046511;TRUCK</t>
  </si>
  <si>
    <t>ADJSTR;PN:81.50610-6264;BRAKE;RIGHT</t>
  </si>
  <si>
    <t>ADJSTR;PN:81.50610-6263;BRAKE;LEFT</t>
  </si>
  <si>
    <t>ADAP,PIPE;PN:81.98183-6308;STRGT;PIPE</t>
  </si>
  <si>
    <t>CLPR,BRK;PN:81508046500;RH;TRUCK</t>
  </si>
  <si>
    <t>VLV;PR;PN:81.52106-6014;TRUCK</t>
  </si>
  <si>
    <t>JT;PN:81.95303-6017;TRUCK</t>
  </si>
  <si>
    <t>VLV;BKE;PN:81.52315-6156;PARKING BRK</t>
  </si>
  <si>
    <t>KIT,RPR;PN:06.56939-0054;COMPR-AIR</t>
  </si>
  <si>
    <t>KIT,RPR;PN:06.56939-0073;COMPR-AIR</t>
  </si>
  <si>
    <t>VLV;QUICKRELEASE;PN:81.52101-0024;TRK</t>
  </si>
  <si>
    <t>VLV;PR;PN:81.52106-6049;TRUCK</t>
  </si>
  <si>
    <t>CART,AR DRYR;PN:81.52155-0042;TRUCK</t>
  </si>
  <si>
    <t>SEAL;SFT;PN:81.96503-0236;ENG/TRK</t>
  </si>
  <si>
    <t>BRG;RLS;PN:81.30550-0116;ENG/TRK</t>
  </si>
  <si>
    <t>DISC;CTH;PN:81.30301-0549;ENGINE</t>
  </si>
  <si>
    <t>PL;PN:81.30305-0230;PR;CLTH</t>
  </si>
  <si>
    <t>FORK;RELEASEFORK;PN:81.32411-0007;TRK</t>
  </si>
  <si>
    <t>KIT,RPR;PN:81.30560-6019;RLSE LVR</t>
  </si>
  <si>
    <t>BRKT;PN:81.32404-0002-2005;BEARING</t>
  </si>
  <si>
    <t>BSTR;PN:81.30725-6084;CLUTCH ASSY</t>
  </si>
  <si>
    <t>CYL;ACUT;PN:81.32605-6111;G-SHIFT</t>
  </si>
  <si>
    <t>CYL,PNE;PN:81.32655-6182;ACU;SHIFT</t>
  </si>
  <si>
    <t>CYL;PN:81.32655-6181;SHIFTING;ZF151</t>
  </si>
  <si>
    <t>VLV;PN:81.32550-6010;GEARBOX</t>
  </si>
  <si>
    <t>CTH;CYL;PN:81.30715-6152;TRUCK</t>
  </si>
  <si>
    <t>RING;SYN;PN:81324200236;TRUCK</t>
  </si>
  <si>
    <t>BODY;SYN;PN:81324250141;TRUCK</t>
  </si>
  <si>
    <t>RING;SYN;PN:81324200230;TRUCK</t>
  </si>
  <si>
    <t>BODY;SYN;PN:81324250093;TRUCK</t>
  </si>
  <si>
    <t>PC;THRUSTPIECE;PN:81.32510-0013;TRK</t>
  </si>
  <si>
    <t>KIT;PN:81.33901-6040;T/M OIL SYS;TRUCK</t>
  </si>
  <si>
    <t>SEAL;KIT;PN:81.96502-6086;TRANSMISSION</t>
  </si>
  <si>
    <t>GSKT ST;PN:81.96601-6000;TRMN SYS</t>
  </si>
  <si>
    <t>SPR;PR;PN:81.97601-0895;TRUCK</t>
  </si>
  <si>
    <t>PC;THT;PN:81.32510-0005;TRUCK</t>
  </si>
  <si>
    <t>SPR;PR;PN:81.97601-0758;TRUCK</t>
  </si>
  <si>
    <t>SPR;PR;PN:81.97601-0757;TRUCK</t>
  </si>
  <si>
    <t>BLCK;SLDG;PN:81.32526-0031;TRK</t>
  </si>
  <si>
    <t>BLCK;SLDG;PN:81.32526-0034;TRK</t>
  </si>
  <si>
    <t>BLCK;SLDG;PN:81.32526-0026;TRK</t>
  </si>
  <si>
    <t>RING;SYN;PN:81324200288;TRUCK</t>
  </si>
  <si>
    <t>CONE;SYN;PN:81324250157;TRUCK</t>
  </si>
  <si>
    <t>RING;SYN;PN:81324200287;TRUCK</t>
  </si>
  <si>
    <t>RING;GEAR;PN:81.32402-0111;TRANSMN</t>
  </si>
  <si>
    <t>RING;THT;PN:81.32313-0266;TRUCK</t>
  </si>
  <si>
    <t>RING,RTNNG;PN:81.90820-0429;TRUCK</t>
  </si>
  <si>
    <t>SLVE;OIL;PN:81.32562-0146;TRUCK</t>
  </si>
  <si>
    <t>GSKT;PN:81.32903-0249;TRUCK</t>
  </si>
  <si>
    <t>JT,BALL;PN:81.95301-6170;TRUCK</t>
  </si>
  <si>
    <t>JT,BALL;PN:81.95301-6171;TRUCK</t>
  </si>
  <si>
    <t>KNOB;SHIFT;PN:81.32620-0045;TRUCK</t>
  </si>
  <si>
    <t>CVR;PN:81.32620-0101;TRUCK</t>
  </si>
  <si>
    <t>SEAL,OIL;PN:81.96503-0457;ENGINE/TRUCK</t>
  </si>
  <si>
    <t>HOSE;PIPE;PN:81.32562-0473;TRUCK</t>
  </si>
  <si>
    <t>BLWS;PN:81.96420-0563;SHIFT LEVER</t>
  </si>
  <si>
    <t>CBL,CTRL;PN:81.32655-6311;GEARBOX</t>
  </si>
  <si>
    <t>CBL,CTRL;PN:81.32655-6322;GEARBOX</t>
  </si>
  <si>
    <t>GSKT;PN:81.32903-0261;GEARBOX</t>
  </si>
  <si>
    <t>SEAL,OIL;PN:81.96503-0475;TRUCK</t>
  </si>
  <si>
    <t>GSKT;PN:81.96601-0643;HOUSING COVER</t>
  </si>
  <si>
    <t>SKT;BALL;PN:81.95301-6202;GEARSHIFT</t>
  </si>
  <si>
    <t>GRBX;OVERHAUL;MODEL:MAN-2009;TRUCK</t>
  </si>
  <si>
    <t>RING,RTNNG;PN:81.90820-0590;TRUCK</t>
  </si>
  <si>
    <t>BSTR;CTH;PN:81.30725-6116;TRUCK</t>
  </si>
  <si>
    <t>ASSY;ROD;PN:81.46711-6820;TRUCK</t>
  </si>
  <si>
    <t>ROD,TIE;PN:81.95301-6350;END;TRUCK</t>
  </si>
  <si>
    <t>ROD,TIE;PN:81.95301-6351;END;TRUCK</t>
  </si>
  <si>
    <t>PMP,HYD;PN:81.47101-6136;HYD;ENG/TRK</t>
  </si>
  <si>
    <t>DISC,BRK;PN:81.50803-0040;TRUCK</t>
  </si>
  <si>
    <t>NUT;STUB AXLE;PN:81.90620-0086;TRUCK</t>
  </si>
  <si>
    <t>DRUM,BRK;PN:81.50110-0144;TRUCK</t>
  </si>
  <si>
    <t>BRKT;SPEED SENDER;PN:81.35440-5015</t>
  </si>
  <si>
    <t>SEAL;RADIAL SFT;PN:81.96503-0333;CASSET</t>
  </si>
  <si>
    <t>SEAL;TORIC;PN:06.56341-3245;ENG/TRK</t>
  </si>
  <si>
    <t>NUT;AXLE;PN:81.90620-0092;TRUCK</t>
  </si>
  <si>
    <t>GSKT;PN:81.96601-0711;TRUCK</t>
  </si>
  <si>
    <t>SPR;PR;PN:06.46080-0124;TRUCK</t>
  </si>
  <si>
    <t>SEAL;PN:81.96503-0540;RADIALSHAFT</t>
  </si>
  <si>
    <t>NUT,LCK;PN:06.11219-0003;HEX;ENG/TRK</t>
  </si>
  <si>
    <t>BOLT,M/C;PN:81.45501-0176;WHEEL;TRUCK</t>
  </si>
  <si>
    <t>SPR;PARABOLI;PN:81.43402-6328;TRUCK</t>
  </si>
  <si>
    <t>SCRW;HEX LOCK;PN:06.02814-2407;TRUCK</t>
  </si>
  <si>
    <t>SCRW;HEX LOCK;PN:06.02839-0034;TRUCK</t>
  </si>
  <si>
    <t>CAGE;HUB;PN:81.35114-0130;WHEEL;TRUCK</t>
  </si>
  <si>
    <t>BELL;PN:81.35114-0162;HUB CAP</t>
  </si>
  <si>
    <t>RING,RTNNG;PN:06.29160-0225;ENGINE/TRUCK</t>
  </si>
  <si>
    <t>HSG;PN:81.35114-0126;FINAL DRIVE</t>
  </si>
  <si>
    <t>GR;RING;PN:81.35111-0026;W/LH TEETH</t>
  </si>
  <si>
    <t>GR;RING;PN:81.35111-0028;W/RH TEETH</t>
  </si>
  <si>
    <t>HUB;CARRIER;PN:81.35114-0133;TRUCK</t>
  </si>
  <si>
    <t>HUB;CARRIER;PN:81.35114-0132;TRUCK</t>
  </si>
  <si>
    <t>SEAL;O-RING;PN:06.56930-3611;TORIC</t>
  </si>
  <si>
    <t>WSH;SPR;PN:81.90810-0074;TRUCK</t>
  </si>
  <si>
    <t>SEAL;PN:06.56289-0319;RADIAL SHAFT</t>
  </si>
  <si>
    <t>ABS,SHK;PN:81.41722-6057;C SUSP</t>
  </si>
  <si>
    <t>ABS,SHK;PN:81.41722-6055;C SUSP</t>
  </si>
  <si>
    <t>WNCH;LIFT;PN:81.42401-6230;TRUCK</t>
  </si>
  <si>
    <t>BUSH,CND;PN:85.96020-0004;CAB SUSP</t>
  </si>
  <si>
    <t>RING,RTNNG;GND;PN:06.29029-0207;TRUCK</t>
  </si>
  <si>
    <t>SHIM;PN:81.90702-0074;105X125X0.10MM</t>
  </si>
  <si>
    <t>SHIM;PN:81.90702-0076;105X125X0.50MM</t>
  </si>
  <si>
    <t>SHIM;PN:81.90702-0077;105X125X1.50MM</t>
  </si>
  <si>
    <t>WSH;BRKT;PN:81.35140-0014;TRUCK</t>
  </si>
  <si>
    <t>GR;SUN;PN:81.35113-0048;W/RH TEETH</t>
  </si>
  <si>
    <t>ABS,SHK;PN:81.43702-6031;TRUCK</t>
  </si>
  <si>
    <t>ENG;MNTG;PN:81.96210-0571;TRUCK</t>
  </si>
  <si>
    <t>SHLD;WINDSHIELD;PN:81.62450-0078;TRK</t>
  </si>
  <si>
    <t>CVR;COVERING;PN:81.66410-5106;ASSEMBLY</t>
  </si>
  <si>
    <t>PMP,HYD;PN:85417236135;TRUCK</t>
  </si>
  <si>
    <t>KIT,RPR;PN:81.74821-6005;CHASSIS</t>
  </si>
  <si>
    <t>CBL;BOWDEN;PN:81.62680-0132;TRUCK</t>
  </si>
  <si>
    <t>KIT,RPR;PN:81.62305-6274;SEAT BELT</t>
  </si>
  <si>
    <t>VSR;SUN;PN:81.63701-0060;TRUCK</t>
  </si>
  <si>
    <t>LVR;OPERATING;PN:81.62641-6067;TRUCK</t>
  </si>
  <si>
    <t>CYL,HYD;PN:81.41723-6123;HYD;TRUCK</t>
  </si>
  <si>
    <t>ASSY;DOOROPENER;PN:81.62641-6068</t>
  </si>
  <si>
    <t>HOSE;CABIN LIFT UP;PN:06.54099-0207;1505</t>
  </si>
  <si>
    <t>CBL;BOWDEN;PN:81.95501-6534;TRUCK</t>
  </si>
  <si>
    <t>PL;FINGER;PN:81.66912-6207;TRUCK</t>
  </si>
  <si>
    <t>CLIP;GRN;PN:81.62680-0069;TRUCK</t>
  </si>
  <si>
    <t>ASSY;MUD;PN:81.66410-6599;TRUCK</t>
  </si>
  <si>
    <t>PIN,HNGE;PN:81.62691-0007;TRUCK</t>
  </si>
  <si>
    <t>KIT,RPR;PN:81.62385-6037;SPRING</t>
  </si>
  <si>
    <t>VSR;SUN;PN:81.63735-0032;TRUCK</t>
  </si>
  <si>
    <t>HOSE;PIPE;PN:06.54099-0208;ENG/TRK</t>
  </si>
  <si>
    <t>PIN;LOCKING;PN:06.43809-0176;ENG/TRK</t>
  </si>
  <si>
    <t>KIT,RPR;PN:81.41715-6014;LOCTG ARM</t>
  </si>
  <si>
    <t>GRD;MUD;PN:81.61210-0676;RIGHT;TRUCK</t>
  </si>
  <si>
    <t>LNG;PILLAR;PN:81.62410-0146;TRUCK</t>
  </si>
  <si>
    <t>LNG;PILLAR;PN:81.62410-0147;TRUCK</t>
  </si>
  <si>
    <t>HNG;DOOR;PN:81.62690-6063;TRUCK</t>
  </si>
  <si>
    <t>ASSY;MUD;PN:81.66410-6625;TRUCK</t>
  </si>
  <si>
    <t>KIT,RPR;PN:81.62385-6053;SEAT;TRUCK</t>
  </si>
  <si>
    <t>KIT,RPR;PN:81.62641-6081;LOCK;TRUCK</t>
  </si>
  <si>
    <t>BRG;INNER;PN:81.93501-0080;TRNS</t>
  </si>
  <si>
    <t>BRG,RLR;PN:81.93420-0391;TAPER ROLLER</t>
  </si>
  <si>
    <t>BRG;PN:81.93420-0333;TRUCK</t>
  </si>
  <si>
    <t>PL;STL;16MM;STEEL;W/KING PIN;TRAILER</t>
  </si>
  <si>
    <t>SLVE;THD;PN:82495100028;TRUCK</t>
  </si>
  <si>
    <t>DSTRBTR;PN:81.49505-6163;TRUCK</t>
  </si>
  <si>
    <t>SW,PR;PN:81.25525-0257;SCHALTER;TRUCK</t>
  </si>
  <si>
    <t>M/C;PN:0004462661;ACTORS MP II/III;TRUCK</t>
  </si>
  <si>
    <t>BOLT;PN:0908466020;M36X122MM;TRUCK</t>
  </si>
  <si>
    <t>BRG;PN:81.93401-0062;NEEDLE THRUST</t>
  </si>
  <si>
    <t>BRG;RLR;PN:A0079817005;TRUCK</t>
  </si>
  <si>
    <t>UNIT;PN:A0024460833;TACHOGRAPH CNTL</t>
  </si>
  <si>
    <t>MNT;ENG;PN:81.96210-0597;TRUCK</t>
  </si>
  <si>
    <t>ROD,TIE;PN:81 43220 6236;RECTN ROD;TRUCK</t>
  </si>
  <si>
    <t>HOSE;PN:51.12304-5851;FUEL TANK;TRUCK</t>
  </si>
  <si>
    <t>COMP,RFG;PN::A0022307211;TRUCK</t>
  </si>
  <si>
    <t>VLV;PN:A2308300184;EXPANSION;A/C</t>
  </si>
  <si>
    <t>HOSE;WTR;PN:81.96301-0893;RDT;BLK;UPR</t>
  </si>
  <si>
    <t>HOSE;WTR;PN:81.96301-0893S;RDT;BLK;LWR</t>
  </si>
  <si>
    <t>SPR;PN:313842010;CLMP;SMALL;TRK;BPW</t>
  </si>
  <si>
    <t>BOLT;U;TANKER;BPW;LOWER</t>
  </si>
  <si>
    <t>STUD;DBL END;PN:81902100095;TRCK;ENG;MAN</t>
  </si>
  <si>
    <t>GLS;PN:RM10102030;STOP LGT;FNT;LEFT;TRUC</t>
  </si>
  <si>
    <t>SET;SEAL;PN:81.46200 6430;ASBESTOS;TRUCK</t>
  </si>
  <si>
    <t>PUMP;84081002;FH &amp; FM</t>
  </si>
  <si>
    <t>PMP,HYD;PN:001 466 5801;PWR STRNG;TRUCK</t>
  </si>
  <si>
    <t>LGT;INDICATOR;PN:2VP340531-211;TRUCK</t>
  </si>
  <si>
    <t>SLVE;PN:A0009929450;DISTANCE;WL HUB;TRK</t>
  </si>
  <si>
    <t>RNG;PN:A9433340115;ID14XOD178MM;FNT AXL</t>
  </si>
  <si>
    <t>BOLT;HEX;PN:N000000005574;40X40X90MM</t>
  </si>
  <si>
    <t>LINE,PIPE;PN:5410707132;FUEL;TRUCK</t>
  </si>
  <si>
    <t>CLPR,BRK;PN:A0004215706;DISC BRK;FNT;TRK</t>
  </si>
  <si>
    <t>CLPR,BRK;PN:A0004211106;DISC BRK</t>
  </si>
  <si>
    <t>CLPR,BRK;PN:A0004230606;DISC&amp;DRM BRK</t>
  </si>
  <si>
    <t>CLPR,BRK;PN:A0004231006;DISC&amp;DRM BRK</t>
  </si>
  <si>
    <t>CLPR,BRK;PN:5400101200;AIR DISC;LFT;TRK</t>
  </si>
  <si>
    <t>OIL;PN:0019892403;ABC STEERING;TRUCK</t>
  </si>
  <si>
    <t>GSKT;PN:5410140822;OIL SUMP/PAN;TRUCK</t>
  </si>
  <si>
    <t>GSKT;PN:917003028002;OIL COOLER;TRUCK</t>
  </si>
  <si>
    <t>PLUG;MAGNETIC;20571854;FH &amp; FM</t>
  </si>
  <si>
    <t>SENSOR;LEVEL;21714563;FH &amp; FM</t>
  </si>
  <si>
    <t>KIT;LINING;PN:6174230530;BRAKE DRUM</t>
  </si>
  <si>
    <t>VLV;BKE;PN:A0034297744;TRUCK</t>
  </si>
  <si>
    <t>VLV;PN:4630360000;CONTROL;3/2;TRUCK</t>
  </si>
  <si>
    <t>DISC,BRK;PN:0308835030;TRAILER</t>
  </si>
  <si>
    <t>KIT,PN:FX-1060;CALIPER;TRAILER</t>
  </si>
  <si>
    <t>CYL;PN:0084204618;BRK;TRAILER</t>
  </si>
  <si>
    <t>ELB;PN:03100903L/5;PNU;TRAILER</t>
  </si>
  <si>
    <t>LGT;SIDE;PN:2XS 011 759-027;TRAILER</t>
  </si>
  <si>
    <t>AXL;PN:1 73.68.04.0450;TRIDEM;ASSY SET</t>
  </si>
  <si>
    <t>VLV,SOL;PN:A0009973512;24V DC;0.64A</t>
  </si>
  <si>
    <t>ABS,SHK;PN:81.41722-6083;LHS;CAB SUSP</t>
  </si>
  <si>
    <t>ABS,SHK;PN:81.41722-6084;RHS;CAB SUSP</t>
  </si>
  <si>
    <t>HOSE;PN:51.12307-5791;INLET LINE;FUEL SY</t>
  </si>
  <si>
    <t>HOSE;PN:51.12307-5792;PREFILTER LINE</t>
  </si>
  <si>
    <t>HOSE;PN:51.12307-5793;FUEL PMP LINE;FUEL</t>
  </si>
  <si>
    <t>HOSE;PN:51.12307-5794;FILTER LINE;FUEL S</t>
  </si>
  <si>
    <t>HOSE;PN:51.12305-5211;DRIP OIL LINE;FUEL</t>
  </si>
  <si>
    <t>KIT,RPR;PN:81.62641-6086;LOCK;TRUCK</t>
  </si>
  <si>
    <t>DPH;PN:8791205204;D20;BRK CYL</t>
  </si>
  <si>
    <t>BRACKET;20466380;FM</t>
  </si>
  <si>
    <t>SENSOR;23740261;FH &amp; FM</t>
  </si>
  <si>
    <t>BOLT;PN:N000000005506;HEX;BOBTAIL TRUCK</t>
  </si>
  <si>
    <t>BOLT;PN:N000000005541;HEX;BOBTAIL TRUCK</t>
  </si>
  <si>
    <t>BOLT;PN:N000912014087;CAP;BOBTAIL TRUCK</t>
  </si>
  <si>
    <t>NUT;PN:A0019907651;BOBTAIL TRUCK</t>
  </si>
  <si>
    <t>SCRW;PN:A3649900063;HOLLOW;BOBTAIL TRUCK</t>
  </si>
  <si>
    <t>FLTR,AIR;PN:A0008301218;BOBTAIL TRUCK</t>
  </si>
  <si>
    <t>FLTR,AIR;PN:A0180947802;BOBTAIL TRUCK</t>
  </si>
  <si>
    <t>INSRT;PN:A0040943504;FLTR;BOBTAIL TRUCK</t>
  </si>
  <si>
    <t>INSRT;PN:A9709900051;SCREWED;TRUCK</t>
  </si>
  <si>
    <t>BSG;PN:A0003235985;RUBBER;BOBTAIL TRUCK</t>
  </si>
  <si>
    <t>BSG;PN:A0003238185;RUBBER;BOBTAIL TRUCK</t>
  </si>
  <si>
    <t>BSG;PN:A0003264481;RUBBER;BOBTAIL TRUCK</t>
  </si>
  <si>
    <t>BSG;PN:A0003265181;RUBBER;BOBTAIL TRUCK</t>
  </si>
  <si>
    <t>BSG;PN:A9493250050;BOBTAIL TRUCK</t>
  </si>
  <si>
    <t>CLMP;PN:A9909950010;BOBTAIL TRUCK</t>
  </si>
  <si>
    <t>CLMP;PN:N000000000665;BOBTAIL TRUCK</t>
  </si>
  <si>
    <t>ELB;PN:A0059903470;BOBTAIL TRUCK</t>
  </si>
  <si>
    <t>ELB;PN:A0069972371;BOBTAIL TRUCK</t>
  </si>
  <si>
    <t>FLG;PN:A0003501145;COUPLING;TRUCK</t>
  </si>
  <si>
    <t>GSKT;PN:A4570160221;BOBTAIL TRUCK</t>
  </si>
  <si>
    <t>SEAL,SFT;PN:A0219975947;BOBTAIL TRUCK</t>
  </si>
  <si>
    <t>SEAL,VLV;PN:A0000535258;BOBTAIL TRUCK</t>
  </si>
  <si>
    <t>SEAL;PN:A0039976740;RING;BOBTAIL TRUCK</t>
  </si>
  <si>
    <t>SEAL;PN:A0139974045;RING;BOBTAIL TRUCK</t>
  </si>
  <si>
    <t>SEAL;PN:A0139974245;RING;BOBTAIL TRUCK</t>
  </si>
  <si>
    <t>SEAL;PN:A0139976846;RING;BOBTAIL TRUCK</t>
  </si>
  <si>
    <t>SEAL;PN:A0169972445;RING;BOBTAIL TRUCK</t>
  </si>
  <si>
    <t>SEAL;PN:N000000001069;RING;BOBTAIL TRUCK</t>
  </si>
  <si>
    <t>SEAL;PN:N000000001072;RING;BOBTAIL TRUCK</t>
  </si>
  <si>
    <t>HOSE;PN:A9424660681;BOBTAIL TRUCK</t>
  </si>
  <si>
    <t>BMPR;PN:A0003200144;RUBBER;BOBTAIL TRUCK</t>
  </si>
  <si>
    <t>BMPR;PN:A000320064464;RBR;BOBTAIL TRUCK</t>
  </si>
  <si>
    <t>BSTR;PN:A000254044764;CLUTCH;TRUCK</t>
  </si>
  <si>
    <t>DISK,SPCR;PN:A3892623055;BOBTAIL TRUCK</t>
  </si>
  <si>
    <t>HD,CYL;PN:A5411301819;BOBTAIL TRUCK</t>
  </si>
  <si>
    <t>HUB;PN:A940350143528;DS WHL;TRUCK</t>
  </si>
  <si>
    <t>PL;PN:A9483250026;BOBTAIL TRUCK</t>
  </si>
  <si>
    <t>SEP;PN:FILTERR90B;WATER;BOBTAIL TRUCK</t>
  </si>
  <si>
    <t>SPR;PN:A9459930010;BOBTAIL TRUCK</t>
  </si>
  <si>
    <t>TUBE;PN:A9483250753;SPACER;BOBTAIL TRUCK</t>
  </si>
  <si>
    <t>GLS;PN:0004772516;INSP;WTR TRAP;FLTR</t>
  </si>
  <si>
    <t>ABS,SHK;PN:A0063237400;REAR;TRUCK</t>
  </si>
  <si>
    <t>BRG,RLR;PN:A0049811005;TAPERED;TRUCK</t>
  </si>
  <si>
    <t>BRG,RLR;PN:A0069810805;TAPERED;TRUCK</t>
  </si>
  <si>
    <t>HOSE,RDR;PN:N900271060004;TRUCK</t>
  </si>
  <si>
    <t>KIT,RP;PN:A0003503605;TIE BAR BUSH;TRUCK</t>
  </si>
  <si>
    <t>KIT;PN:A6564110173;SECURING-KIT;TRUCK</t>
  </si>
  <si>
    <t>RING;PN:A6563340115;TRUCK</t>
  </si>
  <si>
    <t>RING;PN:A6563340215;TRUCK</t>
  </si>
  <si>
    <t>SNSR,LVL;PN:A0155424317;FUEL;TRUCK</t>
  </si>
  <si>
    <t>OIL;PN:A000989560511;BRAKE;TRUCK</t>
  </si>
  <si>
    <t>FNDR;PN:A9438810801;FNT;TRUCK</t>
  </si>
  <si>
    <t>VLV;PN:A004430378164;HAND BRAKE;TRUCK</t>
  </si>
  <si>
    <t>COVERING;PN:A94388420227C72;TRUCK</t>
  </si>
  <si>
    <t>UNN;PART NUMBER:A0009970934;TRUCK</t>
  </si>
  <si>
    <t>BULB;992519;FH &amp; FM</t>
  </si>
  <si>
    <t>BULB;990037;FH &amp; FM</t>
  </si>
  <si>
    <t>BULB;992516;FH &amp; FM</t>
  </si>
  <si>
    <t>FILTER;HOUSING;FUEL;21870628;FH &amp; FM</t>
  </si>
  <si>
    <t>PL;PROTECTIVE;PN:A6584210120;TRUCK</t>
  </si>
  <si>
    <t>PL,PROTECTIVE;PN:A6584210020;TRUCK</t>
  </si>
  <si>
    <t>CVR,PN:A3054231020;TRUCK</t>
  </si>
  <si>
    <t>O-RNG;PN:A3054231120;TRUCK</t>
  </si>
  <si>
    <t>PMP;VANE;PN:A001466580180;STEERING BOX</t>
  </si>
  <si>
    <t>NIPPLE;ELBOW;993220;FH &amp; FM</t>
  </si>
  <si>
    <t>RIM;WHEEL;23639258;FH &amp; FM</t>
  </si>
  <si>
    <t>BOLT:PN:N910105008008;HEX HD;M8X1.25X16</t>
  </si>
  <si>
    <t>BOLT:PN:N910105008014;HEX HD;M8X35;TRUCK</t>
  </si>
  <si>
    <t>HEADLAMP;22239219;FH &amp; FM</t>
  </si>
  <si>
    <t>HEADLAMP;22239217;FH &amp; FM</t>
  </si>
  <si>
    <t>BRG,RLR;PN:A0139814305;TAPERED;TRUCK</t>
  </si>
  <si>
    <t>GSKT;PN:A9433340080;TRUCK;MERCEDES</t>
  </si>
  <si>
    <t>RING;PART NUMBER:A9909900701;MEASURING</t>
  </si>
  <si>
    <t>SNSR;PN:A0004461234;STEERING WHL ANGLE</t>
  </si>
  <si>
    <t>NUT;WHEEL;PN:21303956;TRUCK;VOLVO</t>
  </si>
  <si>
    <t>NUT;WHEEL;21402076;FH &amp; FM</t>
  </si>
  <si>
    <t>PRODUCTION;MODUL;AIR;22277959;FL</t>
  </si>
  <si>
    <t>PMP;PN:A2218690121;WATER;TRUCK</t>
  </si>
  <si>
    <t>BLDE,WPR;PN:A0018203845;TRUCK</t>
  </si>
  <si>
    <t>BULB;PN:N072601024192;24V;21W;P21W</t>
  </si>
  <si>
    <t>BULB;PN:N072601024160;24V;PARKLIGHT</t>
  </si>
  <si>
    <t>BULB;PN:N072601024704;24V;12W;TAILLIGHT</t>
  </si>
  <si>
    <t>ABSORBER;SHOCK;23960711;FM</t>
  </si>
  <si>
    <t>SCREW;HEXAGON;993785;FH &amp; FM</t>
  </si>
  <si>
    <t>NUT;LOCK;990984;FH &amp; FM</t>
  </si>
  <si>
    <t>VALVE;CONTROL;21133934;FH &amp; FM</t>
  </si>
  <si>
    <t>BELT;SEAT;21062035;FH &amp; FM</t>
  </si>
  <si>
    <t>HOSE;22374107;FM</t>
  </si>
  <si>
    <t>FAN;20832823;FL</t>
  </si>
  <si>
    <t>THERMOSTAT;21705453;FL</t>
  </si>
  <si>
    <t>RING;SEALING;20798938;FL</t>
  </si>
  <si>
    <t>AXLE NUT;PN:0526647110;TRAILER BPW</t>
  </si>
  <si>
    <t>SHAFT OIL SEAL;PN:0256647700;TRAILER BPW</t>
  </si>
  <si>
    <t>LOCK RING SET;PN:0518804150;TRAILER BPW</t>
  </si>
  <si>
    <t>U-BOLT WASHER;PN:0254012507;TRAILER BPW</t>
  </si>
  <si>
    <t>SPRING PAD LH;PN:0503222090;TRAILER BPW</t>
  </si>
  <si>
    <t>BRACKET;PN:0334525010;TRAILER BPW</t>
  </si>
  <si>
    <t>OIL FILTER 21707133 VOLVO</t>
  </si>
  <si>
    <t>SWITCH, MERCEDES TRUCK A0015456309</t>
  </si>
  <si>
    <t>KIT;REPAIR;85109892;FH &amp; FM</t>
  </si>
  <si>
    <t>SPEED;SENSOR;WHEEL;23637090;FH &amp; FM</t>
  </si>
  <si>
    <t>U BOLT-1;PIN;0313844094;TRAILER BPW</t>
  </si>
  <si>
    <t>SENSOR;23740262;FH &amp; FM</t>
  </si>
  <si>
    <t>ADJUSTING DEVICE:PN:W930589002300:ACTROS</t>
  </si>
  <si>
    <t>RADIATOR, A9705000403, BENZ</t>
  </si>
  <si>
    <t>TANK, A9705000449, BENZ</t>
  </si>
  <si>
    <t>BRAKE PADS, A0084205820, BENZ</t>
  </si>
  <si>
    <t>BEARING ;PN;33213;TRAILER</t>
  </si>
  <si>
    <t>AIR HOSE 6MM;PN;R904091;TRAILER</t>
  </si>
  <si>
    <t>AIR HOSE 8MM;PN;R904101;TRAILER</t>
  </si>
  <si>
    <t>HOSECLAMP31X14;PIN;8935104202;TRAILER</t>
  </si>
  <si>
    <t>BEARINSUPPORT;PIN;0322417010;TRAILER</t>
  </si>
  <si>
    <t>HUB ASSY;PIN;0327243290;TRAILER;BPW</t>
  </si>
  <si>
    <t>A FRAME:PN:81432706163:MAN</t>
  </si>
  <si>
    <t>SCREW(16DX70L);PN;A4270310071;TRUCK-BENZ</t>
  </si>
  <si>
    <t>SPRING BRACKET LH;PN:0503226130;TRAILER</t>
  </si>
  <si>
    <t>FAN CLUCTH ASSY-M2021:PN:51066300140:MAN</t>
  </si>
  <si>
    <t>AIRBELLOW ASSY-BPW;PN;0542943200;TRAILER</t>
  </si>
  <si>
    <t>SPRING PLATE -16T;PN;0303219340;TRAILER</t>
  </si>
  <si>
    <t>U Bolt Small-130X95;PN;SO-130X95;ACTROS</t>
  </si>
  <si>
    <t>REFRIGERANT HOSE-A/C;PN;81619750252;MAN</t>
  </si>
  <si>
    <t>HOUSING;20455981;FM-17, FM-20</t>
  </si>
  <si>
    <t>COVER;20746401;FM-17, FM-20</t>
  </si>
  <si>
    <t>ACTUATOR;20455983;FM-17, FM-20</t>
  </si>
  <si>
    <t>GLASS;MIRROR;21320404;FM-17, FM-20</t>
  </si>
  <si>
    <t>COVER;20589831;FM-17, FM-20</t>
  </si>
  <si>
    <t>GLASS;MIRROR;21320365;FM-17, FM-20</t>
  </si>
  <si>
    <t>BOARD;FOOT;82644147;FM</t>
  </si>
  <si>
    <t>PLATE;FOOT;1063726;FM</t>
  </si>
  <si>
    <t>PLATE;FOOT;20360789;FM</t>
  </si>
  <si>
    <t>BOARD;FOOT;21520119;FM</t>
  </si>
  <si>
    <t>BOARD;FOOT;82644146;FM</t>
  </si>
  <si>
    <t>FOOT PLATE-LHS;PN;1063726;VOLVO</t>
  </si>
  <si>
    <t>PLATE;FOOT;20360788;FM</t>
  </si>
  <si>
    <t>BOARD;FOOT;21520015;FM</t>
  </si>
  <si>
    <t>HOUSING;20455982;FM-17, FM-20</t>
  </si>
  <si>
    <t>COVER-RHS;PN;20746401;VOLVO</t>
  </si>
  <si>
    <t>MIRROR ACTUATOR(FM)-RH;PN;20455983;VOLVO</t>
  </si>
  <si>
    <t>ABS,SHOCK-REAR;PN;A9063200731;SPRINTER</t>
  </si>
  <si>
    <t>BRAKE SHOE;PN;04621600A;TRAILER</t>
  </si>
  <si>
    <t>SPRING-BR.SHOE;PN;0539746030;TRAILER</t>
  </si>
  <si>
    <t>AIR SPRING-PISTON;PN;R94793;TRAILER</t>
  </si>
  <si>
    <t>ELEC.CONTROL UNIT;PN;81258057154;MAN</t>
  </si>
  <si>
    <t>WHEEL HUB PN: A9433301525</t>
  </si>
  <si>
    <t>AIR BELLOW ASSY;PN;750999;TRAILER</t>
  </si>
  <si>
    <t>SPR LEAF-3RD 14TN;PN:02101208222;TRAILER</t>
  </si>
  <si>
    <t>SPR LEAF ASSY-14TN;PN:0508108010;TRAILER</t>
  </si>
  <si>
    <t>SUNVISOR;PN:A9438100810;ACTROS</t>
  </si>
  <si>
    <t>BRKT OUTSIDE SVSR;PN:A9438111814;ACTROS</t>
  </si>
  <si>
    <t>BRKT CTR LEFT SVSR;PN:A9438111614;ACTROS</t>
  </si>
  <si>
    <t>BRKT CTR RGHT SVSR;PN:A9438111714;ACTROS</t>
  </si>
  <si>
    <t>ACTUATOR;21654870;FH &amp; FM</t>
  </si>
  <si>
    <t>ABS RELAY VALVE;PN;4721950410;TRAILER</t>
  </si>
  <si>
    <t>SCREW-CALIPER;PN:A942990011464;ACTROS</t>
  </si>
  <si>
    <t>HUB M135X2DIA;PN;0327243420;TRAILER</t>
  </si>
  <si>
    <t>AIR BLW W/ PISTON;PN;3229000700;TRAILER</t>
  </si>
  <si>
    <t>BOWDEN CABLE;PN:81955010244;MAN</t>
  </si>
  <si>
    <t>BRAKE CYLINDER24/30;PN:0544420011;TRAILE</t>
  </si>
  <si>
    <t>RUBBER BUMPER;PN:A0003220144;ACTROS</t>
  </si>
  <si>
    <t>MOUNTING PLATE;PN:A94133104267390;ACTROS</t>
  </si>
  <si>
    <t>HEADLIGHT SWITCH;PN:A9435451004;ACTROS</t>
  </si>
  <si>
    <t>POSITION LAMP;PN;A0028200056;ACTROS</t>
  </si>
  <si>
    <t>SCREW PN: A5410550620</t>
  </si>
  <si>
    <t>SEALING RING PN: A9060170260</t>
  </si>
  <si>
    <t>MODULATOR;22225554;FM-17, FM-20</t>
  </si>
  <si>
    <t>TANK;EXPANSION;22821828;FM</t>
  </si>
  <si>
    <t>HOSE;21801796;FM</t>
  </si>
  <si>
    <t>HOSE;979652;FH &amp; FM</t>
  </si>
  <si>
    <t>HOSE;RUBBER;990536;FH &amp; FM</t>
  </si>
  <si>
    <t>COUPLING;QUICK;20805109;FM</t>
  </si>
  <si>
    <t>CLAMP;HOSE;984993;FH &amp; FM</t>
  </si>
  <si>
    <t>REPAIR KIT RELAY VLV;PN;580006025;ACTROS</t>
  </si>
  <si>
    <t>FENDER RH;PN;A9305200019;ACTROS</t>
  </si>
  <si>
    <t>ENTRANCE LH;PN;A94366003017354;ACTROS</t>
  </si>
  <si>
    <t>FOOT STEP LH;PN;A9436660028;ACTROS</t>
  </si>
  <si>
    <t>EXP TANK COOLANT PIPE;PN;21944107;VOLVO</t>
  </si>
  <si>
    <t>TS THRUST PIECE;PN:A0004230316;ACTROS</t>
  </si>
  <si>
    <t>SEAL RING-BPW;PN;0331097310;TRAILER</t>
  </si>
  <si>
    <t>THRUST COLLAR-BPW;PN;0537006480;TRAILER</t>
  </si>
  <si>
    <t>HOUSING FUEL FILTER;PN;51125017313;MAN</t>
  </si>
  <si>
    <t>SENSOR RING ABS;PN;9423340015;ACTROS</t>
  </si>
  <si>
    <t>SPACER;PN;3463560027;ACTROS</t>
  </si>
  <si>
    <t>NOZZLE HOLDER SEAL;PN;2430105049;ACTROS</t>
  </si>
  <si>
    <t>FENDER RH FRONT;PN;A9305200119;ACTROS</t>
  </si>
  <si>
    <t>POS CABLE;PN;A0015402530;ACTROS</t>
  </si>
  <si>
    <t>NIPPLE;ELBOW;984672;FH &amp; FM</t>
  </si>
  <si>
    <t>OIL HOSE FM/FH;PN;23701845;VOLVO</t>
  </si>
  <si>
    <t>HOSE;OIL;23701846;FH &amp; FM</t>
  </si>
  <si>
    <t>HOSE;PRESSURE;22770419;FM</t>
  </si>
  <si>
    <t>CONNECTOR;21380391;FH &amp; FM</t>
  </si>
  <si>
    <t>CONNECTOR;21052612;FH &amp; FM</t>
  </si>
  <si>
    <t>BRAKE;CYLINDE;SPRING;22273774;FM,FM,FH</t>
  </si>
  <si>
    <t>BRAKE;CYLINDER;SPRING;23199203;FM,FM,FH</t>
  </si>
  <si>
    <t>CONDITIONIN;AIR;85013654;FM-17</t>
  </si>
  <si>
    <t>PRESR  REGULATING VLV;PN;81521069068;MAN</t>
  </si>
  <si>
    <t>BEARING;BALL;25378261;FL</t>
  </si>
  <si>
    <t>FLYWHEEL;23882826;FL</t>
  </si>
  <si>
    <t>AC CONDENSOR;PN;A9425000154;ACTROS</t>
  </si>
  <si>
    <t>EX. GASTURBOCHAR;PN;A009096599987;ACTROS</t>
  </si>
  <si>
    <t>GB BRTHER FLTR;PN;81327370012;MAN</t>
  </si>
  <si>
    <t>AXLE BRTHER FLTR;PN;81321180010;MAN</t>
  </si>
  <si>
    <t>STEERING FLTR;PN;81473016005;MAN</t>
  </si>
  <si>
    <t>EBS FRONT;PN;81521069067;MAN</t>
  </si>
  <si>
    <t>EBS REAR;PN;81521069068;MAN</t>
  </si>
  <si>
    <t>FLYWHEEL;21630898;FH &amp; FM</t>
  </si>
  <si>
    <t>BALL BEARING FLYWHEEL;1652986;VOLVO</t>
  </si>
  <si>
    <t>BEARING;BALL;23239988;FM-20, FM-21, FH</t>
  </si>
  <si>
    <t>TEMPERATURE SENSOR;PN;81.27421-0224;MAN</t>
  </si>
  <si>
    <t>KIT;REPAIR;85109883;FM-17, FM-20</t>
  </si>
  <si>
    <t>BRAKE PAD KIT;PN;23149532;VOLVO</t>
  </si>
  <si>
    <t>KIT;REPAIR;85109886;FM-17, FM-20</t>
  </si>
  <si>
    <t>KIT;REPAIR;22783548;FH &amp; FM</t>
  </si>
  <si>
    <t>ARM;21368800;FH &amp; FM</t>
  </si>
  <si>
    <t>HOSE;OIL;23701845;FH &amp; FM</t>
  </si>
  <si>
    <t>BEARING;BALL;1652986;FM-17</t>
  </si>
  <si>
    <t>ALTERNATOR;21401675;FH &amp; FM</t>
  </si>
  <si>
    <t>REPAIR KIT;PN;85109883;VOLVO</t>
  </si>
  <si>
    <t>BALL;JOIN;ANGLE;23377695;FH &amp; FM</t>
  </si>
  <si>
    <t>JOINT;BALL;21554115;FH &amp; FM</t>
  </si>
  <si>
    <t>PUMP;STEERING;24060142;FM-21</t>
  </si>
  <si>
    <t>FAN CLUTCH;51.06630-0144;MAN</t>
  </si>
  <si>
    <t>LH STEERIN KNUCKLE;PN;A9433322901;ACTROS</t>
  </si>
  <si>
    <t>RH STEERIN KNUCKLE;PN;A9433321302;ACTROS</t>
  </si>
  <si>
    <t>SPRNG BRKT BPW WEL;PN;0537544228;TRAILER</t>
  </si>
  <si>
    <t>DIFF.DRAINPLG M24X1.5;PN:81903100179;MAN</t>
  </si>
  <si>
    <t>GB.DRAINPLG M24X1.5;PN:06080420308;MAN</t>
  </si>
  <si>
    <t>GB.DRAINPLG SEAL ;PN:81965030660;MAN</t>
  </si>
  <si>
    <t>COVER;HUB;21302471;FH &amp; FM</t>
  </si>
  <si>
    <t>JOINT;BALL;21554111;FH &amp; FM</t>
  </si>
  <si>
    <t>NIPPLE;PN:992234;VOLVO</t>
  </si>
  <si>
    <t>TUBE;PN:980834;VOLVO</t>
  </si>
  <si>
    <t>AC BLOWER FAN MOTOR;PN:20926019;VOLVO</t>
  </si>
  <si>
    <t>STABILIZER BAR ROD;PN;22325247;VOLVO</t>
  </si>
  <si>
    <t>PROP SHAFT BEARING;PN;A0004101622;ACTROS</t>
  </si>
  <si>
    <t>AIR DRYER NIPPLE M22X1.5;PN:991084;VOLVO</t>
  </si>
  <si>
    <t>AIR DRYER NIPPLE M16X1.5;PN:991083;VOLVO</t>
  </si>
  <si>
    <t>AIR DRYER NIPPLE M12X1.5;PN:991082;VOLVO</t>
  </si>
  <si>
    <t>QUICK COUPLING;PN;21313188;VOLVO</t>
  </si>
  <si>
    <t>RH RR VIEW MIRROR;PN;84468503;VOLVO</t>
  </si>
  <si>
    <t>LH RR VIEW MIRROR;PN;24063134;VOLVO</t>
  </si>
  <si>
    <t>UPPER LH MIRRORCOVER;PN;82268522;VOLVO</t>
  </si>
  <si>
    <t>UPPER RH MIRROR COVER;PN;82268525;VOLVO</t>
  </si>
  <si>
    <t>LOWER LH MIRROR  COVER;PN;82268542;VOLVO</t>
  </si>
  <si>
    <t>LOWER RH  MIRROR COVER;PN;82268553;VOLVO</t>
  </si>
  <si>
    <t>RH SWITCH PANEL;PN;22154235;VOLVO</t>
  </si>
  <si>
    <t>LH SWITCH PANEL;PN;22154240;VOLVO</t>
  </si>
  <si>
    <t>FUEL FILTER HOUSING;PN:21088117;VOLVO</t>
  </si>
  <si>
    <t>SET;BRUSH;20750350;FH &amp; FM</t>
  </si>
  <si>
    <t>EVAPORATOR;21063612;FM</t>
  </si>
  <si>
    <t>BRAKE;CYLINDER;SPRING;21752714;FH &amp; FM</t>
  </si>
  <si>
    <t>BRAKE;CYLINDER;SPRING;21752715;FH &amp; FM</t>
  </si>
  <si>
    <t>HEAD;KIT;CYLINDER;22794275;FM20,FM21,FH</t>
  </si>
  <si>
    <t>PEDAL;84412478;FM</t>
  </si>
  <si>
    <t>BRAKE;HOUSING;22567762;FM-2021, FH</t>
  </si>
  <si>
    <t>BRAKE;HOUSING;22567763;FM-2021, FH</t>
  </si>
  <si>
    <t>SENSOR;23937503;FH &amp; FM</t>
  </si>
  <si>
    <t>SPEED;SENSOR;VEHICLE;22387296;FH &amp; FM</t>
  </si>
  <si>
    <t>ABSORBER;SHOCK;20712868;FL</t>
  </si>
  <si>
    <t>SENSOR;21396128;FL</t>
  </si>
  <si>
    <t>TANK;EXPANSION;82582816;FL</t>
  </si>
  <si>
    <t>HEADLAMP;84550039;FL</t>
  </si>
  <si>
    <t>HEADLAMP;84550040;FL</t>
  </si>
  <si>
    <t>CAB STBLZR BRNG HSNG LH;PN:21817833;VOLV</t>
  </si>
  <si>
    <t>CAB STBLZR BRNG HSNG RH;PN:21817834;VOLV</t>
  </si>
  <si>
    <t>U BOLT-M PN;0313844154 ;TRAILER BPW</t>
  </si>
  <si>
    <t>ECAS SENSOR VALVE;PN:4410501230;MAN</t>
  </si>
  <si>
    <t>TUBE-AIR;PN:22416759;VOLVO</t>
  </si>
  <si>
    <t>SERVO PIPE;PN:23478777;VOLVO</t>
  </si>
  <si>
    <t>WHEEL HUB 8 TON;PN:0327230380;TRAILER</t>
  </si>
  <si>
    <t>BRK BSTR DIAPHRAM 24;PN:8971205354;WABCO</t>
  </si>
  <si>
    <t>WINDOW CARRIER;PN:A0007200079;ACTROS</t>
  </si>
  <si>
    <t>REAR BRAKE KIT;PN:A3074204102;ACTROS</t>
  </si>
  <si>
    <t>SPACER DISC;PN:A3854210152;ACTROS</t>
  </si>
  <si>
    <t>BRAKE CARRIER;PN:A6584210406;ACTROS</t>
  </si>
  <si>
    <t>SNAP RING;PN:A3079940035;ACTROS</t>
  </si>
  <si>
    <t>SEAL RING;PN:A0039970547;ACTROS</t>
  </si>
  <si>
    <t>SEAL RETAINER;PN:A9454230058;ACTROS</t>
  </si>
  <si>
    <t>HEX BOLT;PN:A0199903601;ACTROS</t>
  </si>
  <si>
    <t>BRAKE SHOE KIT;PN:A3074200339;ACTROS</t>
  </si>
  <si>
    <t>SHAFT BUSH;PN:A3054210750;ACTROS</t>
  </si>
  <si>
    <t>ALTRNTR REPAIR KIT;PN:A0009807215;ACTROS</t>
  </si>
  <si>
    <t>HYDRAULIC HOSE ASSMBLY PN;21914738,VOLVO</t>
  </si>
  <si>
    <t>TAPERED BEARING PN;A0039810605 ; ACTROS</t>
  </si>
  <si>
    <t>THREADED RING PN;A0003500243 ; ACTROS</t>
  </si>
  <si>
    <t>LOCK WASHER PN;A9423530373 ; ACTROS</t>
  </si>
  <si>
    <t>COUNTERSHAFT GEAR PN;A0003531585;ACTROS</t>
  </si>
  <si>
    <t>BRAKE BOOSTER HOSE ;PN:22938288;VOLVO</t>
  </si>
  <si>
    <t>BRAKE BOOSTER HOSE 1/2;PN:22938295;VOLVO</t>
  </si>
  <si>
    <t>STEERING GEARBOX;PN:A375460030080;ACTROS</t>
  </si>
  <si>
    <t>LHS DOOR WINDOW GLASS;PN:81626450047;MAN</t>
  </si>
  <si>
    <t>RHS DOOR WINDOW GLASS;PN:81626450048;MAN</t>
  </si>
  <si>
    <t>SHIFTING FORK;PN:9452600430;ACTROS</t>
  </si>
  <si>
    <t>SYNCHRONIZER CONE;PN:9452627734;ACTROS</t>
  </si>
  <si>
    <t>HEAD LIGHT FRAME LH;PN:9438260259;ACTROS</t>
  </si>
  <si>
    <t>HEAD LIGHT FRAME RH;PN:9438260359;ACTROS</t>
  </si>
  <si>
    <t>STEERING FILTER;PN:A0004663004,ACTROS'24</t>
  </si>
  <si>
    <t>AIR DRYER FILTR;PN:A0004292797;ACTROS'24</t>
  </si>
  <si>
    <t>TAIL LAMP LENS L/R;PN:A0025447390;ACTROS</t>
  </si>
  <si>
    <t>BRAKE LINING;17MM;PN:R190321;ROCKBERG</t>
  </si>
  <si>
    <t>TAPERED WEAR PLATE AL2;PN:0316435030;BPW</t>
  </si>
  <si>
    <t>THRUST WASHER;PN:0332034530;BPW</t>
  </si>
  <si>
    <t>AC EXPANSION VALVE;PN:21354759;VOVLO</t>
  </si>
  <si>
    <t>CLUTCH DISC;PN:85022358;VOLVO</t>
  </si>
  <si>
    <t>AC EVAPORATOR COIL;PN:81619206043;MAN</t>
  </si>
  <si>
    <t>MIRROR LEFT SIDE;PN:81637306533;MAN</t>
  </si>
  <si>
    <t>MIRROR RIGHT SIDE;PN:81637306534;MAN</t>
  </si>
  <si>
    <t>HEXAGONHEAD BOLT;PN:N000000005494;ACTROS</t>
  </si>
  <si>
    <t>HEXAGON NUT;PN:N000000005464;ACTROS</t>
  </si>
  <si>
    <t>HEX BOLT W.FLANGE;PN:A9909900501;ACTROS</t>
  </si>
  <si>
    <t>DAMPER;PN:A0019191245;ACTROS</t>
  </si>
  <si>
    <t>FENDER FLARE;PN:A9438811201;ACTROS</t>
  </si>
  <si>
    <t>DOOR LOCK LEFT;PN:81626806149;MAN</t>
  </si>
  <si>
    <t>DRAG LINK ASSY;PN:A0034603105;ACTROS</t>
  </si>
  <si>
    <t>DRAG LINK ASSY;PN:A0034603205;ACTROS</t>
  </si>
  <si>
    <t>SLACK ADJ REAR L/H;PN:A9454200238;ACTROS</t>
  </si>
  <si>
    <t>SLACK ADJ REAR R/H;PN:A9454200338;ACTROS</t>
  </si>
  <si>
    <t>VEHICLE SPEED SENSOR;PN:22387292; VOLVO</t>
  </si>
  <si>
    <t>HEAD LAMP ASSY LHS ;PN:81251016829;MAN</t>
  </si>
  <si>
    <t>HEAD LAMP ASSY RHS;PN:81251016830;MAN</t>
  </si>
  <si>
    <t>GB OIL COOLER CONECTOR;PN:20938685;VOLVO</t>
  </si>
  <si>
    <t>WINDOW LIFT LHS;PN:84561609;VOLVO</t>
  </si>
  <si>
    <t>WINDOW LIFT RHS ;PN:84561621; VOLVO</t>
  </si>
  <si>
    <t>DOOR HINGES LHS;PN:A9417200837;ACTROS</t>
  </si>
  <si>
    <t>PIPELINE HOSE A/C;PN:A9418300315;ACTROS</t>
  </si>
  <si>
    <t>OIL SEAL RING;PN:A0169975746;ACTROS</t>
  </si>
  <si>
    <t>TIE ROD;PN:A9423302003;ACTROS</t>
  </si>
  <si>
    <t>ENGINE MOUNTING;PN:A9412418113;ACTROS</t>
  </si>
  <si>
    <t>ENGINE MOUNTING;PN:A9412418713;ACTROS</t>
  </si>
  <si>
    <t>PRSSUR RELIEF VLVE;PN:A0054298944;ACTROS</t>
  </si>
  <si>
    <t>SHOCK ABSORBER RR;PN:A0053263400;ACTROS</t>
  </si>
  <si>
    <t>EXPANSION TANK CAP;PN:A0005016415;ACTROS</t>
  </si>
  <si>
    <t>RELAY GEARSHIFT;PN:A0009822123;ACTROS</t>
  </si>
  <si>
    <t>FOOT STEP RH;PN:81615200092;MAN</t>
  </si>
  <si>
    <t>WIND DFLCTR INNER RH;PN:81611100208;MAN</t>
  </si>
  <si>
    <t>WIND DEFLTR OUTER RH;PN;81611100154;MAN</t>
  </si>
  <si>
    <t>OUTSIDE MIRROR RHS;PN:81637306878;MAN</t>
  </si>
  <si>
    <t>MIRROR BACK TRIM RH;PN:81637320110;MAN</t>
  </si>
  <si>
    <t>MIRROR ARM COVER RH;PN:81637320112;MAN</t>
  </si>
  <si>
    <t>MIRROR UPPER TRIM RH;PN:81637320114;MAN</t>
  </si>
  <si>
    <t>CURB MIRROR;PN:81637306881;MAN</t>
  </si>
  <si>
    <t>OUTSIDE MIRROR LH;PN;81637306875;MAN</t>
  </si>
  <si>
    <t>MIRROR TRIM BRKT LH;PN:81637320115;MAN</t>
  </si>
  <si>
    <t>MIRROR TRIM RETNER LH;PN:81637320113;MAN</t>
  </si>
  <si>
    <t>MIRROR TRIM GRAINED;PN:81637320111;MAN</t>
  </si>
  <si>
    <t>HUB KIT REAR;PN:85109244;VOLVO FM</t>
  </si>
  <si>
    <t>SLACK ADJUSTER;PN:A945420043864;ACTROS</t>
  </si>
  <si>
    <t>DRUM BRAKE LINING;PN:A9644210110;ACTROS</t>
  </si>
  <si>
    <t>KING PIN 3/12;PN:KZ1712-01;TRAILER</t>
  </si>
  <si>
    <t>PIPE SUCTION LINE;PN:A0008300277;ACTROS</t>
  </si>
  <si>
    <t>PROPELLER SHAFT HEXBOLT;PN:995906;VOLVO</t>
  </si>
  <si>
    <t>PROPELLER SHAFT HEX NUT;PN:984050;VOLVO</t>
  </si>
  <si>
    <t>CHECK VALVE;PN:51081500029;MAN</t>
  </si>
  <si>
    <t>GASKET;PN:51089010172;MAN</t>
  </si>
  <si>
    <t>BLOCKING FLAP;PN:51081506124;MAN</t>
  </si>
  <si>
    <t>CRANKSHAFT SEAL;PN:22191895;VOLVO</t>
  </si>
  <si>
    <t>STRING GRBOX OIL SEAL;PN:81462006388;MAN</t>
  </si>
  <si>
    <t>BUSHING;PN:20500823;VOLVO FM</t>
  </si>
  <si>
    <t>Commercial Fleet Parts-Sales</t>
  </si>
  <si>
    <t>SN</t>
  </si>
  <si>
    <t xml:space="preserve">PARTS USAGE </t>
  </si>
  <si>
    <t xml:space="preserve">VEHICLE TYPE </t>
  </si>
  <si>
    <t xml:space="preserve"> MATERIAL NUMBER </t>
  </si>
  <si>
    <t xml:space="preserve">MATERIAL NAME </t>
  </si>
  <si>
    <t xml:space="preserve">Selling Price </t>
  </si>
  <si>
    <t>2025 Qty</t>
  </si>
  <si>
    <t xml:space="preserve">2025 Revenue </t>
  </si>
  <si>
    <t xml:space="preserve">GENERAL REPAIR </t>
  </si>
  <si>
    <t xml:space="preserve">ISUZU </t>
  </si>
  <si>
    <t>5-87832051</t>
  </si>
  <si>
    <t>REPAIR KITS CLUTCH SLAVE CYLINDER -ISUZU</t>
  </si>
  <si>
    <t>8-94174638</t>
  </si>
  <si>
    <t>R/H- REAR YELLOW LENS  -ISUZU</t>
  </si>
  <si>
    <t>8-97300792</t>
  </si>
  <si>
    <t>THERMOSTAT  -ISUZU PART</t>
  </si>
  <si>
    <t>8973204031</t>
  </si>
  <si>
    <t>COMPRESSOR ASSY  -ISUZU PART</t>
  </si>
  <si>
    <t>8-973598060</t>
  </si>
  <si>
    <t>INNER WHEEL NUT  -ISUZU PART</t>
  </si>
  <si>
    <t>8-973598100</t>
  </si>
  <si>
    <t>NUT WHEEL.  -ISUZU</t>
  </si>
  <si>
    <t>8-973598050</t>
  </si>
  <si>
    <t>NUT INNER WHEEL  -ISUZU</t>
  </si>
  <si>
    <t>8978532211</t>
  </si>
  <si>
    <t>ASSIST SPRING  -ISUZU PART</t>
  </si>
  <si>
    <t xml:space="preserve">SERVICE PARTS </t>
  </si>
  <si>
    <t>8-97062294</t>
  </si>
  <si>
    <t>AIR FILTER  -ISUZU</t>
  </si>
  <si>
    <t>8-98095983</t>
  </si>
  <si>
    <t>ELEMENT KIT FU  -ISUZU</t>
  </si>
  <si>
    <t>8-98037011</t>
  </si>
  <si>
    <t>FUEL FILTER  -ISUZU</t>
  </si>
  <si>
    <t>8-980431722</t>
  </si>
  <si>
    <t>MIRROR ASSY LH DOOR  -ISUZU</t>
  </si>
  <si>
    <t>8-98010841</t>
  </si>
  <si>
    <t>A/C COMPRESSOR BELT  -ISUZU PART</t>
  </si>
  <si>
    <t>8-97362235</t>
  </si>
  <si>
    <t>CLUTCH DISC  -ISUZU PART</t>
  </si>
  <si>
    <t>8-97351794</t>
  </si>
  <si>
    <t>CLUTCH PRESSURE PLATE  -ISUZU PART</t>
  </si>
  <si>
    <t>8-98019743</t>
  </si>
  <si>
    <t>FAN CLUTCH SUPPLIER  -ISUZU</t>
  </si>
  <si>
    <t>8-97359808</t>
  </si>
  <si>
    <t>WHEEL NUT FRONT  -ISUZU</t>
  </si>
  <si>
    <t>8-97405313</t>
  </si>
  <si>
    <t>WINDOW HANDLE  -ISUZU</t>
  </si>
  <si>
    <t xml:space="preserve">CABIN A/C REPAIR </t>
  </si>
  <si>
    <t>8-980741200</t>
  </si>
  <si>
    <t>EVAPORATOR ASM  -ISUZU PART</t>
  </si>
  <si>
    <t>5-87832219</t>
  </si>
  <si>
    <t>KING PIN KIT  -ISUZU PART</t>
  </si>
  <si>
    <t>8-98078831</t>
  </si>
  <si>
    <t>WATER PUMP ASSY -ISUZU REWARD</t>
  </si>
  <si>
    <t>8-98045349</t>
  </si>
  <si>
    <t>IGNITION SWITCH  -ISUZU PART</t>
  </si>
  <si>
    <t>8-98038423</t>
  </si>
  <si>
    <t>FAN COOLING BELT-ISUZU PART</t>
  </si>
  <si>
    <t>8-98080130</t>
  </si>
  <si>
    <t>SHOCK ABSORBER- ISUZU PART</t>
  </si>
  <si>
    <t>8-98202912</t>
  </si>
  <si>
    <t>OIL SEAL HUB REAR OUTER  -ISUZU</t>
  </si>
  <si>
    <t>8-98060996</t>
  </si>
  <si>
    <t>PARK BRK CABLE-ISUZU PART</t>
  </si>
  <si>
    <t>8-97238540</t>
  </si>
  <si>
    <t>CLUTCH RELAY MAIN-ISUZU PART</t>
  </si>
  <si>
    <t>8-97387179</t>
  </si>
  <si>
    <t>FILLER FUEL CAP -ISUZU PART</t>
  </si>
  <si>
    <t>8-97606943</t>
  </si>
  <si>
    <t>AUTO CRANKSHAFT POSITION SENSOR  -ISUZU</t>
  </si>
  <si>
    <t>8-98021300</t>
  </si>
  <si>
    <t>FRONT PANEL GROMMET  -ISUZU</t>
  </si>
  <si>
    <t>8-97326227</t>
  </si>
  <si>
    <t>FLYWHEEL ASSEMBLY  -ISUZU</t>
  </si>
  <si>
    <t>8-982413270</t>
  </si>
  <si>
    <t>HEAD LAMP ASSEMBLY RH  -ISUZU</t>
  </si>
  <si>
    <t>8-982413280</t>
  </si>
  <si>
    <t>HEAD LAMP ASSEMBLY LH  -ISUZU</t>
  </si>
  <si>
    <t>8-98183926</t>
  </si>
  <si>
    <t>BLOWER MOTOR  -ISUZU</t>
  </si>
  <si>
    <t>8-97386557</t>
  </si>
  <si>
    <t>FUEL INJECTION PUMP ASSEMBLY -ISUZU PART</t>
  </si>
  <si>
    <t>8-98259779</t>
  </si>
  <si>
    <t>MAIN RELAY REWARD 24V 30A JIDECO  -ISUZU</t>
  </si>
  <si>
    <t>8-98006794</t>
  </si>
  <si>
    <t>DRAG LINK -ISUZU</t>
  </si>
  <si>
    <t>8-98047383</t>
  </si>
  <si>
    <t>EXPANSION VALVE -ISUZU</t>
  </si>
  <si>
    <t>8-98079868</t>
  </si>
  <si>
    <t>SHOCK ABSORBER REAR- REWARD ISUZU PART</t>
  </si>
  <si>
    <t>8971722112</t>
  </si>
  <si>
    <t>STARTER MOTOR ASSEMBLY -REWARD</t>
  </si>
  <si>
    <t>8-98029922</t>
  </si>
  <si>
    <t>HAND BRAKE DRUM ASSEMBLY -ISUZU</t>
  </si>
  <si>
    <t>8-98147657</t>
  </si>
  <si>
    <t>PIN CLUTCH PEDAL - ISUZU</t>
  </si>
  <si>
    <t>8-94162575</t>
  </si>
  <si>
    <t>SHIM KING PIN -Isuzu</t>
  </si>
  <si>
    <t>1-87831309</t>
  </si>
  <si>
    <t>FRONT WHEEL CUP SET -ISUZU FRR</t>
  </si>
  <si>
    <t>1-31220374</t>
  </si>
  <si>
    <t>PRESSURE PLATE ASSY 1-31220374 ISUZU</t>
  </si>
  <si>
    <t>1-31310026</t>
  </si>
  <si>
    <t>CLUTCH RELEASE BEARING 1-31310026 ISUZU</t>
  </si>
  <si>
    <t>8-97611859</t>
  </si>
  <si>
    <t>COOLING FAN BELT FORWARD FV-ISUZU</t>
  </si>
  <si>
    <t>8-97383577</t>
  </si>
  <si>
    <t>AC COMPRESSOR BELT 6.7MTR FRR -ISUZU</t>
  </si>
  <si>
    <t>5-87831692</t>
  </si>
  <si>
    <t>LINING KIT  -ISUZU</t>
  </si>
  <si>
    <t>1-31240949</t>
  </si>
  <si>
    <t>DISC. CLUTCH -ISUZU</t>
  </si>
  <si>
    <t>1-31220454</t>
  </si>
  <si>
    <t>PLATE ASM.PRES- ISUZU</t>
  </si>
  <si>
    <t>1-31310012</t>
  </si>
  <si>
    <t>BEARING.CLU RE -ISUZU</t>
  </si>
  <si>
    <t>8-93771337</t>
  </si>
  <si>
    <t>OIL FILTER ELEMENT  -ISUZU</t>
  </si>
  <si>
    <t>8-97020250</t>
  </si>
  <si>
    <t>HAND BRAKE SHOE  -ISUZU</t>
  </si>
  <si>
    <t>8-97179770-0</t>
  </si>
  <si>
    <t>CLUTCH PINION ASM  -ISUZU</t>
  </si>
  <si>
    <t>8-97180183</t>
  </si>
  <si>
    <t>A/C COOLER BELT  -ISUZU PART</t>
  </si>
  <si>
    <t>8-97258239</t>
  </si>
  <si>
    <t>FLYWHEEL GUIDE BEARING  -ISUZU PART</t>
  </si>
  <si>
    <t>8981176440</t>
  </si>
  <si>
    <t>CLUTCH CYLINDER ASSEMBLY  -ISUZU PART</t>
  </si>
  <si>
    <t>8-97081746</t>
  </si>
  <si>
    <t>SHAFT STEERING UNIT OIL SEAL  -ISUZU</t>
  </si>
  <si>
    <t>8-94316800</t>
  </si>
  <si>
    <t>CANKCASE TRF PICKUP SCREW(SMALL)  -ISUZU</t>
  </si>
  <si>
    <t xml:space="preserve">CARRIER </t>
  </si>
  <si>
    <t>44-01049-01</t>
  </si>
  <si>
    <t>SOLENOID CLIP CLEVIS -CARRIER</t>
  </si>
  <si>
    <t>506000502</t>
  </si>
  <si>
    <t>PULLEY IDLER SINGLE GROOVE 250  -CARRIER</t>
  </si>
  <si>
    <t>174472700</t>
  </si>
  <si>
    <t>COMPRESSIOR PISTON  -CARRIER</t>
  </si>
  <si>
    <t>50-01165-01</t>
  </si>
  <si>
    <t>CLUTCH ASSEMBLY  -CARRIER</t>
  </si>
  <si>
    <t>50-60329-04</t>
  </si>
  <si>
    <t>WATER PUMP POLY V-BELT  -CARRIER</t>
  </si>
  <si>
    <t>766131000</t>
  </si>
  <si>
    <t>SERVICE KIT (750HR)  -CARRIER</t>
  </si>
  <si>
    <t>500116520</t>
  </si>
  <si>
    <t>CLUTCH REPAIR KIT  -CARRIER</t>
  </si>
  <si>
    <t>297005000</t>
  </si>
  <si>
    <t>STARTER  -CARRIER</t>
  </si>
  <si>
    <t>50-60288-16</t>
  </si>
  <si>
    <t>ENGINE COGGED V-BELT-CARRIER</t>
  </si>
  <si>
    <t>50-60289-17</t>
  </si>
  <si>
    <t>EVAPORATOR BELT-CARRIER</t>
  </si>
  <si>
    <t>50-60288-45</t>
  </si>
  <si>
    <t>ALTERNATOR BELT-CARRIER</t>
  </si>
  <si>
    <t>76-61317-00</t>
  </si>
  <si>
    <t>SERVICE KIT 3000 HRS  -CARRIER</t>
  </si>
  <si>
    <t>73-60004-00</t>
  </si>
  <si>
    <t>STOP LINKAGE ROD O-250 -CARRIER</t>
  </si>
  <si>
    <t>174470400 </t>
  </si>
  <si>
    <t>CONNECTING ROD-CARRIER</t>
  </si>
  <si>
    <t>174410500</t>
  </si>
  <si>
    <t>VALVE PLATE ASSY -CARRIER</t>
  </si>
  <si>
    <t>30-01114-56</t>
  </si>
  <si>
    <t>ALTERNATOR REGULATOR  -CARRIER</t>
  </si>
  <si>
    <t>174413700</t>
  </si>
  <si>
    <t>OIL PUMP  -CARRIER</t>
  </si>
  <si>
    <t>54-00639-32</t>
  </si>
  <si>
    <t>CARBON BRUSH (OASIS 150 &amp; 250 )-CARRIER</t>
  </si>
  <si>
    <t>500117123</t>
  </si>
  <si>
    <t>CLUTCH ASSY -CARRIER</t>
  </si>
  <si>
    <t>506032906</t>
  </si>
  <si>
    <t>BELT (COM TO ENGINE)-CARRIER</t>
  </si>
  <si>
    <t>506019206</t>
  </si>
  <si>
    <t>MULTI G BELT -CARRIER</t>
  </si>
  <si>
    <t>106681000</t>
  </si>
  <si>
    <t>SOLENOID -CARRIER</t>
  </si>
  <si>
    <t>146005004</t>
  </si>
  <si>
    <t>EXPANSION VALVE 146005004 -CARRIER</t>
  </si>
  <si>
    <t>253493500SV</t>
  </si>
  <si>
    <t>WATER PUMP ASSY 253493500SV -CARRIER</t>
  </si>
  <si>
    <t>146004801</t>
  </si>
  <si>
    <t>OIL SEPARATOR 146004801 -CARRIER</t>
  </si>
  <si>
    <t>30001 0205</t>
  </si>
  <si>
    <t>SERVICE KIT SUPRA 950 1250 3FILTER</t>
  </si>
  <si>
    <t>30051 0209</t>
  </si>
  <si>
    <t>BELT COMP ELEC MOTOR S1150</t>
  </si>
  <si>
    <t>174005500</t>
  </si>
  <si>
    <t>COMPRESSOR PISTON RING  -CARRIER</t>
  </si>
  <si>
    <t>174470500</t>
  </si>
  <si>
    <t>SHAFT SEAL  -CARRIER</t>
  </si>
  <si>
    <t>54-60006-13</t>
  </si>
  <si>
    <t>FAN MOTOR OASSIS 200  -CARRIER</t>
  </si>
  <si>
    <t>068-2006</t>
  </si>
  <si>
    <t>ORIFICE NO.3 T2/TE2 DANFOSS</t>
  </si>
  <si>
    <t>174470700</t>
  </si>
  <si>
    <t>GASKET SET  -CARRIER</t>
  </si>
  <si>
    <t>Med-Size Van-Sales</t>
  </si>
  <si>
    <t>Body Shop</t>
  </si>
  <si>
    <t xml:space="preserve">Toyota Hilux Simulation (Pick Up and similar types </t>
  </si>
  <si>
    <t>Accident Type</t>
  </si>
  <si>
    <t xml:space="preserve">Total approval </t>
  </si>
  <si>
    <t xml:space="preserve">Parts </t>
  </si>
  <si>
    <t xml:space="preserve">Material </t>
  </si>
  <si>
    <t>Miscellaneous</t>
  </si>
  <si>
    <t xml:space="preserve">Labur cost </t>
  </si>
  <si>
    <t xml:space="preserve">Total cost </t>
  </si>
  <si>
    <t>Total</t>
  </si>
  <si>
    <t>Minor</t>
  </si>
  <si>
    <t>Medium</t>
  </si>
  <si>
    <t>Major</t>
  </si>
  <si>
    <t>Isuzu NP Simulation</t>
  </si>
  <si>
    <t>Volvo FH440 Simulation</t>
  </si>
  <si>
    <t>Bus Simulation</t>
  </si>
  <si>
    <t>-</t>
  </si>
  <si>
    <t>Year</t>
  </si>
  <si>
    <t xml:space="preserve"> 2025</t>
  </si>
  <si>
    <t xml:space="preserve"> 2026</t>
  </si>
  <si>
    <t xml:space="preserve"> 2027</t>
  </si>
  <si>
    <t xml:space="preserve"> 2028</t>
  </si>
  <si>
    <t xml:space="preserve"> 2029</t>
  </si>
  <si>
    <t xml:space="preserve"> 2030</t>
  </si>
  <si>
    <t xml:space="preserve"> 2031</t>
  </si>
  <si>
    <t xml:space="preserve"> 2032</t>
  </si>
  <si>
    <t xml:space="preserve">  2033</t>
  </si>
  <si>
    <t xml:space="preserve"> 2034</t>
  </si>
  <si>
    <t xml:space="preserve"> 2033</t>
  </si>
  <si>
    <t>Expense</t>
  </si>
  <si>
    <t>Other Misc Cost</t>
  </si>
  <si>
    <t>Financial Data Dashboard (2025-2034)</t>
  </si>
  <si>
    <t>Row Labels</t>
  </si>
  <si>
    <t xml:space="preserve">Count of Operating Expenses </t>
  </si>
  <si>
    <t>Other Operations</t>
  </si>
  <si>
    <t>All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</si>
</sst>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.00\ _ر_._س_._‏_-;\-* #,##0.00\ _ر_._س_._‏_-;_-* &quot;-&quot;??\ _ر_._س_._‏_-;_-@_-"/>
    <numFmt numFmtId="167" formatCode="0&quot;F&quot;"/>
    <numFmt numFmtId="168" formatCode="0\ &quot;F&quot;"/>
    <numFmt numFmtId="169" formatCode="0_);\(0\)"/>
    <numFmt numFmtId="170" formatCode="_-* #,##0.00_-;\(#,##0.00\)_-;_-* &quot;-&quot;_-;_-@_-"/>
    <numFmt numFmtId="171" formatCode="_-* #,##0_-;\(#,##0\)_-;_-* &quot;-&quot;_-;_-@_-"/>
    <numFmt numFmtId="172" formatCode="0&quot;A&quot;"/>
    <numFmt numFmtId="173" formatCode="_(#,##0_)_%;\(#,##0\)_%;_(&quot;–&quot;_)_%;_(@_)_%"/>
    <numFmt numFmtId="174" formatCode="&quot;$&quot;#,##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Open Sans"/>
      <family val="2"/>
    </font>
    <font>
      <b/>
      <sz val="10"/>
      <color theme="0"/>
      <name val="Open Sans"/>
      <family val="2"/>
    </font>
    <font>
      <sz val="10"/>
      <name val="Open Sans"/>
      <family val="2"/>
    </font>
    <font>
      <b/>
      <sz val="10"/>
      <color rgb="FF00000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b/>
      <sz val="22"/>
      <color theme="0"/>
      <name val="Open Sans"/>
      <family val="2"/>
    </font>
    <font>
      <b/>
      <sz val="14"/>
      <color rgb="FF3271D2"/>
      <name val="Open Sans"/>
      <family val="2"/>
    </font>
    <font>
      <sz val="10"/>
      <color theme="0"/>
      <name val="Open Sans"/>
      <family val="2"/>
    </font>
    <font>
      <sz val="10"/>
      <color rgb="FFFA621C"/>
      <name val="Open Sans"/>
      <family val="2"/>
    </font>
    <font>
      <sz val="10"/>
      <color theme="1"/>
      <name val="Open Sans"/>
      <family val="2"/>
    </font>
    <font>
      <i/>
      <sz val="9"/>
      <name val="Open Sans"/>
      <family val="2"/>
    </font>
    <font>
      <b/>
      <sz val="12"/>
      <color theme="1"/>
      <name val="Open Sans"/>
      <family val="2"/>
    </font>
    <font>
      <b/>
      <sz val="12"/>
      <color theme="0"/>
      <name val="Open Sans"/>
      <family val="2"/>
    </font>
    <font>
      <b/>
      <sz val="12"/>
      <color rgb="FF0070C0"/>
      <name val="Open Sans"/>
      <family val="2"/>
    </font>
    <font>
      <b/>
      <sz val="11"/>
      <color theme="1"/>
      <name val="Open Sans"/>
      <family val="2"/>
    </font>
    <font>
      <b/>
      <sz val="10"/>
      <color theme="1"/>
      <name val="Open Sans"/>
      <family val="2"/>
    </font>
    <font>
      <b/>
      <sz val="10"/>
      <color rgb="FF0070C0"/>
      <name val="Open Sans"/>
      <family val="2"/>
    </font>
    <font>
      <b/>
      <sz val="10"/>
      <color theme="3"/>
      <name val="Open Sans"/>
      <family val="2"/>
    </font>
    <font>
      <sz val="10"/>
      <color theme="3"/>
      <name val="Open Sans"/>
      <family val="2"/>
    </font>
    <font>
      <b/>
      <sz val="12"/>
      <color rgb="FF92D050"/>
      <name val="Open Sans"/>
      <family val="2"/>
    </font>
    <font>
      <u/>
      <sz val="10"/>
      <color theme="10"/>
      <name val="Arial"/>
      <family val="2"/>
    </font>
    <font>
      <sz val="11"/>
      <color rgb="FF000000"/>
      <name val="Open Sans"/>
      <family val="2"/>
    </font>
    <font>
      <sz val="16"/>
      <color theme="1"/>
      <name val="Open Sans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4"/>
      <color theme="0"/>
      <name val="Arial"/>
      <family val="2"/>
    </font>
    <font>
      <b/>
      <u/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Aptos Narrow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theme="1"/>
      <name val="Open Sans"/>
      <family val="2"/>
    </font>
    <font>
      <b/>
      <i/>
      <sz val="13"/>
      <color theme="1"/>
      <name val="Open Sans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ptos Narrow"/>
    </font>
    <font>
      <b/>
      <sz val="20"/>
      <color theme="1"/>
      <name val="Calibri"/>
      <family val="2"/>
      <scheme val="minor"/>
    </font>
    <font>
      <b/>
      <sz val="16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2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7" fillId="0" borderId="0" applyNumberFormat="0" applyFill="0" applyBorder="0" applyAlignment="0" applyProtection="0"/>
    <xf numFmtId="0" fontId="32" fillId="0" borderId="0"/>
  </cellStyleXfs>
  <cellXfs count="644">
    <xf numFmtId="0" fontId="0" fillId="0" borderId="0" xfId="0"/>
    <xf numFmtId="0" fontId="4" fillId="0" borderId="0" xfId="0" applyFont="1" applyAlignment="1">
      <alignment horizontal="left"/>
    </xf>
    <xf numFmtId="37" fontId="5" fillId="0" borderId="0" xfId="0" applyNumberFormat="1" applyFont="1" applyAlignment="1">
      <alignment vertical="center"/>
    </xf>
    <xf numFmtId="0" fontId="4" fillId="0" borderId="0" xfId="0" applyFont="1"/>
    <xf numFmtId="169" fontId="4" fillId="0" borderId="0" xfId="0" applyNumberFormat="1" applyFont="1" applyAlignment="1">
      <alignment horizontal="left"/>
    </xf>
    <xf numFmtId="9" fontId="4" fillId="0" borderId="0" xfId="0" applyNumberFormat="1" applyFont="1"/>
    <xf numFmtId="37" fontId="6" fillId="0" borderId="0" xfId="0" applyNumberFormat="1" applyFont="1" applyAlignment="1">
      <alignment vertical="center"/>
    </xf>
    <xf numFmtId="0" fontId="4" fillId="0" borderId="47" xfId="0" applyFont="1" applyBorder="1" applyAlignment="1">
      <alignment horizontal="left"/>
    </xf>
    <xf numFmtId="37" fontId="5" fillId="0" borderId="47" xfId="0" applyNumberFormat="1" applyFont="1" applyBorder="1" applyAlignment="1">
      <alignment vertical="center"/>
    </xf>
    <xf numFmtId="37" fontId="6" fillId="0" borderId="47" xfId="0" applyNumberFormat="1" applyFont="1" applyBorder="1" applyAlignment="1">
      <alignment vertical="center"/>
    </xf>
    <xf numFmtId="0" fontId="7" fillId="0" borderId="48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170" fontId="11" fillId="0" borderId="0" xfId="3" applyNumberFormat="1" applyFont="1" applyAlignment="1" applyProtection="1">
      <alignment horizontal="center"/>
      <protection locked="0"/>
    </xf>
    <xf numFmtId="171" fontId="9" fillId="0" borderId="0" xfId="3" applyNumberFormat="1" applyFont="1" applyProtection="1">
      <protection locked="0"/>
    </xf>
    <xf numFmtId="37" fontId="13" fillId="4" borderId="0" xfId="0" applyNumberFormat="1" applyFont="1" applyFill="1" applyAlignment="1">
      <alignment vertical="center"/>
    </xf>
    <xf numFmtId="37" fontId="14" fillId="4" borderId="0" xfId="0" applyNumberFormat="1" applyFont="1" applyFill="1" applyAlignment="1">
      <alignment vertical="center"/>
    </xf>
    <xf numFmtId="172" fontId="5" fillId="4" borderId="0" xfId="0" applyNumberFormat="1" applyFont="1" applyFill="1" applyAlignment="1">
      <alignment horizontal="right"/>
    </xf>
    <xf numFmtId="0" fontId="15" fillId="0" borderId="0" xfId="0" applyFont="1" applyAlignment="1">
      <alignment horizontal="left"/>
    </xf>
    <xf numFmtId="37" fontId="13" fillId="5" borderId="0" xfId="0" applyNumberFormat="1" applyFont="1" applyFill="1" applyAlignment="1">
      <alignment vertical="center"/>
    </xf>
    <xf numFmtId="171" fontId="9" fillId="3" borderId="0" xfId="3" applyNumberFormat="1" applyFont="1" applyFill="1" applyProtection="1">
      <protection locked="0"/>
    </xf>
    <xf numFmtId="37" fontId="14" fillId="5" borderId="0" xfId="0" applyNumberFormat="1" applyFont="1" applyFill="1" applyAlignment="1">
      <alignment vertical="center"/>
    </xf>
    <xf numFmtId="172" fontId="5" fillId="5" borderId="0" xfId="0" applyNumberFormat="1" applyFont="1" applyFill="1" applyAlignment="1">
      <alignment horizontal="right"/>
    </xf>
    <xf numFmtId="0" fontId="9" fillId="3" borderId="0" xfId="0" applyFont="1" applyFill="1"/>
    <xf numFmtId="0" fontId="15" fillId="3" borderId="0" xfId="0" applyFont="1" applyFill="1" applyAlignment="1">
      <alignment horizontal="left"/>
    </xf>
    <xf numFmtId="0" fontId="8" fillId="5" borderId="0" xfId="0" applyFont="1" applyFill="1"/>
    <xf numFmtId="0" fontId="12" fillId="5" borderId="0" xfId="0" applyFont="1" applyFill="1" applyAlignment="1">
      <alignment horizontal="centerContinuous" vertical="center"/>
    </xf>
    <xf numFmtId="0" fontId="7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47" xfId="0" applyFont="1" applyBorder="1" applyAlignment="1">
      <alignment horizontal="left" indent="1"/>
    </xf>
    <xf numFmtId="0" fontId="7" fillId="0" borderId="52" xfId="0" applyFont="1" applyBorder="1" applyAlignment="1">
      <alignment horizontal="left" indent="1"/>
    </xf>
    <xf numFmtId="173" fontId="17" fillId="0" borderId="0" xfId="0" applyNumberFormat="1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indent="2"/>
    </xf>
    <xf numFmtId="0" fontId="18" fillId="0" borderId="0" xfId="0" applyFont="1"/>
    <xf numFmtId="167" fontId="18" fillId="0" borderId="0" xfId="0" applyNumberFormat="1" applyFont="1"/>
    <xf numFmtId="0" fontId="18" fillId="3" borderId="0" xfId="0" applyFont="1" applyFill="1"/>
    <xf numFmtId="168" fontId="19" fillId="3" borderId="0" xfId="0" applyNumberFormat="1" applyFont="1" applyFill="1" applyAlignment="1">
      <alignment horizontal="center"/>
    </xf>
    <xf numFmtId="167" fontId="18" fillId="3" borderId="0" xfId="0" applyNumberFormat="1" applyFont="1" applyFill="1"/>
    <xf numFmtId="0" fontId="19" fillId="3" borderId="0" xfId="0" applyFont="1" applyFill="1"/>
    <xf numFmtId="167" fontId="19" fillId="3" borderId="0" xfId="0" applyNumberFormat="1" applyFont="1" applyFill="1"/>
    <xf numFmtId="0" fontId="20" fillId="0" borderId="0" xfId="0" applyFont="1"/>
    <xf numFmtId="165" fontId="9" fillId="0" borderId="0" xfId="1" applyNumberFormat="1" applyFont="1" applyFill="1" applyBorder="1" applyAlignment="1">
      <alignment horizontal="center"/>
    </xf>
    <xf numFmtId="0" fontId="21" fillId="0" borderId="0" xfId="0" applyFont="1"/>
    <xf numFmtId="0" fontId="21" fillId="0" borderId="48" xfId="0" applyFont="1" applyBorder="1"/>
    <xf numFmtId="0" fontId="16" fillId="0" borderId="0" xfId="0" applyFont="1"/>
    <xf numFmtId="0" fontId="16" fillId="0" borderId="0" xfId="0" applyFont="1" applyAlignment="1">
      <alignment horizontal="left" indent="2"/>
    </xf>
    <xf numFmtId="0" fontId="23" fillId="0" borderId="0" xfId="0" applyFont="1"/>
    <xf numFmtId="37" fontId="22" fillId="0" borderId="48" xfId="0" applyNumberFormat="1" applyFont="1" applyBorder="1"/>
    <xf numFmtId="165" fontId="16" fillId="0" borderId="0" xfId="0" applyNumberFormat="1" applyFont="1"/>
    <xf numFmtId="0" fontId="22" fillId="0" borderId="0" xfId="0" applyFont="1"/>
    <xf numFmtId="165" fontId="22" fillId="0" borderId="0" xfId="1" applyNumberFormat="1" applyFont="1"/>
    <xf numFmtId="0" fontId="22" fillId="0" borderId="47" xfId="0" applyFont="1" applyBorder="1"/>
    <xf numFmtId="165" fontId="22" fillId="0" borderId="47" xfId="0" applyNumberFormat="1" applyFont="1" applyBorder="1"/>
    <xf numFmtId="0" fontId="22" fillId="0" borderId="52" xfId="0" applyFont="1" applyBorder="1"/>
    <xf numFmtId="165" fontId="22" fillId="0" borderId="52" xfId="0" applyNumberFormat="1" applyFont="1" applyBorder="1"/>
    <xf numFmtId="0" fontId="24" fillId="0" borderId="0" xfId="0" applyFont="1" applyAlignment="1">
      <alignment horizontal="left" indent="1"/>
    </xf>
    <xf numFmtId="0" fontId="24" fillId="3" borderId="0" xfId="0" applyFont="1" applyFill="1"/>
    <xf numFmtId="9" fontId="24" fillId="3" borderId="49" xfId="2" applyFont="1" applyFill="1" applyBorder="1" applyAlignment="1">
      <alignment horizontal="center"/>
    </xf>
    <xf numFmtId="9" fontId="24" fillId="3" borderId="50" xfId="2" applyFont="1" applyFill="1" applyBorder="1" applyAlignment="1">
      <alignment horizontal="center"/>
    </xf>
    <xf numFmtId="9" fontId="24" fillId="3" borderId="51" xfId="2" applyFont="1" applyFill="1" applyBorder="1" applyAlignment="1">
      <alignment horizontal="center"/>
    </xf>
    <xf numFmtId="0" fontId="25" fillId="0" borderId="0" xfId="0" applyFont="1"/>
    <xf numFmtId="168" fontId="24" fillId="3" borderId="0" xfId="0" applyNumberFormat="1" applyFont="1" applyFill="1" applyAlignment="1">
      <alignment horizontal="center"/>
    </xf>
    <xf numFmtId="0" fontId="24" fillId="0" borderId="0" xfId="0" applyFont="1" applyAlignment="1">
      <alignment horizontal="left"/>
    </xf>
    <xf numFmtId="168" fontId="26" fillId="3" borderId="0" xfId="0" applyNumberFormat="1" applyFont="1" applyFill="1" applyAlignment="1">
      <alignment horizontal="center"/>
    </xf>
    <xf numFmtId="9" fontId="16" fillId="0" borderId="0" xfId="2" applyFont="1"/>
    <xf numFmtId="9" fontId="6" fillId="0" borderId="0" xfId="0" applyNumberFormat="1" applyFont="1"/>
    <xf numFmtId="165" fontId="6" fillId="0" borderId="0" xfId="1" applyNumberFormat="1" applyFont="1" applyBorder="1"/>
    <xf numFmtId="165" fontId="6" fillId="0" borderId="0" xfId="0" applyNumberFormat="1" applyFont="1"/>
    <xf numFmtId="0" fontId="4" fillId="0" borderId="47" xfId="0" applyFont="1" applyBorder="1" applyAlignment="1">
      <alignment horizontal="left" indent="1"/>
    </xf>
    <xf numFmtId="0" fontId="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5" fontId="28" fillId="0" borderId="0" xfId="1" applyNumberFormat="1" applyFont="1"/>
    <xf numFmtId="0" fontId="30" fillId="0" borderId="0" xfId="0" applyFont="1"/>
    <xf numFmtId="165" fontId="3" fillId="0" borderId="29" xfId="1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56" xfId="0" applyFont="1" applyBorder="1" applyAlignment="1">
      <alignment horizontal="left"/>
    </xf>
    <xf numFmtId="0" fontId="33" fillId="0" borderId="0" xfId="0" applyFont="1"/>
    <xf numFmtId="0" fontId="33" fillId="0" borderId="1" xfId="0" applyFont="1" applyBorder="1" applyAlignment="1">
      <alignment horizontal="center" vertical="center"/>
    </xf>
    <xf numFmtId="165" fontId="33" fillId="0" borderId="1" xfId="1" applyNumberFormat="1" applyFont="1" applyBorder="1" applyAlignment="1">
      <alignment horizontal="center" vertical="center"/>
    </xf>
    <xf numFmtId="165" fontId="33" fillId="0" borderId="1" xfId="1" applyNumberFormat="1" applyFont="1" applyBorder="1" applyAlignment="1">
      <alignment vertical="center"/>
    </xf>
    <xf numFmtId="165" fontId="33" fillId="0" borderId="1" xfId="1" applyNumberFormat="1" applyFont="1" applyBorder="1"/>
    <xf numFmtId="165" fontId="33" fillId="0" borderId="26" xfId="0" applyNumberFormat="1" applyFont="1" applyBorder="1"/>
    <xf numFmtId="165" fontId="33" fillId="0" borderId="29" xfId="0" applyNumberFormat="1" applyFont="1" applyBorder="1"/>
    <xf numFmtId="0" fontId="33" fillId="0" borderId="0" xfId="0" applyFont="1" applyAlignment="1">
      <alignment horizontal="center"/>
    </xf>
    <xf numFmtId="165" fontId="33" fillId="0" borderId="0" xfId="0" applyNumberFormat="1" applyFont="1"/>
    <xf numFmtId="0" fontId="33" fillId="0" borderId="43" xfId="0" applyFont="1" applyBorder="1" applyAlignment="1">
      <alignment horizontal="center" vertical="center"/>
    </xf>
    <xf numFmtId="165" fontId="33" fillId="0" borderId="43" xfId="1" applyNumberFormat="1" applyFont="1" applyBorder="1" applyAlignment="1">
      <alignment horizontal="center" vertical="center"/>
    </xf>
    <xf numFmtId="165" fontId="33" fillId="0" borderId="43" xfId="1" applyNumberFormat="1" applyFont="1" applyBorder="1" applyAlignment="1">
      <alignment vertical="center"/>
    </xf>
    <xf numFmtId="165" fontId="33" fillId="0" borderId="43" xfId="1" applyNumberFormat="1" applyFont="1" applyBorder="1"/>
    <xf numFmtId="165" fontId="33" fillId="0" borderId="26" xfId="1" applyNumberFormat="1" applyFont="1" applyBorder="1" applyAlignment="1">
      <alignment vertical="center"/>
    </xf>
    <xf numFmtId="165" fontId="33" fillId="0" borderId="29" xfId="1" applyNumberFormat="1" applyFont="1" applyBorder="1"/>
    <xf numFmtId="165" fontId="33" fillId="0" borderId="9" xfId="1" applyNumberFormat="1" applyFont="1" applyBorder="1" applyAlignment="1">
      <alignment vertical="center"/>
    </xf>
    <xf numFmtId="165" fontId="33" fillId="0" borderId="10" xfId="1" applyNumberFormat="1" applyFont="1" applyBorder="1"/>
    <xf numFmtId="165" fontId="33" fillId="2" borderId="62" xfId="1" applyNumberFormat="1" applyFont="1" applyFill="1" applyBorder="1"/>
    <xf numFmtId="165" fontId="33" fillId="0" borderId="26" xfId="1" applyNumberFormat="1" applyFont="1" applyBorder="1" applyAlignment="1">
      <alignment horizontal="center" vertical="center"/>
    </xf>
    <xf numFmtId="165" fontId="33" fillId="0" borderId="9" xfId="1" applyNumberFormat="1" applyFont="1" applyBorder="1" applyAlignment="1">
      <alignment horizontal="center" vertical="center"/>
    </xf>
    <xf numFmtId="165" fontId="33" fillId="0" borderId="10" xfId="1" applyNumberFormat="1" applyFont="1" applyBorder="1" applyAlignment="1">
      <alignment vertical="center"/>
    </xf>
    <xf numFmtId="165" fontId="33" fillId="2" borderId="62" xfId="1" applyNumberFormat="1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165" fontId="33" fillId="0" borderId="29" xfId="1" applyNumberFormat="1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165" fontId="33" fillId="0" borderId="10" xfId="1" applyNumberFormat="1" applyFont="1" applyBorder="1" applyAlignment="1">
      <alignment horizontal="center" vertical="center"/>
    </xf>
    <xf numFmtId="165" fontId="33" fillId="0" borderId="0" xfId="0" applyNumberFormat="1" applyFont="1" applyBorder="1"/>
    <xf numFmtId="165" fontId="33" fillId="0" borderId="1" xfId="0" applyNumberFormat="1" applyFont="1" applyBorder="1"/>
    <xf numFmtId="165" fontId="33" fillId="2" borderId="1" xfId="0" applyNumberFormat="1" applyFont="1" applyFill="1" applyBorder="1"/>
    <xf numFmtId="165" fontId="33" fillId="0" borderId="9" xfId="0" applyNumberFormat="1" applyFont="1" applyBorder="1"/>
    <xf numFmtId="165" fontId="33" fillId="0" borderId="10" xfId="0" applyNumberFormat="1" applyFont="1" applyBorder="1"/>
    <xf numFmtId="165" fontId="33" fillId="2" borderId="11" xfId="0" applyNumberFormat="1" applyFont="1" applyFill="1" applyBorder="1"/>
    <xf numFmtId="165" fontId="33" fillId="2" borderId="13" xfId="0" applyNumberFormat="1" applyFont="1" applyFill="1" applyBorder="1"/>
    <xf numFmtId="0" fontId="33" fillId="0" borderId="26" xfId="0" applyFont="1" applyBorder="1" applyAlignment="1">
      <alignment horizontal="left" vertical="center"/>
    </xf>
    <xf numFmtId="165" fontId="33" fillId="0" borderId="29" xfId="1" applyNumberFormat="1" applyFont="1" applyBorder="1" applyAlignment="1">
      <alignment horizontal="left" vertical="center"/>
    </xf>
    <xf numFmtId="0" fontId="33" fillId="0" borderId="9" xfId="0" applyFont="1" applyBorder="1" applyAlignment="1">
      <alignment horizontal="left" vertical="center"/>
    </xf>
    <xf numFmtId="165" fontId="33" fillId="0" borderId="10" xfId="1" applyNumberFormat="1" applyFont="1" applyBorder="1" applyAlignment="1">
      <alignment horizontal="left" vertical="center"/>
    </xf>
    <xf numFmtId="165" fontId="33" fillId="2" borderId="64" xfId="1" applyNumberFormat="1" applyFont="1" applyFill="1" applyBorder="1" applyAlignment="1">
      <alignment horizontal="left" vertical="center"/>
    </xf>
    <xf numFmtId="165" fontId="33" fillId="0" borderId="43" xfId="1" applyNumberFormat="1" applyFont="1" applyBorder="1" applyAlignment="1">
      <alignment horizontal="right" vertical="center"/>
    </xf>
    <xf numFmtId="165" fontId="33" fillId="0" borderId="29" xfId="1" applyNumberFormat="1" applyFont="1" applyBorder="1" applyAlignment="1">
      <alignment horizontal="right" vertical="center"/>
    </xf>
    <xf numFmtId="165" fontId="33" fillId="0" borderId="1" xfId="1" applyNumberFormat="1" applyFont="1" applyBorder="1" applyAlignment="1">
      <alignment horizontal="right" vertical="center"/>
    </xf>
    <xf numFmtId="165" fontId="33" fillId="0" borderId="10" xfId="1" applyNumberFormat="1" applyFont="1" applyBorder="1" applyAlignment="1">
      <alignment horizontal="right" vertical="center"/>
    </xf>
    <xf numFmtId="165" fontId="33" fillId="2" borderId="63" xfId="1" applyNumberFormat="1" applyFont="1" applyFill="1" applyBorder="1" applyAlignment="1">
      <alignment horizontal="right" vertical="center"/>
    </xf>
    <xf numFmtId="165" fontId="33" fillId="2" borderId="64" xfId="1" applyNumberFormat="1" applyFont="1" applyFill="1" applyBorder="1" applyAlignment="1">
      <alignment horizontal="right" vertical="center"/>
    </xf>
    <xf numFmtId="165" fontId="33" fillId="0" borderId="29" xfId="1" applyNumberFormat="1" applyFont="1" applyBorder="1" applyAlignment="1">
      <alignment horizontal="right"/>
    </xf>
    <xf numFmtId="165" fontId="33" fillId="0" borderId="1" xfId="1" applyNumberFormat="1" applyFont="1" applyBorder="1" applyAlignment="1">
      <alignment horizontal="right"/>
    </xf>
    <xf numFmtId="165" fontId="33" fillId="0" borderId="10" xfId="1" applyNumberFormat="1" applyFont="1" applyBorder="1" applyAlignment="1">
      <alignment horizontal="right"/>
    </xf>
    <xf numFmtId="165" fontId="33" fillId="2" borderId="63" xfId="1" applyNumberFormat="1" applyFont="1" applyFill="1" applyBorder="1" applyAlignment="1">
      <alignment horizontal="right"/>
    </xf>
    <xf numFmtId="165" fontId="33" fillId="2" borderId="64" xfId="1" applyNumberFormat="1" applyFont="1" applyFill="1" applyBorder="1" applyAlignment="1">
      <alignment horizontal="right"/>
    </xf>
    <xf numFmtId="165" fontId="33" fillId="0" borderId="29" xfId="0" applyNumberFormat="1" applyFont="1" applyBorder="1" applyAlignment="1">
      <alignment horizontal="right"/>
    </xf>
    <xf numFmtId="165" fontId="33" fillId="0" borderId="10" xfId="0" applyNumberFormat="1" applyFont="1" applyBorder="1" applyAlignment="1">
      <alignment horizontal="right"/>
    </xf>
    <xf numFmtId="165" fontId="33" fillId="2" borderId="13" xfId="0" applyNumberFormat="1" applyFont="1" applyFill="1" applyBorder="1" applyAlignment="1">
      <alignment horizontal="right"/>
    </xf>
    <xf numFmtId="165" fontId="36" fillId="0" borderId="43" xfId="0" applyNumberFormat="1" applyFont="1" applyBorder="1" applyAlignment="1">
      <alignment horizontal="right"/>
    </xf>
    <xf numFmtId="0" fontId="33" fillId="0" borderId="0" xfId="0" applyFont="1" applyAlignment="1"/>
    <xf numFmtId="165" fontId="33" fillId="0" borderId="28" xfId="1" applyNumberFormat="1" applyFont="1" applyBorder="1" applyAlignment="1">
      <alignment vertical="center"/>
    </xf>
    <xf numFmtId="0" fontId="33" fillId="0" borderId="56" xfId="0" applyFont="1" applyBorder="1" applyAlignment="1">
      <alignment horizontal="left" vertical="center"/>
    </xf>
    <xf numFmtId="0" fontId="33" fillId="0" borderId="0" xfId="0" applyFont="1" applyAlignment="1">
      <alignment horizontal="center"/>
    </xf>
    <xf numFmtId="0" fontId="33" fillId="0" borderId="26" xfId="0" applyFont="1" applyBorder="1" applyAlignment="1">
      <alignment horizontal="left"/>
    </xf>
    <xf numFmtId="0" fontId="33" fillId="0" borderId="9" xfId="0" applyFont="1" applyBorder="1" applyAlignment="1">
      <alignment horizontal="left"/>
    </xf>
    <xf numFmtId="165" fontId="33" fillId="0" borderId="15" xfId="1" applyNumberFormat="1" applyFont="1" applyBorder="1" applyAlignment="1">
      <alignment horizontal="center" vertical="center"/>
    </xf>
    <xf numFmtId="43" fontId="33" fillId="0" borderId="0" xfId="0" applyNumberFormat="1" applyFont="1" applyAlignment="1">
      <alignment horizontal="center"/>
    </xf>
    <xf numFmtId="0" fontId="41" fillId="0" borderId="20" xfId="0" applyFont="1" applyBorder="1" applyAlignment="1">
      <alignment horizontal="center"/>
    </xf>
    <xf numFmtId="0" fontId="33" fillId="0" borderId="9" xfId="0" applyFont="1" applyBorder="1"/>
    <xf numFmtId="0" fontId="33" fillId="0" borderId="14" xfId="0" applyFont="1" applyBorder="1"/>
    <xf numFmtId="165" fontId="33" fillId="0" borderId="15" xfId="1" applyNumberFormat="1" applyFont="1" applyBorder="1"/>
    <xf numFmtId="0" fontId="33" fillId="0" borderId="11" xfId="0" applyFont="1" applyBorder="1"/>
    <xf numFmtId="165" fontId="33" fillId="0" borderId="12" xfId="1" applyNumberFormat="1" applyFont="1" applyBorder="1"/>
    <xf numFmtId="165" fontId="33" fillId="0" borderId="13" xfId="1" applyNumberFormat="1" applyFont="1" applyBorder="1"/>
    <xf numFmtId="0" fontId="33" fillId="0" borderId="11" xfId="0" applyFont="1" applyBorder="1" applyAlignment="1">
      <alignment horizontal="center"/>
    </xf>
    <xf numFmtId="165" fontId="33" fillId="0" borderId="18" xfId="1" applyNumberFormat="1" applyFont="1" applyBorder="1" applyAlignment="1">
      <alignment horizontal="center"/>
    </xf>
    <xf numFmtId="165" fontId="33" fillId="0" borderId="19" xfId="1" applyNumberFormat="1" applyFont="1" applyBorder="1" applyAlignment="1">
      <alignment horizontal="center"/>
    </xf>
    <xf numFmtId="165" fontId="33" fillId="0" borderId="10" xfId="1" applyNumberFormat="1" applyFont="1" applyFill="1" applyBorder="1" applyAlignment="1">
      <alignment horizontal="center"/>
    </xf>
    <xf numFmtId="0" fontId="33" fillId="0" borderId="62" xfId="0" applyFont="1" applyBorder="1" applyAlignment="1">
      <alignment horizontal="center"/>
    </xf>
    <xf numFmtId="165" fontId="33" fillId="0" borderId="63" xfId="1" applyNumberFormat="1" applyFont="1" applyBorder="1"/>
    <xf numFmtId="165" fontId="33" fillId="0" borderId="64" xfId="1" applyNumberFormat="1" applyFont="1" applyFill="1" applyBorder="1" applyAlignment="1">
      <alignment horizontal="center"/>
    </xf>
    <xf numFmtId="165" fontId="33" fillId="0" borderId="64" xfId="1" applyNumberFormat="1" applyFont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center"/>
    </xf>
    <xf numFmtId="165" fontId="33" fillId="0" borderId="0" xfId="0" applyNumberFormat="1" applyFont="1" applyAlignment="1"/>
    <xf numFmtId="0" fontId="33" fillId="0" borderId="0" xfId="0" applyFont="1" applyAlignment="1">
      <alignment vertical="center"/>
    </xf>
    <xf numFmtId="0" fontId="35" fillId="2" borderId="5" xfId="0" applyFont="1" applyFill="1" applyBorder="1" applyAlignment="1">
      <alignment horizontal="left" vertical="center"/>
    </xf>
    <xf numFmtId="0" fontId="33" fillId="0" borderId="0" xfId="0" applyFont="1" applyAlignment="1">
      <alignment horizontal="center" vertical="center"/>
    </xf>
    <xf numFmtId="165" fontId="33" fillId="0" borderId="10" xfId="1" applyNumberFormat="1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left" vertical="center"/>
    </xf>
    <xf numFmtId="165" fontId="33" fillId="2" borderId="12" xfId="1" applyNumberFormat="1" applyFont="1" applyFill="1" applyBorder="1" applyAlignment="1">
      <alignment horizontal="center" vertical="center"/>
    </xf>
    <xf numFmtId="165" fontId="33" fillId="2" borderId="13" xfId="1" applyNumberFormat="1" applyFont="1" applyFill="1" applyBorder="1" applyAlignment="1">
      <alignment horizontal="center" vertical="center"/>
    </xf>
    <xf numFmtId="43" fontId="33" fillId="0" borderId="0" xfId="0" applyNumberFormat="1" applyFont="1" applyAlignment="1">
      <alignment horizontal="center" vertical="center"/>
    </xf>
    <xf numFmtId="0" fontId="42" fillId="2" borderId="23" xfId="0" applyFont="1" applyFill="1" applyBorder="1" applyAlignment="1">
      <alignment horizontal="left" vertical="center"/>
    </xf>
    <xf numFmtId="0" fontId="41" fillId="0" borderId="20" xfId="0" applyFont="1" applyBorder="1" applyAlignment="1">
      <alignment horizontal="center" vertical="center"/>
    </xf>
    <xf numFmtId="165" fontId="41" fillId="0" borderId="21" xfId="1" applyNumberFormat="1" applyFont="1" applyBorder="1" applyAlignment="1">
      <alignment vertical="center"/>
    </xf>
    <xf numFmtId="165" fontId="41" fillId="0" borderId="22" xfId="1" applyNumberFormat="1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33" fillId="0" borderId="62" xfId="0" applyFont="1" applyBorder="1" applyAlignment="1">
      <alignment horizontal="center" vertical="center"/>
    </xf>
    <xf numFmtId="9" fontId="33" fillId="0" borderId="63" xfId="2" applyFont="1" applyBorder="1" applyAlignment="1">
      <alignment horizontal="center" vertical="center"/>
    </xf>
    <xf numFmtId="165" fontId="33" fillId="0" borderId="64" xfId="1" applyNumberFormat="1" applyFont="1" applyBorder="1" applyAlignment="1">
      <alignment vertical="center"/>
    </xf>
    <xf numFmtId="0" fontId="33" fillId="0" borderId="20" xfId="0" applyFont="1" applyBorder="1" applyAlignment="1">
      <alignment horizontal="center" vertical="center"/>
    </xf>
    <xf numFmtId="165" fontId="33" fillId="0" borderId="21" xfId="1" applyNumberFormat="1" applyFont="1" applyBorder="1" applyAlignment="1">
      <alignment vertical="center"/>
    </xf>
    <xf numFmtId="165" fontId="33" fillId="0" borderId="22" xfId="1" applyNumberFormat="1" applyFont="1" applyBorder="1" applyAlignment="1">
      <alignment vertical="center"/>
    </xf>
    <xf numFmtId="9" fontId="33" fillId="0" borderId="64" xfId="2" applyFont="1" applyBorder="1" applyAlignment="1">
      <alignment horizontal="center" vertical="center"/>
    </xf>
    <xf numFmtId="0" fontId="33" fillId="0" borderId="6" xfId="0" applyFont="1" applyBorder="1" applyAlignment="1">
      <alignment vertical="center"/>
    </xf>
    <xf numFmtId="165" fontId="33" fillId="0" borderId="7" xfId="1" applyNumberFormat="1" applyFont="1" applyBorder="1" applyAlignment="1">
      <alignment vertical="center"/>
    </xf>
    <xf numFmtId="165" fontId="33" fillId="0" borderId="8" xfId="1" applyNumberFormat="1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165" fontId="33" fillId="0" borderId="15" xfId="1" applyNumberFormat="1" applyFont="1" applyBorder="1" applyAlignment="1">
      <alignment vertical="center"/>
    </xf>
    <xf numFmtId="0" fontId="33" fillId="0" borderId="11" xfId="0" applyFont="1" applyBorder="1" applyAlignment="1">
      <alignment vertical="center"/>
    </xf>
    <xf numFmtId="165" fontId="33" fillId="0" borderId="12" xfId="1" applyNumberFormat="1" applyFont="1" applyBorder="1" applyAlignment="1">
      <alignment vertical="center"/>
    </xf>
    <xf numFmtId="165" fontId="33" fillId="0" borderId="13" xfId="1" applyNumberFormat="1" applyFont="1" applyBorder="1" applyAlignment="1">
      <alignment vertical="center"/>
    </xf>
    <xf numFmtId="165" fontId="33" fillId="0" borderId="21" xfId="0" applyNumberFormat="1" applyFont="1" applyBorder="1" applyAlignment="1">
      <alignment vertical="center"/>
    </xf>
    <xf numFmtId="165" fontId="33" fillId="0" borderId="22" xfId="0" applyNumberFormat="1" applyFont="1" applyBorder="1" applyAlignment="1">
      <alignment vertical="center"/>
    </xf>
    <xf numFmtId="0" fontId="33" fillId="0" borderId="6" xfId="0" applyFont="1" applyBorder="1" applyAlignment="1">
      <alignment horizontal="center" vertical="center"/>
    </xf>
    <xf numFmtId="165" fontId="33" fillId="0" borderId="7" xfId="0" applyNumberFormat="1" applyFont="1" applyBorder="1" applyAlignment="1">
      <alignment vertical="center"/>
    </xf>
    <xf numFmtId="165" fontId="33" fillId="0" borderId="8" xfId="0" applyNumberFormat="1" applyFont="1" applyBorder="1" applyAlignment="1">
      <alignment vertical="center"/>
    </xf>
    <xf numFmtId="0" fontId="33" fillId="0" borderId="11" xfId="0" applyFont="1" applyBorder="1" applyAlignment="1">
      <alignment horizontal="center" vertical="center"/>
    </xf>
    <xf numFmtId="165" fontId="33" fillId="0" borderId="12" xfId="0" applyNumberFormat="1" applyFont="1" applyBorder="1" applyAlignment="1">
      <alignment vertical="center"/>
    </xf>
    <xf numFmtId="165" fontId="33" fillId="0" borderId="13" xfId="0" applyNumberFormat="1" applyFont="1" applyBorder="1" applyAlignment="1">
      <alignment vertical="center"/>
    </xf>
    <xf numFmtId="0" fontId="33" fillId="0" borderId="17" xfId="0" applyFont="1" applyBorder="1" applyAlignment="1">
      <alignment horizontal="center" vertical="center"/>
    </xf>
    <xf numFmtId="165" fontId="33" fillId="0" borderId="18" xfId="0" applyNumberFormat="1" applyFont="1" applyBorder="1" applyAlignment="1">
      <alignment vertical="center"/>
    </xf>
    <xf numFmtId="165" fontId="33" fillId="0" borderId="19" xfId="0" applyNumberFormat="1" applyFont="1" applyBorder="1" applyAlignment="1">
      <alignment vertical="center"/>
    </xf>
    <xf numFmtId="0" fontId="33" fillId="0" borderId="23" xfId="0" applyFont="1" applyBorder="1" applyAlignment="1">
      <alignment horizontal="center" vertical="center"/>
    </xf>
    <xf numFmtId="166" fontId="33" fillId="0" borderId="0" xfId="0" applyNumberFormat="1" applyFont="1" applyAlignment="1">
      <alignment vertical="center"/>
    </xf>
    <xf numFmtId="37" fontId="33" fillId="0" borderId="29" xfId="1" applyNumberFormat="1" applyFont="1" applyBorder="1" applyAlignment="1">
      <alignment horizontal="right" vertical="center"/>
    </xf>
    <xf numFmtId="37" fontId="33" fillId="0" borderId="10" xfId="1" applyNumberFormat="1" applyFont="1" applyBorder="1" applyAlignment="1">
      <alignment horizontal="right" vertical="center"/>
    </xf>
    <xf numFmtId="37" fontId="33" fillId="2" borderId="13" xfId="1" applyNumberFormat="1" applyFont="1" applyFill="1" applyBorder="1" applyAlignment="1">
      <alignment horizontal="right" vertical="center"/>
    </xf>
    <xf numFmtId="165" fontId="33" fillId="0" borderId="27" xfId="1" applyNumberFormat="1" applyFont="1" applyFill="1" applyBorder="1" applyAlignment="1">
      <alignment horizontal="center" vertical="center"/>
    </xf>
    <xf numFmtId="165" fontId="33" fillId="0" borderId="28" xfId="1" applyNumberFormat="1" applyFont="1" applyFill="1" applyBorder="1" applyAlignment="1">
      <alignment horizontal="center" vertical="center"/>
    </xf>
    <xf numFmtId="165" fontId="33" fillId="0" borderId="40" xfId="1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left"/>
    </xf>
    <xf numFmtId="165" fontId="33" fillId="0" borderId="43" xfId="0" applyNumberFormat="1" applyFont="1" applyBorder="1"/>
    <xf numFmtId="43" fontId="33" fillId="0" borderId="1" xfId="0" applyNumberFormat="1" applyFont="1" applyBorder="1"/>
    <xf numFmtId="165" fontId="33" fillId="0" borderId="15" xfId="0" applyNumberFormat="1" applyFont="1" applyBorder="1"/>
    <xf numFmtId="0" fontId="39" fillId="0" borderId="0" xfId="0" applyFont="1" applyFill="1" applyAlignment="1">
      <alignment horizontal="center"/>
    </xf>
    <xf numFmtId="0" fontId="33" fillId="0" borderId="0" xfId="0" applyFont="1" applyFill="1"/>
    <xf numFmtId="0" fontId="37" fillId="0" borderId="0" xfId="0" applyFont="1" applyFill="1" applyAlignment="1"/>
    <xf numFmtId="0" fontId="37" fillId="0" borderId="0" xfId="0" applyFont="1" applyFill="1"/>
    <xf numFmtId="0" fontId="44" fillId="0" borderId="0" xfId="0" applyFont="1" applyAlignment="1"/>
    <xf numFmtId="0" fontId="42" fillId="0" borderId="0" xfId="0" applyFont="1" applyAlignment="1"/>
    <xf numFmtId="0" fontId="35" fillId="2" borderId="2" xfId="0" applyFont="1" applyFill="1" applyBorder="1" applyAlignment="1">
      <alignment horizontal="left" vertical="center"/>
    </xf>
    <xf numFmtId="165" fontId="33" fillId="2" borderId="17" xfId="0" applyNumberFormat="1" applyFont="1" applyFill="1" applyBorder="1"/>
    <xf numFmtId="165" fontId="33" fillId="2" borderId="19" xfId="0" applyNumberFormat="1" applyFont="1" applyFill="1" applyBorder="1"/>
    <xf numFmtId="165" fontId="33" fillId="2" borderId="18" xfId="1" applyNumberFormat="1" applyFont="1" applyFill="1" applyBorder="1"/>
    <xf numFmtId="165" fontId="33" fillId="2" borderId="19" xfId="1" applyNumberFormat="1" applyFont="1" applyFill="1" applyBorder="1"/>
    <xf numFmtId="0" fontId="33" fillId="0" borderId="63" xfId="0" applyFont="1" applyBorder="1"/>
    <xf numFmtId="165" fontId="33" fillId="0" borderId="18" xfId="1" applyNumberFormat="1" applyFont="1" applyFill="1" applyBorder="1" applyAlignment="1">
      <alignment horizontal="center"/>
    </xf>
    <xf numFmtId="1" fontId="33" fillId="0" borderId="23" xfId="0" applyNumberFormat="1" applyFont="1" applyBorder="1"/>
    <xf numFmtId="165" fontId="33" fillId="0" borderId="1" xfId="1" applyNumberFormat="1" applyFont="1" applyFill="1" applyBorder="1" applyAlignment="1">
      <alignment horizontal="center" vertical="center"/>
    </xf>
    <xf numFmtId="0" fontId="33" fillId="0" borderId="1" xfId="0" applyFont="1" applyBorder="1" applyAlignment="1"/>
    <xf numFmtId="165" fontId="33" fillId="0" borderId="12" xfId="1" applyNumberFormat="1" applyFont="1" applyFill="1" applyBorder="1" applyAlignment="1">
      <alignment horizontal="center"/>
    </xf>
    <xf numFmtId="0" fontId="33" fillId="0" borderId="12" xfId="0" applyFont="1" applyBorder="1" applyAlignment="1"/>
    <xf numFmtId="0" fontId="33" fillId="0" borderId="13" xfId="0" applyFont="1" applyBorder="1" applyAlignment="1"/>
    <xf numFmtId="165" fontId="33" fillId="0" borderId="43" xfId="1" applyNumberFormat="1" applyFont="1" applyFill="1" applyBorder="1" applyAlignment="1">
      <alignment horizontal="center" vertical="center"/>
    </xf>
    <xf numFmtId="165" fontId="33" fillId="0" borderId="29" xfId="1" applyNumberFormat="1" applyFont="1" applyFill="1" applyBorder="1" applyAlignment="1">
      <alignment horizontal="center" vertical="center"/>
    </xf>
    <xf numFmtId="0" fontId="44" fillId="0" borderId="0" xfId="0" applyFont="1" applyBorder="1" applyAlignment="1"/>
    <xf numFmtId="0" fontId="33" fillId="0" borderId="0" xfId="0" applyFont="1" applyBorder="1" applyAlignment="1"/>
    <xf numFmtId="0" fontId="33" fillId="0" borderId="1" xfId="0" applyFont="1" applyBorder="1"/>
    <xf numFmtId="0" fontId="33" fillId="0" borderId="14" xfId="0" applyFont="1" applyBorder="1" applyAlignment="1">
      <alignment horizontal="left" vertical="center"/>
    </xf>
    <xf numFmtId="165" fontId="33" fillId="0" borderId="16" xfId="1" applyNumberFormat="1" applyFont="1" applyBorder="1" applyAlignment="1">
      <alignment horizontal="center" vertical="center"/>
    </xf>
    <xf numFmtId="165" fontId="33" fillId="2" borderId="18" xfId="1" applyNumberFormat="1" applyFont="1" applyFill="1" applyBorder="1" applyAlignment="1">
      <alignment horizontal="center" vertical="center"/>
    </xf>
    <xf numFmtId="165" fontId="33" fillId="2" borderId="19" xfId="1" applyNumberFormat="1" applyFont="1" applyFill="1" applyBorder="1" applyAlignment="1">
      <alignment horizontal="center" vertical="center"/>
    </xf>
    <xf numFmtId="165" fontId="33" fillId="2" borderId="17" xfId="1" applyNumberFormat="1" applyFont="1" applyFill="1" applyBorder="1"/>
    <xf numFmtId="165" fontId="33" fillId="0" borderId="9" xfId="1" applyNumberFormat="1" applyFont="1" applyBorder="1"/>
    <xf numFmtId="165" fontId="33" fillId="0" borderId="14" xfId="1" applyNumberFormat="1" applyFont="1" applyBorder="1"/>
    <xf numFmtId="165" fontId="33" fillId="0" borderId="61" xfId="0" applyNumberFormat="1" applyFont="1" applyBorder="1"/>
    <xf numFmtId="165" fontId="33" fillId="0" borderId="54" xfId="0" applyNumberFormat="1" applyFont="1" applyBorder="1"/>
    <xf numFmtId="165" fontId="33" fillId="2" borderId="39" xfId="1" applyNumberFormat="1" applyFont="1" applyFill="1" applyBorder="1"/>
    <xf numFmtId="165" fontId="33" fillId="0" borderId="60" xfId="0" applyNumberFormat="1" applyFont="1" applyBorder="1"/>
    <xf numFmtId="165" fontId="33" fillId="2" borderId="57" xfId="1" applyNumberFormat="1" applyFont="1" applyFill="1" applyBorder="1"/>
    <xf numFmtId="165" fontId="33" fillId="0" borderId="26" xfId="1" applyNumberFormat="1" applyFont="1" applyBorder="1"/>
    <xf numFmtId="165" fontId="33" fillId="0" borderId="56" xfId="1" applyNumberFormat="1" applyFont="1" applyBorder="1"/>
    <xf numFmtId="165" fontId="33" fillId="0" borderId="38" xfId="1" applyNumberFormat="1" applyFont="1" applyBorder="1" applyAlignment="1">
      <alignment horizontal="center" vertical="center"/>
    </xf>
    <xf numFmtId="165" fontId="33" fillId="0" borderId="28" xfId="1" applyNumberFormat="1" applyFont="1" applyBorder="1"/>
    <xf numFmtId="165" fontId="33" fillId="0" borderId="40" xfId="1" applyNumberFormat="1" applyFont="1" applyBorder="1"/>
    <xf numFmtId="165" fontId="33" fillId="2" borderId="2" xfId="1" applyNumberFormat="1" applyFont="1" applyFill="1" applyBorder="1"/>
    <xf numFmtId="165" fontId="33" fillId="0" borderId="14" xfId="0" applyNumberFormat="1" applyFont="1" applyBorder="1"/>
    <xf numFmtId="165" fontId="33" fillId="0" borderId="16" xfId="0" applyNumberFormat="1" applyFont="1" applyBorder="1"/>
    <xf numFmtId="165" fontId="33" fillId="0" borderId="44" xfId="1" applyNumberFormat="1" applyFont="1" applyBorder="1"/>
    <xf numFmtId="0" fontId="35" fillId="3" borderId="31" xfId="0" applyFont="1" applyFill="1" applyBorder="1" applyAlignment="1">
      <alignment vertical="center"/>
    </xf>
    <xf numFmtId="0" fontId="35" fillId="3" borderId="42" xfId="0" applyFont="1" applyFill="1" applyBorder="1" applyAlignment="1">
      <alignment vertical="center"/>
    </xf>
    <xf numFmtId="165" fontId="33" fillId="0" borderId="1" xfId="1" applyNumberFormat="1" applyFont="1" applyFill="1" applyBorder="1"/>
    <xf numFmtId="165" fontId="33" fillId="0" borderId="9" xfId="0" applyNumberFormat="1" applyFont="1" applyFill="1" applyBorder="1"/>
    <xf numFmtId="165" fontId="33" fillId="0" borderId="10" xfId="0" applyNumberFormat="1" applyFont="1" applyFill="1" applyBorder="1"/>
    <xf numFmtId="0" fontId="38" fillId="0" borderId="0" xfId="0" applyFont="1" applyFill="1" applyAlignment="1">
      <alignment horizontal="center"/>
    </xf>
    <xf numFmtId="0" fontId="41" fillId="0" borderId="0" xfId="0" applyFont="1"/>
    <xf numFmtId="0" fontId="33" fillId="0" borderId="46" xfId="0" applyFont="1" applyBorder="1"/>
    <xf numFmtId="0" fontId="33" fillId="0" borderId="2" xfId="0" applyFont="1" applyBorder="1"/>
    <xf numFmtId="0" fontId="33" fillId="0" borderId="9" xfId="0" applyFont="1" applyFill="1" applyBorder="1" applyAlignment="1">
      <alignment horizontal="center" vertical="center"/>
    </xf>
    <xf numFmtId="165" fontId="33" fillId="0" borderId="10" xfId="1" applyNumberFormat="1" applyFont="1" applyFill="1" applyBorder="1"/>
    <xf numFmtId="165" fontId="33" fillId="0" borderId="54" xfId="1" applyNumberFormat="1" applyFont="1" applyFill="1" applyBorder="1"/>
    <xf numFmtId="165" fontId="33" fillId="0" borderId="9" xfId="1" applyNumberFormat="1" applyFont="1" applyFill="1" applyBorder="1"/>
    <xf numFmtId="165" fontId="33" fillId="0" borderId="55" xfId="1" applyNumberFormat="1" applyFont="1" applyBorder="1"/>
    <xf numFmtId="165" fontId="33" fillId="0" borderId="55" xfId="1" applyNumberFormat="1" applyFont="1" applyFill="1" applyBorder="1"/>
    <xf numFmtId="165" fontId="36" fillId="0" borderId="43" xfId="0" applyNumberFormat="1" applyFont="1" applyBorder="1"/>
    <xf numFmtId="165" fontId="33" fillId="0" borderId="61" xfId="1" applyNumberFormat="1" applyFont="1" applyBorder="1"/>
    <xf numFmtId="165" fontId="33" fillId="0" borderId="60" xfId="1" applyNumberFormat="1" applyFont="1" applyBorder="1"/>
    <xf numFmtId="0" fontId="33" fillId="0" borderId="14" xfId="0" applyFont="1" applyBorder="1" applyAlignment="1">
      <alignment horizontal="center" vertical="center"/>
    </xf>
    <xf numFmtId="165" fontId="33" fillId="0" borderId="16" xfId="1" applyNumberFormat="1" applyFont="1" applyBorder="1"/>
    <xf numFmtId="165" fontId="33" fillId="0" borderId="66" xfId="1" applyNumberFormat="1" applyFont="1" applyBorder="1"/>
    <xf numFmtId="165" fontId="33" fillId="0" borderId="15" xfId="1" applyNumberFormat="1" applyFont="1" applyFill="1" applyBorder="1" applyAlignment="1">
      <alignment horizontal="center" vertical="center"/>
    </xf>
    <xf numFmtId="165" fontId="33" fillId="0" borderId="16" xfId="1" applyNumberFormat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43" fontId="33" fillId="0" borderId="0" xfId="0" applyNumberFormat="1" applyFont="1"/>
    <xf numFmtId="165" fontId="33" fillId="0" borderId="0" xfId="1" applyNumberFormat="1" applyFont="1" applyBorder="1"/>
    <xf numFmtId="165" fontId="33" fillId="0" borderId="53" xfId="1" applyNumberFormat="1" applyFont="1" applyBorder="1"/>
    <xf numFmtId="165" fontId="33" fillId="0" borderId="2" xfId="1" applyNumberFormat="1" applyFont="1" applyFill="1" applyBorder="1" applyAlignment="1">
      <alignment horizontal="center"/>
    </xf>
    <xf numFmtId="165" fontId="33" fillId="0" borderId="2" xfId="1" applyNumberFormat="1" applyFont="1" applyFill="1" applyBorder="1" applyAlignment="1">
      <alignment horizontal="center" vertical="center"/>
    </xf>
    <xf numFmtId="165" fontId="33" fillId="0" borderId="9" xfId="1" applyNumberFormat="1" applyFont="1" applyFill="1" applyBorder="1" applyAlignment="1">
      <alignment horizontal="center" vertical="center"/>
    </xf>
    <xf numFmtId="165" fontId="33" fillId="0" borderId="14" xfId="1" applyNumberFormat="1" applyFont="1" applyFill="1" applyBorder="1" applyAlignment="1">
      <alignment horizontal="center" vertical="center"/>
    </xf>
    <xf numFmtId="165" fontId="33" fillId="0" borderId="36" xfId="1" applyNumberFormat="1" applyFont="1" applyFill="1" applyBorder="1" applyAlignment="1">
      <alignment horizontal="center"/>
    </xf>
    <xf numFmtId="0" fontId="33" fillId="0" borderId="36" xfId="0" applyFont="1" applyBorder="1" applyAlignment="1"/>
    <xf numFmtId="0" fontId="33" fillId="0" borderId="30" xfId="0" applyFont="1" applyBorder="1" applyAlignment="1"/>
    <xf numFmtId="165" fontId="33" fillId="0" borderId="40" xfId="1" applyNumberFormat="1" applyFont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165" fontId="33" fillId="0" borderId="2" xfId="1" applyNumberFormat="1" applyFont="1" applyBorder="1" applyAlignment="1">
      <alignment vertical="center"/>
    </xf>
    <xf numFmtId="0" fontId="33" fillId="0" borderId="3" xfId="0" applyFont="1" applyBorder="1" applyAlignment="1">
      <alignment horizontal="center"/>
    </xf>
    <xf numFmtId="165" fontId="33" fillId="0" borderId="2" xfId="1" applyNumberFormat="1" applyFont="1" applyBorder="1"/>
    <xf numFmtId="165" fontId="33" fillId="0" borderId="16" xfId="0" applyNumberFormat="1" applyFont="1" applyBorder="1" applyAlignment="1">
      <alignment horizontal="center" vertical="center"/>
    </xf>
    <xf numFmtId="165" fontId="33" fillId="0" borderId="18" xfId="0" applyNumberFormat="1" applyFont="1" applyBorder="1" applyAlignment="1">
      <alignment horizontal="center" vertical="center"/>
    </xf>
    <xf numFmtId="165" fontId="33" fillId="0" borderId="19" xfId="0" applyNumberFormat="1" applyFont="1" applyBorder="1" applyAlignment="1">
      <alignment horizontal="center" vertical="center"/>
    </xf>
    <xf numFmtId="165" fontId="33" fillId="0" borderId="36" xfId="0" applyNumberFormat="1" applyFont="1" applyBorder="1" applyAlignment="1">
      <alignment horizontal="center" vertical="center"/>
    </xf>
    <xf numFmtId="165" fontId="33" fillId="0" borderId="24" xfId="1" applyNumberFormat="1" applyFont="1" applyBorder="1"/>
    <xf numFmtId="165" fontId="33" fillId="0" borderId="3" xfId="0" applyNumberFormat="1" applyFont="1" applyBorder="1" applyAlignment="1">
      <alignment horizontal="center" vertical="center"/>
    </xf>
    <xf numFmtId="165" fontId="33" fillId="0" borderId="30" xfId="0" applyNumberFormat="1" applyFont="1" applyBorder="1" applyAlignment="1">
      <alignment horizontal="center" vertical="center"/>
    </xf>
    <xf numFmtId="165" fontId="33" fillId="0" borderId="25" xfId="1" applyNumberFormat="1" applyFont="1" applyBorder="1"/>
    <xf numFmtId="9" fontId="41" fillId="0" borderId="2" xfId="0" applyNumberFormat="1" applyFont="1" applyBorder="1" applyAlignment="1"/>
    <xf numFmtId="0" fontId="33" fillId="0" borderId="0" xfId="0" applyFont="1" applyBorder="1"/>
    <xf numFmtId="43" fontId="33" fillId="0" borderId="9" xfId="0" applyNumberFormat="1" applyFont="1" applyBorder="1"/>
    <xf numFmtId="43" fontId="33" fillId="0" borderId="43" xfId="0" applyNumberFormat="1" applyFont="1" applyBorder="1"/>
    <xf numFmtId="43" fontId="33" fillId="0" borderId="26" xfId="0" applyNumberFormat="1" applyFont="1" applyBorder="1"/>
    <xf numFmtId="0" fontId="33" fillId="0" borderId="12" xfId="0" applyFont="1" applyBorder="1"/>
    <xf numFmtId="43" fontId="33" fillId="0" borderId="12" xfId="0" applyNumberFormat="1" applyFont="1" applyBorder="1"/>
    <xf numFmtId="0" fontId="33" fillId="2" borderId="1" xfId="0" applyFont="1" applyFill="1" applyBorder="1"/>
    <xf numFmtId="165" fontId="33" fillId="2" borderId="54" xfId="0" applyNumberFormat="1" applyFont="1" applyFill="1" applyBorder="1"/>
    <xf numFmtId="165" fontId="33" fillId="2" borderId="10" xfId="0" applyNumberFormat="1" applyFont="1" applyFill="1" applyBorder="1"/>
    <xf numFmtId="1" fontId="33" fillId="2" borderId="1" xfId="0" applyNumberFormat="1" applyFont="1" applyFill="1" applyBorder="1"/>
    <xf numFmtId="1" fontId="33" fillId="2" borderId="54" xfId="0" applyNumberFormat="1" applyFont="1" applyFill="1" applyBorder="1"/>
    <xf numFmtId="1" fontId="33" fillId="2" borderId="10" xfId="0" applyNumberFormat="1" applyFont="1" applyFill="1" applyBorder="1"/>
    <xf numFmtId="43" fontId="33" fillId="2" borderId="12" xfId="0" applyNumberFormat="1" applyFont="1" applyFill="1" applyBorder="1"/>
    <xf numFmtId="165" fontId="33" fillId="2" borderId="68" xfId="0" applyNumberFormat="1" applyFont="1" applyFill="1" applyBorder="1"/>
    <xf numFmtId="165" fontId="33" fillId="2" borderId="12" xfId="0" applyNumberFormat="1" applyFont="1" applyFill="1" applyBorder="1"/>
    <xf numFmtId="0" fontId="41" fillId="2" borderId="55" xfId="0" applyFont="1" applyFill="1" applyBorder="1"/>
    <xf numFmtId="0" fontId="41" fillId="2" borderId="67" xfId="0" applyFont="1" applyFill="1" applyBorder="1"/>
    <xf numFmtId="165" fontId="33" fillId="0" borderId="55" xfId="0" applyNumberFormat="1" applyFont="1" applyBorder="1"/>
    <xf numFmtId="165" fontId="41" fillId="0" borderId="54" xfId="0" applyNumberFormat="1" applyFont="1" applyBorder="1"/>
    <xf numFmtId="165" fontId="41" fillId="0" borderId="1" xfId="0" applyNumberFormat="1" applyFont="1" applyBorder="1"/>
    <xf numFmtId="165" fontId="41" fillId="0" borderId="10" xfId="0" applyNumberFormat="1" applyFont="1" applyBorder="1"/>
    <xf numFmtId="165" fontId="33" fillId="2" borderId="1" xfId="0" applyNumberFormat="1" applyFont="1" applyFill="1" applyBorder="1" applyAlignment="1">
      <alignment vertical="center"/>
    </xf>
    <xf numFmtId="165" fontId="33" fillId="2" borderId="10" xfId="0" applyNumberFormat="1" applyFont="1" applyFill="1" applyBorder="1" applyAlignment="1">
      <alignment vertical="center"/>
    </xf>
    <xf numFmtId="1" fontId="33" fillId="2" borderId="1" xfId="0" applyNumberFormat="1" applyFont="1" applyFill="1" applyBorder="1" applyAlignment="1">
      <alignment vertical="center"/>
    </xf>
    <xf numFmtId="1" fontId="33" fillId="2" borderId="10" xfId="0" applyNumberFormat="1" applyFont="1" applyFill="1" applyBorder="1" applyAlignment="1">
      <alignment vertical="center"/>
    </xf>
    <xf numFmtId="0" fontId="33" fillId="2" borderId="12" xfId="0" applyFont="1" applyFill="1" applyBorder="1"/>
    <xf numFmtId="165" fontId="33" fillId="2" borderId="12" xfId="0" applyNumberFormat="1" applyFont="1" applyFill="1" applyBorder="1" applyAlignment="1">
      <alignment vertical="center"/>
    </xf>
    <xf numFmtId="165" fontId="33" fillId="2" borderId="13" xfId="0" applyNumberFormat="1" applyFont="1" applyFill="1" applyBorder="1" applyAlignment="1">
      <alignment vertical="center"/>
    </xf>
    <xf numFmtId="0" fontId="41" fillId="2" borderId="1" xfId="0" applyFont="1" applyFill="1" applyBorder="1"/>
    <xf numFmtId="0" fontId="41" fillId="2" borderId="12" xfId="0" applyFont="1" applyFill="1" applyBorder="1"/>
    <xf numFmtId="0" fontId="41" fillId="0" borderId="0" xfId="0" applyFont="1" applyFill="1" applyAlignment="1">
      <alignment horizontal="center" vertical="center"/>
    </xf>
    <xf numFmtId="43" fontId="33" fillId="0" borderId="1" xfId="1" applyFont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0" fontId="35" fillId="0" borderId="1" xfId="0" applyFont="1" applyBorder="1"/>
    <xf numFmtId="0" fontId="33" fillId="0" borderId="0" xfId="0" applyFont="1" applyBorder="1" applyAlignment="1">
      <alignment vertical="center"/>
    </xf>
    <xf numFmtId="165" fontId="35" fillId="0" borderId="0" xfId="1" applyNumberFormat="1" applyFont="1" applyBorder="1" applyAlignment="1">
      <alignment vertical="center"/>
    </xf>
    <xf numFmtId="165" fontId="33" fillId="0" borderId="0" xfId="1" applyNumberFormat="1" applyFont="1" applyBorder="1" applyAlignment="1">
      <alignment vertical="center"/>
    </xf>
    <xf numFmtId="165" fontId="35" fillId="0" borderId="1" xfId="1" applyNumberFormat="1" applyFont="1" applyBorder="1" applyAlignment="1">
      <alignment vertical="center"/>
    </xf>
    <xf numFmtId="165" fontId="41" fillId="2" borderId="1" xfId="0" applyNumberFormat="1" applyFont="1" applyFill="1" applyBorder="1"/>
    <xf numFmtId="0" fontId="35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5" fillId="0" borderId="1" xfId="0" applyFont="1" applyBorder="1" applyAlignment="1"/>
    <xf numFmtId="165" fontId="33" fillId="0" borderId="1" xfId="0" applyNumberFormat="1" applyFont="1" applyBorder="1" applyAlignment="1">
      <alignment horizontal="right"/>
    </xf>
    <xf numFmtId="165" fontId="41" fillId="2" borderId="1" xfId="0" applyNumberFormat="1" applyFont="1" applyFill="1" applyBorder="1" applyAlignment="1">
      <alignment horizontal="right"/>
    </xf>
    <xf numFmtId="1" fontId="33" fillId="0" borderId="10" xfId="0" applyNumberFormat="1" applyFont="1" applyBorder="1" applyAlignment="1">
      <alignment horizontal="right" vertical="center"/>
    </xf>
    <xf numFmtId="165" fontId="33" fillId="0" borderId="10" xfId="0" applyNumberFormat="1" applyFont="1" applyBorder="1" applyAlignment="1">
      <alignment horizontal="right" vertical="center"/>
    </xf>
    <xf numFmtId="1" fontId="33" fillId="0" borderId="10" xfId="0" applyNumberFormat="1" applyFont="1" applyBorder="1" applyAlignment="1">
      <alignment horizontal="right"/>
    </xf>
    <xf numFmtId="1" fontId="33" fillId="0" borderId="13" xfId="0" applyNumberFormat="1" applyFont="1" applyBorder="1" applyAlignment="1">
      <alignment horizontal="right"/>
    </xf>
    <xf numFmtId="0" fontId="33" fillId="0" borderId="43" xfId="0" applyFont="1" applyBorder="1" applyAlignment="1">
      <alignment horizontal="left"/>
    </xf>
    <xf numFmtId="0" fontId="33" fillId="0" borderId="12" xfId="0" applyFont="1" applyBorder="1" applyAlignment="1">
      <alignment horizontal="left"/>
    </xf>
    <xf numFmtId="1" fontId="33" fillId="0" borderId="29" xfId="0" applyNumberFormat="1" applyFont="1" applyBorder="1" applyAlignment="1">
      <alignment horizontal="right" vertical="center"/>
    </xf>
    <xf numFmtId="0" fontId="41" fillId="2" borderId="17" xfId="0" applyFont="1" applyFill="1" applyBorder="1"/>
    <xf numFmtId="165" fontId="41" fillId="2" borderId="19" xfId="0" applyNumberFormat="1" applyFont="1" applyFill="1" applyBorder="1" applyAlignment="1">
      <alignment horizontal="right" vertical="center"/>
    </xf>
    <xf numFmtId="165" fontId="33" fillId="2" borderId="1" xfId="1" applyNumberFormat="1" applyFont="1" applyFill="1" applyBorder="1" applyAlignment="1">
      <alignment vertical="center"/>
    </xf>
    <xf numFmtId="0" fontId="33" fillId="2" borderId="1" xfId="0" applyFont="1" applyFill="1" applyBorder="1" applyAlignment="1">
      <alignment vertical="center"/>
    </xf>
    <xf numFmtId="0" fontId="33" fillId="2" borderId="1" xfId="0" applyFont="1" applyFill="1" applyBorder="1" applyAlignment="1"/>
    <xf numFmtId="165" fontId="33" fillId="0" borderId="1" xfId="1" applyNumberFormat="1" applyFont="1" applyBorder="1" applyAlignment="1">
      <alignment horizontal="center"/>
    </xf>
    <xf numFmtId="10" fontId="33" fillId="0" borderId="0" xfId="2" applyNumberFormat="1" applyFont="1" applyAlignment="1">
      <alignment horizontal="center"/>
    </xf>
    <xf numFmtId="165" fontId="41" fillId="0" borderId="21" xfId="1" applyNumberFormat="1" applyFont="1" applyBorder="1" applyAlignment="1">
      <alignment horizontal="center" vertical="center"/>
    </xf>
    <xf numFmtId="0" fontId="35" fillId="2" borderId="2" xfId="0" applyFont="1" applyFill="1" applyBorder="1" applyAlignment="1">
      <alignment horizontal="left"/>
    </xf>
    <xf numFmtId="0" fontId="42" fillId="0" borderId="23" xfId="0" applyFont="1" applyFill="1" applyBorder="1" applyAlignment="1">
      <alignment horizontal="left"/>
    </xf>
    <xf numFmtId="0" fontId="33" fillId="0" borderId="10" xfId="0" applyFont="1" applyBorder="1"/>
    <xf numFmtId="0" fontId="33" fillId="0" borderId="10" xfId="0" applyFont="1" applyBorder="1" applyAlignment="1">
      <alignment horizontal="center"/>
    </xf>
    <xf numFmtId="165" fontId="41" fillId="0" borderId="22" xfId="1" applyNumberFormat="1" applyFont="1" applyBorder="1" applyAlignment="1">
      <alignment horizontal="center" vertical="center"/>
    </xf>
    <xf numFmtId="165" fontId="33" fillId="0" borderId="64" xfId="1" applyNumberFormat="1" applyFont="1" applyBorder="1" applyAlignment="1">
      <alignment horizontal="center" vertical="center"/>
    </xf>
    <xf numFmtId="174" fontId="33" fillId="0" borderId="43" xfId="1" applyNumberFormat="1" applyFont="1" applyBorder="1" applyAlignment="1">
      <alignment horizontal="left" vertical="center" indent="1"/>
    </xf>
    <xf numFmtId="174" fontId="33" fillId="0" borderId="1" xfId="1" applyNumberFormat="1" applyFont="1" applyBorder="1" applyAlignment="1">
      <alignment horizontal="left" vertical="center" indent="1"/>
    </xf>
    <xf numFmtId="174" fontId="33" fillId="2" borderId="63" xfId="1" applyNumberFormat="1" applyFont="1" applyFill="1" applyBorder="1" applyAlignment="1">
      <alignment horizontal="left" indent="1"/>
    </xf>
    <xf numFmtId="174" fontId="33" fillId="0" borderId="63" xfId="1" applyNumberFormat="1" applyFont="1" applyBorder="1" applyAlignment="1">
      <alignment horizontal="left" indent="1"/>
    </xf>
    <xf numFmtId="43" fontId="33" fillId="0" borderId="1" xfId="0" applyNumberFormat="1" applyFont="1" applyBorder="1" applyAlignment="1">
      <alignment horizontal="center"/>
    </xf>
    <xf numFmtId="43" fontId="33" fillId="0" borderId="10" xfId="0" applyNumberFormat="1" applyFont="1" applyBorder="1" applyAlignment="1">
      <alignment horizontal="center"/>
    </xf>
    <xf numFmtId="0" fontId="33" fillId="0" borderId="12" xfId="0" applyFont="1" applyBorder="1" applyAlignment="1">
      <alignment horizontal="center" vertical="center"/>
    </xf>
    <xf numFmtId="165" fontId="33" fillId="0" borderId="12" xfId="1" applyNumberFormat="1" applyFont="1" applyBorder="1" applyAlignment="1">
      <alignment horizontal="center" vertical="center"/>
    </xf>
    <xf numFmtId="43" fontId="33" fillId="0" borderId="12" xfId="1" applyFont="1" applyBorder="1" applyAlignment="1">
      <alignment horizontal="center" vertical="center"/>
    </xf>
    <xf numFmtId="43" fontId="33" fillId="0" borderId="12" xfId="0" applyNumberFormat="1" applyFont="1" applyBorder="1" applyAlignment="1">
      <alignment horizontal="center"/>
    </xf>
    <xf numFmtId="43" fontId="33" fillId="0" borderId="13" xfId="0" applyNumberFormat="1" applyFont="1" applyBorder="1" applyAlignment="1">
      <alignment horizontal="center"/>
    </xf>
    <xf numFmtId="0" fontId="33" fillId="0" borderId="43" xfId="0" applyFont="1" applyBorder="1" applyAlignment="1">
      <alignment horizontal="center"/>
    </xf>
    <xf numFmtId="0" fontId="33" fillId="0" borderId="29" xfId="0" applyFont="1" applyBorder="1"/>
    <xf numFmtId="43" fontId="33" fillId="0" borderId="43" xfId="1" applyFont="1" applyBorder="1" applyAlignment="1">
      <alignment horizontal="center" vertical="center"/>
    </xf>
    <xf numFmtId="43" fontId="33" fillId="0" borderId="43" xfId="0" applyNumberFormat="1" applyFont="1" applyBorder="1" applyAlignment="1">
      <alignment horizontal="center"/>
    </xf>
    <xf numFmtId="43" fontId="33" fillId="0" borderId="29" xfId="0" applyNumberFormat="1" applyFont="1" applyBorder="1" applyAlignment="1">
      <alignment horizontal="center"/>
    </xf>
    <xf numFmtId="0" fontId="43" fillId="0" borderId="0" xfId="0" applyFont="1" applyFill="1" applyBorder="1" applyAlignment="1"/>
    <xf numFmtId="0" fontId="33" fillId="0" borderId="62" xfId="0" applyFont="1" applyBorder="1"/>
    <xf numFmtId="43" fontId="33" fillId="0" borderId="63" xfId="0" applyNumberFormat="1" applyFont="1" applyBorder="1"/>
    <xf numFmtId="1" fontId="41" fillId="0" borderId="64" xfId="0" applyNumberFormat="1" applyFont="1" applyBorder="1" applyAlignment="1">
      <alignment horizontal="center" vertical="center"/>
    </xf>
    <xf numFmtId="165" fontId="41" fillId="2" borderId="2" xfId="0" applyNumberFormat="1" applyFont="1" applyFill="1" applyBorder="1" applyAlignment="1">
      <alignment horizontal="center" vertical="center"/>
    </xf>
    <xf numFmtId="43" fontId="33" fillId="0" borderId="0" xfId="1" applyFont="1"/>
    <xf numFmtId="0" fontId="33" fillId="6" borderId="0" xfId="0" applyFont="1" applyFill="1"/>
    <xf numFmtId="43" fontId="33" fillId="6" borderId="0" xfId="1" applyFont="1" applyFill="1"/>
    <xf numFmtId="0" fontId="33" fillId="6" borderId="0" xfId="0" applyFont="1" applyFill="1" applyAlignment="1">
      <alignment horizontal="center"/>
    </xf>
    <xf numFmtId="43" fontId="33" fillId="0" borderId="0" xfId="1" applyFont="1" applyAlignment="1">
      <alignment horizontal="left" vertical="center"/>
    </xf>
    <xf numFmtId="43" fontId="33" fillId="0" borderId="0" xfId="1" applyNumberFormat="1" applyFont="1"/>
    <xf numFmtId="0" fontId="36" fillId="0" borderId="54" xfId="6" applyNumberFormat="1" applyFont="1" applyBorder="1" applyAlignment="1">
      <alignment vertical="top"/>
    </xf>
    <xf numFmtId="0" fontId="36" fillId="0" borderId="1" xfId="6" applyFont="1" applyBorder="1" applyAlignment="1">
      <alignment vertical="top"/>
    </xf>
    <xf numFmtId="0" fontId="36" fillId="0" borderId="55" xfId="6" applyFont="1" applyBorder="1" applyAlignment="1">
      <alignment horizontal="center" vertical="top"/>
    </xf>
    <xf numFmtId="43" fontId="36" fillId="0" borderId="43" xfId="6" applyNumberFormat="1" applyFont="1" applyFill="1" applyBorder="1" applyAlignment="1">
      <alignment vertical="top"/>
    </xf>
    <xf numFmtId="43" fontId="36" fillId="0" borderId="55" xfId="6" applyNumberFormat="1" applyFont="1" applyBorder="1" applyAlignment="1">
      <alignment horizontal="center" vertical="top"/>
    </xf>
    <xf numFmtId="43" fontId="36" fillId="0" borderId="1" xfId="6" applyNumberFormat="1" applyFont="1" applyFill="1" applyBorder="1" applyAlignment="1">
      <alignment vertical="top"/>
    </xf>
    <xf numFmtId="0" fontId="36" fillId="0" borderId="1" xfId="6" applyFont="1" applyBorder="1" applyAlignment="1">
      <alignment horizontal="center" vertical="center"/>
    </xf>
    <xf numFmtId="165" fontId="33" fillId="0" borderId="1" xfId="1" applyNumberFormat="1" applyFont="1" applyFill="1" applyBorder="1" applyAlignment="1">
      <alignment vertical="center"/>
    </xf>
    <xf numFmtId="165" fontId="33" fillId="0" borderId="3" xfId="1" applyNumberFormat="1" applyFont="1" applyBorder="1"/>
    <xf numFmtId="165" fontId="33" fillId="0" borderId="30" xfId="1" applyNumberFormat="1" applyFont="1" applyBorder="1"/>
    <xf numFmtId="165" fontId="33" fillId="0" borderId="3" xfId="0" applyNumberFormat="1" applyFont="1" applyBorder="1"/>
    <xf numFmtId="165" fontId="33" fillId="0" borderId="30" xfId="0" applyNumberFormat="1" applyFont="1" applyBorder="1"/>
    <xf numFmtId="165" fontId="33" fillId="0" borderId="2" xfId="0" applyNumberFormat="1" applyFont="1" applyBorder="1"/>
    <xf numFmtId="165" fontId="33" fillId="0" borderId="10" xfId="0" applyNumberFormat="1" applyFont="1" applyBorder="1" applyAlignment="1">
      <alignment horizontal="center" vertical="center"/>
    </xf>
    <xf numFmtId="0" fontId="42" fillId="0" borderId="0" xfId="0" applyFont="1" applyAlignment="1">
      <alignment vertical="top"/>
    </xf>
    <xf numFmtId="165" fontId="33" fillId="0" borderId="0" xfId="0" applyNumberFormat="1" applyFont="1" applyAlignment="1">
      <alignment horizontal="center" vertical="center"/>
    </xf>
    <xf numFmtId="0" fontId="41" fillId="0" borderId="1" xfId="0" applyFont="1" applyBorder="1" applyAlignment="1"/>
    <xf numFmtId="165" fontId="33" fillId="0" borderId="1" xfId="1" applyNumberFormat="1" applyFont="1" applyBorder="1" applyAlignment="1"/>
    <xf numFmtId="3" fontId="33" fillId="0" borderId="1" xfId="0" applyNumberFormat="1" applyFont="1" applyBorder="1" applyAlignment="1">
      <alignment vertical="center"/>
    </xf>
    <xf numFmtId="1" fontId="33" fillId="0" borderId="9" xfId="0" applyNumberFormat="1" applyFont="1" applyBorder="1"/>
    <xf numFmtId="1" fontId="33" fillId="0" borderId="10" xfId="1" applyNumberFormat="1" applyFont="1" applyBorder="1"/>
    <xf numFmtId="1" fontId="33" fillId="0" borderId="9" xfId="1" applyNumberFormat="1" applyFont="1" applyBorder="1"/>
    <xf numFmtId="1" fontId="33" fillId="0" borderId="1" xfId="1" applyNumberFormat="1" applyFont="1" applyBorder="1"/>
    <xf numFmtId="1" fontId="33" fillId="0" borderId="54" xfId="1" applyNumberFormat="1" applyFont="1" applyFill="1" applyBorder="1"/>
    <xf numFmtId="1" fontId="33" fillId="0" borderId="55" xfId="1" applyNumberFormat="1" applyFont="1" applyBorder="1"/>
    <xf numFmtId="1" fontId="33" fillId="0" borderId="9" xfId="1" applyNumberFormat="1" applyFont="1" applyFill="1" applyBorder="1"/>
    <xf numFmtId="1" fontId="33" fillId="0" borderId="54" xfId="1" applyNumberFormat="1" applyFont="1" applyBorder="1"/>
    <xf numFmtId="1" fontId="33" fillId="0" borderId="54" xfId="0" applyNumberFormat="1" applyFont="1" applyBorder="1"/>
    <xf numFmtId="1" fontId="33" fillId="0" borderId="16" xfId="1" applyNumberFormat="1" applyFont="1" applyBorder="1"/>
    <xf numFmtId="1" fontId="33" fillId="0" borderId="14" xfId="1" applyNumberFormat="1" applyFont="1" applyBorder="1"/>
    <xf numFmtId="1" fontId="33" fillId="0" borderId="15" xfId="1" applyNumberFormat="1" applyFont="1" applyBorder="1"/>
    <xf numFmtId="1" fontId="33" fillId="0" borderId="65" xfId="1" applyNumberFormat="1" applyFont="1" applyBorder="1"/>
    <xf numFmtId="1" fontId="33" fillId="0" borderId="66" xfId="1" applyNumberFormat="1" applyFont="1" applyBorder="1"/>
    <xf numFmtId="1" fontId="33" fillId="0" borderId="14" xfId="0" applyNumberFormat="1" applyFont="1" applyBorder="1"/>
    <xf numFmtId="1" fontId="33" fillId="0" borderId="65" xfId="0" applyNumberFormat="1" applyFont="1" applyBorder="1"/>
    <xf numFmtId="165" fontId="33" fillId="0" borderId="37" xfId="0" applyNumberFormat="1" applyFont="1" applyBorder="1"/>
    <xf numFmtId="165" fontId="33" fillId="0" borderId="26" xfId="1" applyNumberFormat="1" applyFont="1" applyFill="1" applyBorder="1" applyAlignment="1">
      <alignment horizontal="center" vertical="center"/>
    </xf>
    <xf numFmtId="165" fontId="33" fillId="0" borderId="44" xfId="1" applyNumberFormat="1" applyFont="1" applyBorder="1" applyAlignment="1">
      <alignment vertical="center"/>
    </xf>
    <xf numFmtId="0" fontId="35" fillId="10" borderId="2" xfId="0" applyFont="1" applyFill="1" applyBorder="1" applyAlignment="1">
      <alignment horizontal="center" vertical="center"/>
    </xf>
    <xf numFmtId="0" fontId="35" fillId="10" borderId="30" xfId="0" applyFont="1" applyFill="1" applyBorder="1" applyAlignment="1">
      <alignment horizontal="center" vertical="center"/>
    </xf>
    <xf numFmtId="0" fontId="35" fillId="10" borderId="3" xfId="0" applyFont="1" applyFill="1" applyBorder="1" applyAlignment="1">
      <alignment horizontal="center" vertical="center"/>
    </xf>
    <xf numFmtId="0" fontId="35" fillId="10" borderId="3" xfId="0" applyFont="1" applyFill="1" applyBorder="1" applyAlignment="1">
      <alignment horizontal="center"/>
    </xf>
    <xf numFmtId="0" fontId="35" fillId="10" borderId="2" xfId="0" applyFont="1" applyFill="1" applyBorder="1" applyAlignment="1">
      <alignment horizontal="center"/>
    </xf>
    <xf numFmtId="0" fontId="35" fillId="10" borderId="30" xfId="0" applyFont="1" applyFill="1" applyBorder="1" applyAlignment="1">
      <alignment horizontal="center"/>
    </xf>
    <xf numFmtId="0" fontId="35" fillId="10" borderId="36" xfId="0" applyFont="1" applyFill="1" applyBorder="1" applyAlignment="1">
      <alignment horizontal="center" vertical="center"/>
    </xf>
    <xf numFmtId="1" fontId="35" fillId="10" borderId="36" xfId="0" applyNumberFormat="1" applyFont="1" applyFill="1" applyBorder="1" applyAlignment="1">
      <alignment horizontal="center" vertical="center"/>
    </xf>
    <xf numFmtId="1" fontId="35" fillId="10" borderId="2" xfId="0" applyNumberFormat="1" applyFont="1" applyFill="1" applyBorder="1" applyAlignment="1">
      <alignment horizontal="center" vertical="center"/>
    </xf>
    <xf numFmtId="0" fontId="33" fillId="0" borderId="0" xfId="0" applyFont="1" applyFill="1" applyAlignment="1">
      <alignment vertical="center"/>
    </xf>
    <xf numFmtId="43" fontId="35" fillId="10" borderId="2" xfId="1" applyFont="1" applyFill="1" applyBorder="1" applyAlignment="1">
      <alignment horizontal="center" vertical="center"/>
    </xf>
    <xf numFmtId="43" fontId="35" fillId="10" borderId="3" xfId="1" applyFont="1" applyFill="1" applyBorder="1" applyAlignment="1">
      <alignment horizontal="center" vertical="center"/>
    </xf>
    <xf numFmtId="43" fontId="35" fillId="10" borderId="36" xfId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0" fontId="33" fillId="8" borderId="0" xfId="0" applyFont="1" applyFill="1"/>
    <xf numFmtId="0" fontId="45" fillId="10" borderId="0" xfId="0" applyFont="1" applyFill="1"/>
    <xf numFmtId="43" fontId="45" fillId="10" borderId="0" xfId="1" applyFont="1" applyFill="1" applyAlignment="1">
      <alignment horizontal="right"/>
    </xf>
    <xf numFmtId="0" fontId="45" fillId="10" borderId="0" xfId="0" applyFont="1" applyFill="1" applyAlignment="1">
      <alignment horizontal="center"/>
    </xf>
    <xf numFmtId="0" fontId="45" fillId="10" borderId="0" xfId="0" applyFont="1" applyFill="1" applyAlignment="1">
      <alignment horizontal="center" wrapText="1"/>
    </xf>
    <xf numFmtId="0" fontId="41" fillId="9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9" fontId="0" fillId="0" borderId="0" xfId="2" applyFont="1" applyFill="1"/>
    <xf numFmtId="0" fontId="33" fillId="0" borderId="0" xfId="0" applyFont="1" applyFill="1" applyAlignment="1"/>
    <xf numFmtId="0" fontId="35" fillId="10" borderId="37" xfId="0" applyFont="1" applyFill="1" applyBorder="1" applyAlignment="1">
      <alignment horizontal="center"/>
    </xf>
    <xf numFmtId="0" fontId="35" fillId="10" borderId="38" xfId="0" applyFont="1" applyFill="1" applyBorder="1" applyAlignment="1">
      <alignment horizontal="center"/>
    </xf>
    <xf numFmtId="0" fontId="35" fillId="10" borderId="36" xfId="0" applyFont="1" applyFill="1" applyBorder="1" applyAlignment="1">
      <alignment horizontal="center"/>
    </xf>
    <xf numFmtId="0" fontId="35" fillId="10" borderId="5" xfId="0" applyFont="1" applyFill="1" applyBorder="1" applyAlignment="1">
      <alignment horizontal="center"/>
    </xf>
    <xf numFmtId="0" fontId="40" fillId="8" borderId="36" xfId="0" applyFont="1" applyFill="1" applyBorder="1" applyAlignment="1"/>
    <xf numFmtId="0" fontId="35" fillId="10" borderId="31" xfId="0" applyFont="1" applyFill="1" applyBorder="1" applyAlignment="1">
      <alignment horizontal="center" vertical="center"/>
    </xf>
    <xf numFmtId="0" fontId="35" fillId="10" borderId="5" xfId="0" applyFont="1" applyFill="1" applyBorder="1" applyAlignment="1">
      <alignment horizontal="center" vertical="center"/>
    </xf>
    <xf numFmtId="0" fontId="35" fillId="10" borderId="36" xfId="0" applyFont="1" applyFill="1" applyBorder="1"/>
    <xf numFmtId="0" fontId="41" fillId="10" borderId="61" xfId="6" applyFont="1" applyFill="1" applyBorder="1" applyAlignment="1">
      <alignment horizontal="center"/>
    </xf>
    <xf numFmtId="0" fontId="41" fillId="10" borderId="43" xfId="6" applyFont="1" applyFill="1" applyBorder="1" applyAlignment="1">
      <alignment horizontal="center"/>
    </xf>
    <xf numFmtId="0" fontId="41" fillId="10" borderId="60" xfId="6" applyFont="1" applyFill="1" applyBorder="1" applyAlignment="1">
      <alignment horizontal="center"/>
    </xf>
    <xf numFmtId="0" fontId="41" fillId="10" borderId="60" xfId="6" applyFont="1" applyFill="1" applyBorder="1" applyAlignment="1">
      <alignment horizontal="center" wrapText="1"/>
    </xf>
    <xf numFmtId="0" fontId="47" fillId="10" borderId="1" xfId="0" applyFont="1" applyFill="1" applyBorder="1" applyAlignment="1">
      <alignment horizontal="center" vertical="center"/>
    </xf>
    <xf numFmtId="165" fontId="47" fillId="10" borderId="1" xfId="1" applyNumberFormat="1" applyFont="1" applyFill="1" applyBorder="1" applyAlignment="1">
      <alignment horizontal="center" vertical="center"/>
    </xf>
    <xf numFmtId="165" fontId="41" fillId="10" borderId="1" xfId="1" applyNumberFormat="1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Continuous" vertical="center"/>
    </xf>
    <xf numFmtId="0" fontId="49" fillId="13" borderId="0" xfId="0" applyFont="1" applyFill="1" applyAlignment="1">
      <alignment horizontal="centerContinuous" vertical="center"/>
    </xf>
    <xf numFmtId="168" fontId="50" fillId="8" borderId="0" xfId="0" applyNumberFormat="1" applyFont="1" applyFill="1" applyAlignment="1">
      <alignment horizontal="center"/>
    </xf>
    <xf numFmtId="0" fontId="3" fillId="8" borderId="46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left"/>
    </xf>
    <xf numFmtId="0" fontId="52" fillId="0" borderId="20" xfId="0" applyFont="1" applyBorder="1" applyAlignment="1">
      <alignment horizontal="center"/>
    </xf>
    <xf numFmtId="165" fontId="52" fillId="0" borderId="22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0" xfId="1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0" borderId="43" xfId="1" applyNumberFormat="1" applyFont="1" applyBorder="1" applyAlignment="1">
      <alignment horizontal="center"/>
    </xf>
    <xf numFmtId="165" fontId="0" fillId="0" borderId="29" xfId="1" applyNumberFormat="1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5" xfId="1" applyNumberFormat="1" applyFont="1" applyBorder="1" applyAlignment="1">
      <alignment horizontal="center"/>
    </xf>
    <xf numFmtId="165" fontId="0" fillId="0" borderId="16" xfId="1" applyNumberFormat="1" applyFont="1" applyFill="1" applyBorder="1" applyAlignment="1">
      <alignment horizontal="center"/>
    </xf>
    <xf numFmtId="0" fontId="48" fillId="0" borderId="17" xfId="0" applyFont="1" applyBorder="1" applyAlignment="1">
      <alignment horizontal="center"/>
    </xf>
    <xf numFmtId="165" fontId="48" fillId="0" borderId="18" xfId="1" applyNumberFormat="1" applyFont="1" applyBorder="1"/>
    <xf numFmtId="165" fontId="48" fillId="0" borderId="19" xfId="1" applyNumberFormat="1" applyFont="1" applyFill="1" applyBorder="1" applyAlignment="1">
      <alignment horizontal="center"/>
    </xf>
    <xf numFmtId="5" fontId="3" fillId="0" borderId="43" xfId="1" applyNumberFormat="1" applyFont="1" applyBorder="1" applyAlignment="1">
      <alignment horizontal="left" vertical="center" indent="1"/>
    </xf>
    <xf numFmtId="5" fontId="3" fillId="0" borderId="1" xfId="1" applyNumberFormat="1" applyFont="1" applyBorder="1" applyAlignment="1">
      <alignment horizontal="left" vertical="center" indent="1"/>
    </xf>
    <xf numFmtId="5" fontId="3" fillId="0" borderId="15" xfId="1" applyNumberFormat="1" applyFont="1" applyBorder="1" applyAlignment="1">
      <alignment horizontal="left" vertical="center" indent="1"/>
    </xf>
    <xf numFmtId="5" fontId="3" fillId="0" borderId="37" xfId="1" applyNumberFormat="1" applyFont="1" applyBorder="1" applyAlignment="1">
      <alignment horizontal="left" vertical="center" indent="1"/>
    </xf>
    <xf numFmtId="5" fontId="52" fillId="0" borderId="21" xfId="1" applyNumberFormat="1" applyFont="1" applyBorder="1" applyAlignment="1">
      <alignment horizontal="left" indent="1"/>
    </xf>
    <xf numFmtId="165" fontId="33" fillId="2" borderId="18" xfId="0" applyNumberFormat="1" applyFont="1" applyFill="1" applyBorder="1"/>
    <xf numFmtId="0" fontId="41" fillId="2" borderId="62" xfId="0" applyFont="1" applyFill="1" applyBorder="1" applyAlignment="1">
      <alignment horizontal="left" vertical="center"/>
    </xf>
    <xf numFmtId="0" fontId="41" fillId="2" borderId="17" xfId="0" applyFont="1" applyFill="1" applyBorder="1" applyAlignment="1">
      <alignment horizontal="center" vertical="center"/>
    </xf>
    <xf numFmtId="0" fontId="41" fillId="2" borderId="17" xfId="0" applyFont="1" applyFill="1" applyBorder="1" applyAlignment="1">
      <alignment horizontal="center"/>
    </xf>
    <xf numFmtId="165" fontId="35" fillId="10" borderId="1" xfId="0" applyNumberFormat="1" applyFont="1" applyFill="1" applyBorder="1" applyAlignment="1">
      <alignment horizontal="center" vertical="center"/>
    </xf>
    <xf numFmtId="165" fontId="33" fillId="0" borderId="1" xfId="0" applyNumberFormat="1" applyFont="1" applyBorder="1" applyAlignment="1">
      <alignment vertical="center"/>
    </xf>
    <xf numFmtId="165" fontId="33" fillId="0" borderId="1" xfId="0" applyNumberFormat="1" applyFont="1" applyBorder="1" applyAlignment="1"/>
    <xf numFmtId="165" fontId="41" fillId="2" borderId="17" xfId="0" applyNumberFormat="1" applyFont="1" applyFill="1" applyBorder="1"/>
    <xf numFmtId="165" fontId="33" fillId="0" borderId="11" xfId="0" applyNumberFormat="1" applyFont="1" applyBorder="1"/>
    <xf numFmtId="0" fontId="41" fillId="0" borderId="62" xfId="0" applyFont="1" applyBorder="1" applyAlignment="1">
      <alignment horizontal="center"/>
    </xf>
    <xf numFmtId="43" fontId="33" fillId="2" borderId="0" xfId="1" applyFont="1" applyFill="1"/>
    <xf numFmtId="0" fontId="33" fillId="0" borderId="15" xfId="0" applyFont="1" applyBorder="1" applyAlignment="1">
      <alignment vertical="center"/>
    </xf>
    <xf numFmtId="165" fontId="33" fillId="0" borderId="15" xfId="1" applyNumberFormat="1" applyFont="1" applyFill="1" applyBorder="1" applyAlignment="1">
      <alignment vertical="center"/>
    </xf>
    <xf numFmtId="0" fontId="46" fillId="0" borderId="17" xfId="0" applyFont="1" applyBorder="1" applyAlignment="1">
      <alignment vertical="center"/>
    </xf>
    <xf numFmtId="0" fontId="46" fillId="0" borderId="18" xfId="0" applyFont="1" applyBorder="1" applyAlignment="1">
      <alignment vertical="center"/>
    </xf>
    <xf numFmtId="165" fontId="46" fillId="0" borderId="18" xfId="0" applyNumberFormat="1" applyFont="1" applyBorder="1" applyAlignment="1">
      <alignment vertical="center"/>
    </xf>
    <xf numFmtId="165" fontId="53" fillId="0" borderId="18" xfId="0" applyNumberFormat="1" applyFont="1" applyBorder="1" applyAlignment="1">
      <alignment vertical="center"/>
    </xf>
    <xf numFmtId="165" fontId="53" fillId="0" borderId="19" xfId="0" applyNumberFormat="1" applyFont="1" applyBorder="1" applyAlignment="1">
      <alignment vertical="center"/>
    </xf>
    <xf numFmtId="165" fontId="41" fillId="0" borderId="1" xfId="1" applyNumberFormat="1" applyFont="1" applyBorder="1" applyAlignment="1"/>
    <xf numFmtId="165" fontId="33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9" fontId="0" fillId="2" borderId="0" xfId="2" applyFont="1" applyFill="1"/>
    <xf numFmtId="165" fontId="33" fillId="2" borderId="0" xfId="1" applyNumberFormat="1" applyFont="1" applyFill="1" applyAlignment="1"/>
    <xf numFmtId="165" fontId="0" fillId="2" borderId="0" xfId="0" applyNumberFormat="1" applyFill="1" applyAlignment="1"/>
    <xf numFmtId="0" fontId="36" fillId="0" borderId="65" xfId="6" applyNumberFormat="1" applyFont="1" applyBorder="1" applyAlignment="1">
      <alignment vertical="top"/>
    </xf>
    <xf numFmtId="0" fontId="36" fillId="0" borderId="15" xfId="6" applyFont="1" applyBorder="1" applyAlignment="1">
      <alignment vertical="top"/>
    </xf>
    <xf numFmtId="0" fontId="36" fillId="0" borderId="66" xfId="6" applyFont="1" applyBorder="1" applyAlignment="1">
      <alignment horizontal="center" vertical="top"/>
    </xf>
    <xf numFmtId="43" fontId="36" fillId="0" borderId="66" xfId="6" applyNumberFormat="1" applyFont="1" applyBorder="1" applyAlignment="1">
      <alignment horizontal="center" vertical="top"/>
    </xf>
    <xf numFmtId="43" fontId="36" fillId="0" borderId="15" xfId="6" applyNumberFormat="1" applyFont="1" applyFill="1" applyBorder="1" applyAlignment="1">
      <alignment vertical="top"/>
    </xf>
    <xf numFmtId="0" fontId="32" fillId="0" borderId="17" xfId="6" applyNumberFormat="1" applyFont="1" applyFill="1" applyBorder="1" applyAlignment="1">
      <alignment vertical="top"/>
    </xf>
    <xf numFmtId="0" fontId="32" fillId="0" borderId="18" xfId="6" applyFont="1" applyFill="1" applyBorder="1" applyAlignment="1">
      <alignment vertical="top"/>
    </xf>
    <xf numFmtId="0" fontId="32" fillId="0" borderId="57" xfId="6" applyFont="1" applyFill="1" applyBorder="1" applyAlignment="1">
      <alignment horizontal="center" vertical="top"/>
    </xf>
    <xf numFmtId="43" fontId="45" fillId="0" borderId="57" xfId="6" applyNumberFormat="1" applyFont="1" applyFill="1" applyBorder="1" applyAlignment="1">
      <alignment horizontal="center" vertical="top"/>
    </xf>
    <xf numFmtId="43" fontId="45" fillId="0" borderId="19" xfId="6" applyNumberFormat="1" applyFont="1" applyFill="1" applyBorder="1" applyAlignment="1">
      <alignment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48" fillId="0" borderId="0" xfId="0" applyFont="1"/>
    <xf numFmtId="0" fontId="35" fillId="10" borderId="46" xfId="0" applyFont="1" applyFill="1" applyBorder="1" applyAlignment="1">
      <alignment horizontal="center" vertical="center"/>
    </xf>
    <xf numFmtId="0" fontId="35" fillId="10" borderId="42" xfId="0" applyFont="1" applyFill="1" applyBorder="1" applyAlignment="1">
      <alignment horizontal="center" vertical="center"/>
    </xf>
    <xf numFmtId="165" fontId="33" fillId="0" borderId="69" xfId="1" applyNumberFormat="1" applyFont="1" applyBorder="1" applyAlignment="1">
      <alignment horizontal="center" vertical="center"/>
    </xf>
    <xf numFmtId="165" fontId="33" fillId="0" borderId="70" xfId="1" applyNumberFormat="1" applyFont="1" applyBorder="1" applyAlignment="1">
      <alignment horizontal="center" vertical="center"/>
    </xf>
    <xf numFmtId="165" fontId="33" fillId="0" borderId="71" xfId="1" applyNumberFormat="1" applyFont="1" applyBorder="1" applyAlignment="1">
      <alignment horizontal="center" vertical="center"/>
    </xf>
    <xf numFmtId="165" fontId="33" fillId="2" borderId="3" xfId="1" applyNumberFormat="1" applyFont="1" applyFill="1" applyBorder="1"/>
    <xf numFmtId="165" fontId="33" fillId="0" borderId="61" xfId="1" applyNumberFormat="1" applyFont="1" applyBorder="1" applyAlignment="1">
      <alignment horizontal="center" vertical="center"/>
    </xf>
    <xf numFmtId="165" fontId="33" fillId="0" borderId="54" xfId="1" applyNumberFormat="1" applyFont="1" applyBorder="1" applyAlignment="1">
      <alignment horizontal="center" vertical="center"/>
    </xf>
    <xf numFmtId="165" fontId="33" fillId="0" borderId="65" xfId="1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9" fontId="0" fillId="0" borderId="0" xfId="2" applyFont="1"/>
    <xf numFmtId="0" fontId="0" fillId="12" borderId="0" xfId="0" applyFill="1"/>
    <xf numFmtId="0" fontId="29" fillId="0" borderId="0" xfId="0" applyFont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0" fillId="8" borderId="45" xfId="0" applyFont="1" applyFill="1" applyBorder="1" applyAlignment="1">
      <alignment horizontal="center"/>
    </xf>
    <xf numFmtId="0" fontId="55" fillId="14" borderId="0" xfId="0" applyFont="1" applyFill="1" applyBorder="1" applyAlignment="1">
      <alignment horizontal="center"/>
    </xf>
    <xf numFmtId="0" fontId="34" fillId="0" borderId="32" xfId="0" applyFont="1" applyBorder="1" applyAlignment="1">
      <alignment horizontal="center"/>
    </xf>
    <xf numFmtId="0" fontId="34" fillId="0" borderId="33" xfId="0" applyFont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40" fillId="0" borderId="6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9" fontId="33" fillId="0" borderId="17" xfId="2" applyFont="1" applyBorder="1" applyAlignment="1">
      <alignment horizontal="center"/>
    </xf>
    <xf numFmtId="9" fontId="33" fillId="0" borderId="18" xfId="2" applyFont="1" applyBorder="1" applyAlignment="1">
      <alignment horizontal="center"/>
    </xf>
    <xf numFmtId="9" fontId="33" fillId="0" borderId="19" xfId="2" applyFont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39" fillId="7" borderId="31" xfId="0" applyFont="1" applyFill="1" applyBorder="1" applyAlignment="1">
      <alignment horizontal="center" vertical="center"/>
    </xf>
    <xf numFmtId="0" fontId="39" fillId="7" borderId="41" xfId="0" applyFont="1" applyFill="1" applyBorder="1" applyAlignment="1">
      <alignment horizontal="center" vertical="center"/>
    </xf>
    <xf numFmtId="0" fontId="39" fillId="7" borderId="42" xfId="0" applyFont="1" applyFill="1" applyBorder="1" applyAlignment="1">
      <alignment horizontal="center" vertical="center"/>
    </xf>
    <xf numFmtId="0" fontId="40" fillId="8" borderId="3" xfId="0" applyFont="1" applyFill="1" applyBorder="1" applyAlignment="1">
      <alignment horizontal="center"/>
    </xf>
    <xf numFmtId="0" fontId="40" fillId="8" borderId="36" xfId="0" applyFont="1" applyFill="1" applyBorder="1" applyAlignment="1">
      <alignment horizontal="center"/>
    </xf>
    <xf numFmtId="0" fontId="33" fillId="8" borderId="36" xfId="0" applyFont="1" applyFill="1" applyBorder="1" applyAlignment="1">
      <alignment horizontal="center"/>
    </xf>
    <xf numFmtId="0" fontId="33" fillId="8" borderId="30" xfId="0" applyFont="1" applyFill="1" applyBorder="1" applyAlignment="1">
      <alignment horizontal="center"/>
    </xf>
    <xf numFmtId="9" fontId="33" fillId="0" borderId="33" xfId="2" applyFont="1" applyBorder="1" applyAlignment="1">
      <alignment horizontal="center"/>
    </xf>
    <xf numFmtId="0" fontId="35" fillId="0" borderId="4" xfId="0" applyFont="1" applyFill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0" fontId="35" fillId="0" borderId="31" xfId="0" applyFont="1" applyFill="1" applyBorder="1" applyAlignment="1">
      <alignment horizontal="center"/>
    </xf>
    <xf numFmtId="0" fontId="35" fillId="0" borderId="24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53" xfId="0" applyFont="1" applyFill="1" applyBorder="1" applyAlignment="1">
      <alignment horizontal="center"/>
    </xf>
    <xf numFmtId="0" fontId="35" fillId="0" borderId="41" xfId="0" applyFont="1" applyFill="1" applyBorder="1" applyAlignment="1">
      <alignment horizontal="center"/>
    </xf>
    <xf numFmtId="0" fontId="35" fillId="0" borderId="23" xfId="0" applyFont="1" applyFill="1" applyBorder="1" applyAlignment="1">
      <alignment horizontal="center"/>
    </xf>
    <xf numFmtId="0" fontId="35" fillId="0" borderId="42" xfId="0" applyFont="1" applyFill="1" applyBorder="1" applyAlignment="1">
      <alignment horizontal="center"/>
    </xf>
    <xf numFmtId="9" fontId="41" fillId="0" borderId="17" xfId="2" applyFont="1" applyBorder="1" applyAlignment="1">
      <alignment horizontal="center"/>
    </xf>
    <xf numFmtId="9" fontId="41" fillId="0" borderId="18" xfId="2" applyFont="1" applyBorder="1" applyAlignment="1">
      <alignment horizontal="center"/>
    </xf>
    <xf numFmtId="9" fontId="41" fillId="0" borderId="57" xfId="2" applyFont="1" applyBorder="1" applyAlignment="1">
      <alignment horizontal="center"/>
    </xf>
    <xf numFmtId="9" fontId="41" fillId="0" borderId="19" xfId="2" applyFont="1" applyBorder="1" applyAlignment="1">
      <alignment horizontal="center"/>
    </xf>
    <xf numFmtId="0" fontId="41" fillId="0" borderId="32" xfId="0" applyFont="1" applyBorder="1" applyAlignment="1">
      <alignment horizontal="center"/>
    </xf>
    <xf numFmtId="0" fontId="41" fillId="0" borderId="33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34" xfId="0" applyFont="1" applyBorder="1" applyAlignment="1">
      <alignment horizontal="center"/>
    </xf>
    <xf numFmtId="0" fontId="41" fillId="3" borderId="3" xfId="0" applyFont="1" applyFill="1" applyBorder="1" applyAlignment="1">
      <alignment horizontal="center"/>
    </xf>
    <xf numFmtId="0" fontId="41" fillId="3" borderId="36" xfId="0" applyFont="1" applyFill="1" applyBorder="1" applyAlignment="1">
      <alignment horizontal="center"/>
    </xf>
    <xf numFmtId="0" fontId="41" fillId="3" borderId="30" xfId="0" applyFont="1" applyFill="1" applyBorder="1" applyAlignment="1">
      <alignment horizontal="center"/>
    </xf>
    <xf numFmtId="0" fontId="41" fillId="3" borderId="39" xfId="0" applyFont="1" applyFill="1" applyBorder="1" applyAlignment="1">
      <alignment horizontal="center"/>
    </xf>
    <xf numFmtId="0" fontId="41" fillId="3" borderId="18" xfId="0" applyFont="1" applyFill="1" applyBorder="1" applyAlignment="1">
      <alignment horizontal="center"/>
    </xf>
    <xf numFmtId="0" fontId="41" fillId="3" borderId="57" xfId="0" applyFont="1" applyFill="1" applyBorder="1" applyAlignment="1">
      <alignment horizontal="center"/>
    </xf>
    <xf numFmtId="0" fontId="41" fillId="3" borderId="19" xfId="0" applyFont="1" applyFill="1" applyBorder="1" applyAlignment="1">
      <alignment horizontal="center"/>
    </xf>
    <xf numFmtId="0" fontId="40" fillId="8" borderId="30" xfId="0" applyFont="1" applyFill="1" applyBorder="1" applyAlignment="1">
      <alignment horizontal="center"/>
    </xf>
    <xf numFmtId="0" fontId="35" fillId="11" borderId="3" xfId="0" applyFont="1" applyFill="1" applyBorder="1" applyAlignment="1">
      <alignment horizontal="center"/>
    </xf>
    <xf numFmtId="0" fontId="35" fillId="11" borderId="36" xfId="0" applyFont="1" applyFill="1" applyBorder="1" applyAlignment="1">
      <alignment horizontal="center"/>
    </xf>
    <xf numFmtId="0" fontId="35" fillId="11" borderId="30" xfId="0" applyFont="1" applyFill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2" borderId="46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46" xfId="0" applyFont="1" applyFill="1" applyBorder="1" applyAlignment="1">
      <alignment horizontal="center" vertical="center"/>
    </xf>
    <xf numFmtId="0" fontId="40" fillId="8" borderId="3" xfId="0" applyFont="1" applyFill="1" applyBorder="1" applyAlignment="1">
      <alignment horizontal="center" vertical="center"/>
    </xf>
    <xf numFmtId="0" fontId="40" fillId="8" borderId="36" xfId="0" applyFont="1" applyFill="1" applyBorder="1" applyAlignment="1">
      <alignment horizontal="center" vertical="center"/>
    </xf>
    <xf numFmtId="0" fontId="40" fillId="8" borderId="30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35" fillId="12" borderId="36" xfId="0" applyFont="1" applyFill="1" applyBorder="1" applyAlignment="1">
      <alignment horizontal="center" vertical="center"/>
    </xf>
    <xf numFmtId="0" fontId="35" fillId="12" borderId="30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9" fontId="41" fillId="0" borderId="39" xfId="2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35" fillId="0" borderId="4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11" borderId="3" xfId="0" applyFont="1" applyFill="1" applyBorder="1" applyAlignment="1">
      <alignment horizontal="center" vertical="center"/>
    </xf>
    <xf numFmtId="0" fontId="35" fillId="11" borderId="36" xfId="0" applyFont="1" applyFill="1" applyBorder="1" applyAlignment="1">
      <alignment horizontal="center" vertical="center"/>
    </xf>
    <xf numFmtId="0" fontId="35" fillId="11" borderId="30" xfId="0" applyFon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9" fontId="41" fillId="0" borderId="33" xfId="2" applyFont="1" applyBorder="1" applyAlignment="1">
      <alignment horizontal="center"/>
    </xf>
    <xf numFmtId="9" fontId="41" fillId="0" borderId="3" xfId="0" applyNumberFormat="1" applyFont="1" applyBorder="1" applyAlignment="1">
      <alignment horizontal="center"/>
    </xf>
    <xf numFmtId="0" fontId="41" fillId="0" borderId="30" xfId="0" applyFont="1" applyBorder="1" applyAlignment="1">
      <alignment horizontal="center"/>
    </xf>
    <xf numFmtId="0" fontId="41" fillId="8" borderId="36" xfId="0" applyFont="1" applyFill="1" applyBorder="1" applyAlignment="1">
      <alignment horizontal="center"/>
    </xf>
    <xf numFmtId="0" fontId="41" fillId="8" borderId="30" xfId="0" applyFont="1" applyFill="1" applyBorder="1" applyAlignment="1">
      <alignment horizontal="center"/>
    </xf>
    <xf numFmtId="0" fontId="41" fillId="0" borderId="36" xfId="0" applyFont="1" applyBorder="1" applyAlignment="1">
      <alignment horizontal="center"/>
    </xf>
    <xf numFmtId="9" fontId="41" fillId="0" borderId="30" xfId="0" applyNumberFormat="1" applyFont="1" applyBorder="1" applyAlignment="1">
      <alignment horizontal="center"/>
    </xf>
    <xf numFmtId="165" fontId="35" fillId="0" borderId="1" xfId="1" applyNumberFormat="1" applyFont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40" fillId="8" borderId="35" xfId="0" applyFont="1" applyFill="1" applyBorder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36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54" fillId="9" borderId="0" xfId="0" applyFont="1" applyFill="1" applyAlignment="1">
      <alignment horizontal="center" vertical="center"/>
    </xf>
    <xf numFmtId="0" fontId="41" fillId="8" borderId="3" xfId="0" applyFont="1" applyFill="1" applyBorder="1" applyAlignment="1">
      <alignment horizontal="center"/>
    </xf>
  </cellXfs>
  <cellStyles count="7">
    <cellStyle name="Comma" xfId="1" builtinId="3"/>
    <cellStyle name="Comma 2 2" xfId="3"/>
    <cellStyle name="Hyperlink 2 2" xfId="5"/>
    <cellStyle name="Normal" xfId="0" builtinId="0"/>
    <cellStyle name="Normal 2" xfId="6"/>
    <cellStyle name="Normal 2 2 2" xfId="4"/>
    <cellStyle name="Percent" xfId="2" builtinId="5"/>
  </cellStyles>
  <dxfs count="70">
    <dxf>
      <font>
        <b/>
      </font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65" formatCode="_(* #,##0_);_(* \(#,##0\);_(* &quot;-&quot;??_);_(@_)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65" formatCode="_(* #,##0_);_(* \(#,##0\);_(* &quot;-&quot;??_);_(@_)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65" formatCode="_(* #,##0_);_(* \(#,##0\);_(* &quot;-&quot;??_);_(@_)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left style="thin">
          <color rgb="FF000000"/>
        </left>
      </border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5" formatCode="_(* #,##0.00_);_(* \(#,##0.00\);_(* &quot;-&quot;??_);_(@_)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5" formatCode="_(* #,##0.00_);_(* \(#,##0.00\);_(* &quot;-&quot;??_);_(@_)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175" formatCode="0.0"/>
    </dxf>
    <dxf>
      <numFmt numFmtId="2" formatCode="0.00"/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A02B93"/>
          <bgColor rgb="FFA02B93"/>
        </patternFill>
      </fill>
    </dxf>
    <dxf>
      <font>
        <b/>
        <color rgb="FFFFFFFF"/>
      </font>
      <fill>
        <patternFill patternType="solid">
          <fgColor rgb="FFA02B93"/>
          <bgColor rgb="FFA02B93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A02B93"/>
          <bgColor rgb="FFA02B93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</dxfs>
  <tableStyles count="1" defaultTableStyle="TableStyleMedium2" defaultPivotStyle="PivotStyleLight16">
    <tableStyle name="TableStyleMedium20 2" pivot="0" count="7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</tableStyles>
  <colors>
    <mruColors>
      <color rgb="FF800000"/>
      <color rgb="FFFFCC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FE-4579-969E-D85E60454F78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FE-4579-969E-D85E60454F78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FE-4579-969E-D85E60454F78}"/>
              </c:ext>
            </c:extLst>
          </c:dPt>
          <c:val>
            <c:numRef>
              <c:f>[1]Data!$R$7:$T$7</c:f>
              <c:numCache>
                <c:formatCode>General</c:formatCode>
                <c:ptCount val="3"/>
                <c:pt idx="0">
                  <c:v>2915000</c:v>
                </c:pt>
                <c:pt idx="1">
                  <c:v>0</c:v>
                </c:pt>
                <c:pt idx="2">
                  <c:v>3281900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FE-4579-969E-D85E6045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All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64558877993009E-2"/>
          <c:y val="0.17171296296296296"/>
          <c:w val="0.81377389176046233"/>
          <c:h val="0.6517807669874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Analysis!$BA$4</c:f>
              <c:strCache>
                <c:ptCount val="1"/>
                <c:pt idx="0">
                  <c:v>Operating Expenses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Analysis!$BB$4:$BK$4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cat>
          <c:val>
            <c:numRef>
              <c:f>Analysis!$BB$4:$BK$4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4-4C1D-AAB2-D7C78BE47EEA}"/>
            </c:ext>
          </c:extLst>
        </c:ser>
        <c:ser>
          <c:idx val="1"/>
          <c:order val="1"/>
          <c:tx>
            <c:strRef>
              <c:f>Analysis!$BA$5</c:f>
              <c:strCache>
                <c:ptCount val="1"/>
                <c:pt idx="0">
                  <c:v>Selling &amp; Marketing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Analysis!$BB$4:$BK$4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cat>
          <c:val>
            <c:numRef>
              <c:f>Analysis!$BB$5:$BK$5</c:f>
              <c:numCache>
                <c:formatCode>General</c:formatCode>
                <c:ptCount val="10"/>
                <c:pt idx="0">
                  <c:v>-79643.57000324101</c:v>
                </c:pt>
                <c:pt idx="1">
                  <c:v>-4733.6090069343327</c:v>
                </c:pt>
                <c:pt idx="2">
                  <c:v>-6443.5214937922956</c:v>
                </c:pt>
                <c:pt idx="3">
                  <c:v>-7658.5378253450199</c:v>
                </c:pt>
                <c:pt idx="4">
                  <c:v>-9168.7095635121059</c:v>
                </c:pt>
                <c:pt idx="5">
                  <c:v>-10930.270994564416</c:v>
                </c:pt>
                <c:pt idx="6">
                  <c:v>-13084.866935824901</c:v>
                </c:pt>
                <c:pt idx="7">
                  <c:v>-15101.219290059877</c:v>
                </c:pt>
                <c:pt idx="8">
                  <c:v>-20406.477379862496</c:v>
                </c:pt>
                <c:pt idx="9">
                  <c:v>-21198.038769671937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4-4C1D-AAB2-D7C78BE47EEA}"/>
            </c:ext>
          </c:extLst>
        </c:ser>
        <c:ser>
          <c:idx val="2"/>
          <c:order val="2"/>
          <c:tx>
            <c:strRef>
              <c:f>Analysis!$BA$6</c:f>
              <c:strCache>
                <c:ptCount val="1"/>
                <c:pt idx="0">
                  <c:v>Administrative Epenses +Labor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Analysis!$BB$4:$BK$4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cat>
          <c:val>
            <c:numRef>
              <c:f>Analysis!$BB$6:$BK$6</c:f>
              <c:numCache>
                <c:formatCode>General</c:formatCode>
                <c:ptCount val="10"/>
                <c:pt idx="0">
                  <c:v>-2277982.178500162</c:v>
                </c:pt>
                <c:pt idx="1">
                  <c:v>-2290103.6090069343</c:v>
                </c:pt>
                <c:pt idx="2">
                  <c:v>-2314667.2214937918</c:v>
                </c:pt>
                <c:pt idx="3">
                  <c:v>-2338964.4748253454</c:v>
                </c:pt>
                <c:pt idx="4">
                  <c:v>-2363787.7059335122</c:v>
                </c:pt>
                <c:pt idx="5">
                  <c:v>-2389095.4573282651</c:v>
                </c:pt>
                <c:pt idx="6">
                  <c:v>-2415031.7051328621</c:v>
                </c:pt>
                <c:pt idx="7">
                  <c:v>-2441067.5258690668</c:v>
                </c:pt>
                <c:pt idx="8">
                  <c:v>-2470632.4470246607</c:v>
                </c:pt>
                <c:pt idx="9">
                  <c:v>-2495926.2681109179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4-4C1D-AAB2-D7C78BE47EEA}"/>
            </c:ext>
          </c:extLst>
        </c:ser>
        <c:ser>
          <c:idx val="3"/>
          <c:order val="3"/>
          <c:tx>
            <c:strRef>
              <c:f>Analysis!$BA$7</c:f>
              <c:strCache>
                <c:ptCount val="1"/>
                <c:pt idx="0">
                  <c:v>Others Expenses(Rent+utility)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Analysis!$BB$4:$BK$4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cat>
          <c:val>
            <c:numRef>
              <c:f>Analysis!$BB$7:$BK$7</c:f>
              <c:numCache>
                <c:formatCode>General</c:formatCode>
                <c:ptCount val="10"/>
                <c:pt idx="0">
                  <c:v>-300000</c:v>
                </c:pt>
                <c:pt idx="1">
                  <c:v>-300000</c:v>
                </c:pt>
                <c:pt idx="2">
                  <c:v>-300000</c:v>
                </c:pt>
                <c:pt idx="3">
                  <c:v>-300000</c:v>
                </c:pt>
                <c:pt idx="4">
                  <c:v>-300000</c:v>
                </c:pt>
                <c:pt idx="5">
                  <c:v>-300000</c:v>
                </c:pt>
                <c:pt idx="6">
                  <c:v>-300000</c:v>
                </c:pt>
                <c:pt idx="7">
                  <c:v>-300000</c:v>
                </c:pt>
                <c:pt idx="8">
                  <c:v>-300000</c:v>
                </c:pt>
                <c:pt idx="9">
                  <c:v>-300000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4-4C1D-AAB2-D7C78BE47EEA}"/>
            </c:ext>
          </c:extLst>
        </c:ser>
        <c:ser>
          <c:idx val="4"/>
          <c:order val="4"/>
          <c:tx>
            <c:strRef>
              <c:f>Analysis!$BA$8</c:f>
              <c:strCache>
                <c:ptCount val="1"/>
                <c:pt idx="0">
                  <c:v>Fixed Assets Depreciation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Analysis!$BB$4:$BK$4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cat>
          <c:val>
            <c:numRef>
              <c:f>Analysis!$BB$8:$BK$8</c:f>
              <c:numCache>
                <c:formatCode>General</c:formatCode>
                <c:ptCount val="10"/>
                <c:pt idx="0">
                  <c:v>-430500.00000000006</c:v>
                </c:pt>
                <c:pt idx="1">
                  <c:v>-430500.00000000006</c:v>
                </c:pt>
                <c:pt idx="2">
                  <c:v>-430500.00000000006</c:v>
                </c:pt>
                <c:pt idx="3">
                  <c:v>-430500.00000000006</c:v>
                </c:pt>
                <c:pt idx="4">
                  <c:v>-430500.00000000006</c:v>
                </c:pt>
                <c:pt idx="5">
                  <c:v>-430500.00000000006</c:v>
                </c:pt>
                <c:pt idx="6">
                  <c:v>-430500.00000000006</c:v>
                </c:pt>
                <c:pt idx="7">
                  <c:v>-430500.00000000006</c:v>
                </c:pt>
                <c:pt idx="8">
                  <c:v>-430500.00000000006</c:v>
                </c:pt>
                <c:pt idx="9">
                  <c:v>-430500.00000000006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4-4C1D-AAB2-D7C78BE4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031503"/>
        <c:axId val="38041903"/>
      </c:barChart>
      <c:lineChart>
        <c:grouping val="standard"/>
        <c:varyColors val="0"/>
        <c:ser>
          <c:idx val="5"/>
          <c:order val="5"/>
          <c:tx>
            <c:strRef>
              <c:f>Analysis!$BA$9</c:f>
              <c:strCache>
                <c:ptCount val="1"/>
                <c:pt idx="0">
                  <c:v>other Misc costs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Analysis!$BB$9:$BK$9</c:f>
              <c:numCache>
                <c:formatCode>General</c:formatCode>
                <c:ptCount val="10"/>
                <c:pt idx="0">
                  <c:v>-10000</c:v>
                </c:pt>
                <c:pt idx="2">
                  <c:v>-10000</c:v>
                </c:pt>
                <c:pt idx="3">
                  <c:v>-10000</c:v>
                </c:pt>
                <c:pt idx="4">
                  <c:v>-10000</c:v>
                </c:pt>
                <c:pt idx="5">
                  <c:v>-10000</c:v>
                </c:pt>
                <c:pt idx="6">
                  <c:v>-10000</c:v>
                </c:pt>
                <c:pt idx="7">
                  <c:v>-10000</c:v>
                </c:pt>
                <c:pt idx="8">
                  <c:v>-10000</c:v>
                </c:pt>
                <c:pt idx="9">
                  <c:v>-10000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B4-4C1D-AAB2-D7C78BE4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8991"/>
        <c:axId val="38042319"/>
      </c:lineChart>
      <c:catAx>
        <c:axId val="380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041903"/>
        <c:crosses val="autoZero"/>
        <c:auto val="1"/>
        <c:lblAlgn val="ctr"/>
        <c:lblOffset val="100"/>
        <c:noMultiLvlLbl val="0"/>
      </c:catAx>
      <c:valAx>
        <c:axId val="38041903"/>
        <c:scaling>
          <c:orientation val="minMax"/>
          <c:max val="0"/>
        </c:scaling>
        <c:delete val="0"/>
        <c:axPos val="l"/>
        <c:numFmt formatCode="#,##0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031503"/>
        <c:crosses val="autoZero"/>
        <c:crossBetween val="between"/>
      </c:valAx>
      <c:valAx>
        <c:axId val="38042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038991"/>
        <c:crosses val="max"/>
        <c:crossBetween val="between"/>
      </c:valAx>
      <c:catAx>
        <c:axId val="38038991"/>
        <c:scaling>
          <c:orientation val="minMax"/>
        </c:scaling>
        <c:delete val="1"/>
        <c:axPos val="b"/>
        <c:majorTickMark val="out"/>
        <c:minorTickMark val="none"/>
        <c:tickLblPos val="nextTo"/>
        <c:crossAx val="38042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704914953115525E-2"/>
          <c:y val="0.86053076698745989"/>
          <c:w val="0.98729508504688446"/>
          <c:h val="0.13946923301254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1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COGS</a:t>
            </a:r>
          </a:p>
        </c:rich>
      </c:tx>
      <c:layout>
        <c:manualLayout>
          <c:xMode val="edge"/>
          <c:yMode val="edge"/>
          <c:x val="0.41923365195103213"/>
          <c:y val="6.1972241240555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2025-2034'!$B$21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2025-2034'!$C$21:$L$21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'Summary 2025-2034'!$C$21:$L$21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4-4DEB-BAEE-58F7C149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9841807"/>
        <c:axId val="1699843055"/>
      </c:barChart>
      <c:lineChart>
        <c:grouping val="standard"/>
        <c:varyColors val="0"/>
        <c:ser>
          <c:idx val="1"/>
          <c:order val="1"/>
          <c:tx>
            <c:strRef>
              <c:f>'Summary 2025-2034'!$B$22</c:f>
              <c:strCache>
                <c:ptCount val="1"/>
                <c:pt idx="0">
                  <c:v>COGS /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 2025-2034'!$C$22:$L$22</c:f>
              <c:numCache>
                <c:formatCode>_(* #,##0_);_(* \(#,##0\);_(* "-"??_);_(@_)</c:formatCode>
                <c:ptCount val="10"/>
                <c:pt idx="0">
                  <c:v>-4056102.2496172772</c:v>
                </c:pt>
                <c:pt idx="1">
                  <c:v>-4956913.2733771531</c:v>
                </c:pt>
                <c:pt idx="2">
                  <c:v>-6856307.1532873996</c:v>
                </c:pt>
                <c:pt idx="3">
                  <c:v>-8279008.8303862531</c:v>
                </c:pt>
                <c:pt idx="4">
                  <c:v>-10074279.989811776</c:v>
                </c:pt>
                <c:pt idx="5">
                  <c:v>-12342163.80220923</c:v>
                </c:pt>
                <c:pt idx="6">
                  <c:v>-15165030.820434427</c:v>
                </c:pt>
                <c:pt idx="7">
                  <c:v>-17952827.844181947</c:v>
                </c:pt>
                <c:pt idx="8">
                  <c:v>-21487936.3400314</c:v>
                </c:pt>
                <c:pt idx="9">
                  <c:v>-25990032.426189028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4-4DEB-BAEE-58F7C149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841807"/>
        <c:axId val="1699843055"/>
      </c:lineChart>
      <c:lineChart>
        <c:grouping val="standard"/>
        <c:varyColors val="0"/>
        <c:ser>
          <c:idx val="2"/>
          <c:order val="2"/>
          <c:tx>
            <c:strRef>
              <c:f>'Summary 2025-2034'!$B$23</c:f>
              <c:strCache>
                <c:ptCount val="1"/>
                <c:pt idx="0">
                  <c:v> %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'Summary 2025-2034'!$C$23:$L$23</c:f>
              <c:numCache>
                <c:formatCode>0%</c:formatCode>
                <c:ptCount val="10"/>
                <c:pt idx="0">
                  <c:v>-0.5092818226822603</c:v>
                </c:pt>
                <c:pt idx="1">
                  <c:v>-0.52358710511532525</c:v>
                </c:pt>
                <c:pt idx="2">
                  <c:v>-0.53203106095733399</c:v>
                </c:pt>
                <c:pt idx="3">
                  <c:v>-0.54050845077684795</c:v>
                </c:pt>
                <c:pt idx="4">
                  <c:v>-0.54938374479127838</c:v>
                </c:pt>
                <c:pt idx="5">
                  <c:v>-0.56458635876214525</c:v>
                </c:pt>
                <c:pt idx="6">
                  <c:v>-0.57948739161092533</c:v>
                </c:pt>
                <c:pt idx="7">
                  <c:v>-0.59441650039474281</c:v>
                </c:pt>
                <c:pt idx="8">
                  <c:v>-0.52649793347567453</c:v>
                </c:pt>
                <c:pt idx="9">
                  <c:v>-0.61302917474075491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4-4DEB-BAEE-58F7C149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512959"/>
        <c:axId val="1523517535"/>
      </c:lineChart>
      <c:catAx>
        <c:axId val="169984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9843055"/>
        <c:crosses val="autoZero"/>
        <c:auto val="1"/>
        <c:lblAlgn val="ctr"/>
        <c:lblOffset val="100"/>
        <c:noMultiLvlLbl val="0"/>
      </c:catAx>
      <c:valAx>
        <c:axId val="1699843055"/>
        <c:scaling>
          <c:orientation val="minMax"/>
        </c:scaling>
        <c:delete val="0"/>
        <c:axPos val="l"/>
        <c:numFmt formatCode="#,##0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9841807"/>
        <c:crosses val="autoZero"/>
        <c:crossBetween val="between"/>
      </c:valAx>
      <c:valAx>
        <c:axId val="152351753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3512959"/>
        <c:crosses val="max"/>
        <c:crossBetween val="between"/>
      </c:valAx>
      <c:catAx>
        <c:axId val="152351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517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2843285214348206"/>
          <c:y val="0.89409667541557303"/>
          <c:w val="0.3848009623797025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40233"/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37-4A20-9166-8DE39D59208D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37-4A20-9166-8DE39D59208D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37-4A20-9166-8DE39D59208D}"/>
              </c:ext>
            </c:extLst>
          </c:dPt>
          <c:val>
            <c:numRef>
              <c:f>[1]Data!$R$28:$T$28</c:f>
              <c:numCache>
                <c:formatCode>General</c:formatCode>
                <c:ptCount val="3"/>
                <c:pt idx="0">
                  <c:v>725469</c:v>
                </c:pt>
                <c:pt idx="1">
                  <c:v>720000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37-4A20-9166-8DE39D59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40233"/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D-49F2-9A00-E462EC29610E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D-49F2-9A00-E462EC29610E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AD-49F2-9A00-E462EC29610E}"/>
              </c:ext>
            </c:extLst>
          </c:dPt>
          <c:val>
            <c:numRef>
              <c:f>[1]Data!$R$28:$T$28</c:f>
              <c:numCache>
                <c:formatCode>General</c:formatCode>
                <c:ptCount val="3"/>
                <c:pt idx="0">
                  <c:v>725469</c:v>
                </c:pt>
                <c:pt idx="1">
                  <c:v>720000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AD-49F2-9A00-E462EC296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A-48A2-BE33-E04497CAB98D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A-48A2-BE33-E04497CAB98D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A-48A2-BE33-E04497CAB98D}"/>
              </c:ext>
            </c:extLst>
          </c:dPt>
          <c:val>
            <c:numRef>
              <c:f>[1]Data!$R$34:$T$34</c:f>
              <c:numCache>
                <c:formatCode>General</c:formatCode>
                <c:ptCount val="3"/>
                <c:pt idx="0">
                  <c:v>1623000</c:v>
                </c:pt>
                <c:pt idx="1">
                  <c:v>0</c:v>
                </c:pt>
                <c:pt idx="2">
                  <c:v>1759200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1A-48A2-BE33-E04497CAB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7E-4E43-8BD9-903AE382A8BD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7E-4E43-8BD9-903AE382A8BD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7E-4E43-8BD9-903AE382A8BD}"/>
              </c:ext>
            </c:extLst>
          </c:dPt>
          <c:val>
            <c:numRef>
              <c:f>[1]Data!$R$51:$T$51</c:f>
              <c:numCache>
                <c:formatCode>General</c:formatCode>
                <c:ptCount val="3"/>
                <c:pt idx="0">
                  <c:v>654000</c:v>
                </c:pt>
                <c:pt idx="1">
                  <c:v>0</c:v>
                </c:pt>
                <c:pt idx="2">
                  <c:v>658834.64500000002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7E-4E43-8BD9-903AE382A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E9-452B-98D8-7FDC80BAA1F3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E9-452B-98D8-7FDC80BAA1F3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E9-452B-98D8-7FDC80BAA1F3}"/>
              </c:ext>
            </c:extLst>
          </c:dPt>
          <c:val>
            <c:numRef>
              <c:f>[1]Data!$R$51:$T$51</c:f>
              <c:numCache>
                <c:formatCode>General</c:formatCode>
                <c:ptCount val="3"/>
                <c:pt idx="0">
                  <c:v>654000</c:v>
                </c:pt>
                <c:pt idx="1">
                  <c:v>0</c:v>
                </c:pt>
                <c:pt idx="2">
                  <c:v>658834.64500000002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E9-452B-98D8-7FDC80BA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4-456E-901A-A2C1827A681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4-456E-901A-A2C1827A681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4-456E-901A-A2C1827A681C}"/>
              </c:ext>
            </c:extLst>
          </c:dPt>
          <c:val>
            <c:numRef>
              <c:f>[1]Data!$R$43:$T$43</c:f>
              <c:numCache>
                <c:formatCode>General</c:formatCode>
                <c:ptCount val="3"/>
                <c:pt idx="0">
                  <c:v>0.29125214408233274</c:v>
                </c:pt>
                <c:pt idx="1">
                  <c:v>0</c:v>
                </c:pt>
                <c:pt idx="2">
                  <c:v>0.29918309515829244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A4-456E-901A-A2C1827A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Net Profit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Yearly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3036959264765359"/>
          <c:y val="2.7975747523041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2025-2034'!$B$56</c:f>
              <c:strCache>
                <c:ptCount val="1"/>
                <c:pt idx="0">
                  <c:v>Net Profit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2025-2034'!$C$55:$L$55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'Summary 2025-2034'!$C$56:$L$56</c:f>
              <c:numCache>
                <c:formatCode>_(* #,##0_);_(* \(#,##0\);_(* "-"??_);_(@_)</c:formatCode>
                <c:ptCount val="10"/>
                <c:pt idx="0">
                  <c:v>810129.0022034212</c:v>
                </c:pt>
                <c:pt idx="1">
                  <c:v>1133967.5224776436</c:v>
                </c:pt>
                <c:pt idx="2">
                  <c:v>2444125.0913096056</c:v>
                </c:pt>
                <c:pt idx="3">
                  <c:v>3199943.8076530942</c:v>
                </c:pt>
                <c:pt idx="4">
                  <c:v>4123682.7217154112</c:v>
                </c:pt>
                <c:pt idx="5">
                  <c:v>5019852.4585967716</c:v>
                </c:pt>
                <c:pt idx="6">
                  <c:v>6082086.4791466873</c:v>
                </c:pt>
                <c:pt idx="7">
                  <c:v>6830941.9907786772</c:v>
                </c:pt>
                <c:pt idx="8">
                  <c:v>13352479.495289065</c:v>
                </c:pt>
                <c:pt idx="9">
                  <c:v>9831420.8062742539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D-4F24-A799-58391D09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517119"/>
        <c:axId val="1523513375"/>
      </c:barChart>
      <c:lineChart>
        <c:grouping val="standard"/>
        <c:varyColors val="0"/>
        <c:ser>
          <c:idx val="1"/>
          <c:order val="1"/>
          <c:tx>
            <c:strRef>
              <c:f>'Summary 2025-2034'!$B$57</c:f>
              <c:strCache>
                <c:ptCount val="1"/>
                <c:pt idx="0">
                  <c:v>%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2025-2034'!$C$55:$L$55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'Summary 2025-2034'!$C$57:$L$57</c:f>
              <c:numCache>
                <c:formatCode>0%</c:formatCode>
                <c:ptCount val="10"/>
                <c:pt idx="0">
                  <c:v>0.10171932300001793</c:v>
                </c:pt>
                <c:pt idx="1">
                  <c:v>0.11977832567249197</c:v>
                </c:pt>
                <c:pt idx="2">
                  <c:v>0.18965755710323012</c:v>
                </c:pt>
                <c:pt idx="3">
                  <c:v>0.2089134950188051</c:v>
                </c:pt>
                <c:pt idx="4">
                  <c:v>0.22487803180755464</c:v>
                </c:pt>
                <c:pt idx="5">
                  <c:v>0.22963074113593002</c:v>
                </c:pt>
                <c:pt idx="6">
                  <c:v>0.23240918340921815</c:v>
                </c:pt>
                <c:pt idx="7">
                  <c:v>0.22617186928988675</c:v>
                </c:pt>
                <c:pt idx="8">
                  <c:v>0.32716277402354482</c:v>
                </c:pt>
                <c:pt idx="9">
                  <c:v>0.23189458499198712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D-4F24-A799-58391D09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05231"/>
        <c:axId val="1696893583"/>
      </c:lineChart>
      <c:catAx>
        <c:axId val="15235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3513375"/>
        <c:crosses val="autoZero"/>
        <c:auto val="1"/>
        <c:lblAlgn val="ctr"/>
        <c:lblOffset val="100"/>
        <c:noMultiLvlLbl val="0"/>
      </c:catAx>
      <c:valAx>
        <c:axId val="152351337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</c:majorGridlines>
        <c:numFmt formatCode="#,##0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3517119"/>
        <c:crosses val="autoZero"/>
        <c:crossBetween val="between"/>
      </c:valAx>
      <c:valAx>
        <c:axId val="169689358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6905231"/>
        <c:crosses val="max"/>
        <c:crossBetween val="between"/>
      </c:valAx>
      <c:catAx>
        <c:axId val="1696905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6893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Revenue - 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9566789330624"/>
          <c:y val="0.15911555928675553"/>
          <c:w val="0.80580064258879303"/>
          <c:h val="0.77514764760645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2025-2034'!$B$17</c:f>
              <c:strCache>
                <c:ptCount val="1"/>
                <c:pt idx="0">
                  <c:v>Annual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2025-2034'!$C$16:$L$16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cat>
          <c:val>
            <c:numRef>
              <c:f>'Summary 2025-2034'!$C$17:$L$17</c:f>
              <c:numCache>
                <c:formatCode>_(* #,##0_);_(* \(#,##0\);_(* "-"??_);_(@_)</c:formatCode>
                <c:ptCount val="10"/>
                <c:pt idx="0">
                  <c:v>7964357.0003241012</c:v>
                </c:pt>
                <c:pt idx="1">
                  <c:v>9467218.0138686653</c:v>
                </c:pt>
                <c:pt idx="2">
                  <c:v>12887042.987584589</c:v>
                </c:pt>
                <c:pt idx="3">
                  <c:v>15317075.650690038</c:v>
                </c:pt>
                <c:pt idx="4">
                  <c:v>18337419.127024211</c:v>
                </c:pt>
                <c:pt idx="5">
                  <c:v>21860541.989128832</c:v>
                </c:pt>
                <c:pt idx="6">
                  <c:v>26169733.871649802</c:v>
                </c:pt>
                <c:pt idx="7">
                  <c:v>30202438.580119751</c:v>
                </c:pt>
                <c:pt idx="8">
                  <c:v>40812954.75972499</c:v>
                </c:pt>
                <c:pt idx="9">
                  <c:v>42396077.539343871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6-4DFD-B0C6-AB21C630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891087"/>
        <c:axId val="1696898575"/>
      </c:barChart>
      <c:lineChart>
        <c:grouping val="standard"/>
        <c:varyColors val="0"/>
        <c:ser>
          <c:idx val="1"/>
          <c:order val="1"/>
          <c:tx>
            <c:strRef>
              <c:f>'Summary 2025-2034'!$B$18</c:f>
              <c:strCache>
                <c:ptCount val="1"/>
                <c:pt idx="0">
                  <c:v> Revenue Growth %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2025-2034'!$C$16:$L$16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cat>
          <c:val>
            <c:numRef>
              <c:f>'Summary 2025-2034'!$C$18:$L$18</c:f>
              <c:numCache>
                <c:formatCode>0%</c:formatCode>
                <c:ptCount val="10"/>
                <c:pt idx="1">
                  <c:v>0.18869834859027626</c:v>
                </c:pt>
                <c:pt idx="2">
                  <c:v>0.36122807869282952</c:v>
                </c:pt>
                <c:pt idx="3">
                  <c:v>0.18856402244072193</c:v>
                </c:pt>
                <c:pt idx="4">
                  <c:v>0.19718799757955796</c:v>
                </c:pt>
                <c:pt idx="5">
                  <c:v>0.1921275201106423</c:v>
                </c:pt>
                <c:pt idx="6">
                  <c:v>0.19712191420797873</c:v>
                </c:pt>
                <c:pt idx="7">
                  <c:v>0.15409804044047462</c:v>
                </c:pt>
                <c:pt idx="8">
                  <c:v>0.35131322762094558</c:v>
                </c:pt>
                <c:pt idx="9">
                  <c:v>3.8789712456230634E-2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6-4DFD-B0C6-AB21C630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596382047"/>
        <c:axId val="1596392863"/>
      </c:lineChart>
      <c:catAx>
        <c:axId val="16968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6898575"/>
        <c:crosses val="autoZero"/>
        <c:auto val="1"/>
        <c:lblAlgn val="ctr"/>
        <c:lblOffset val="100"/>
        <c:noMultiLvlLbl val="0"/>
      </c:catAx>
      <c:valAx>
        <c:axId val="1696898575"/>
        <c:scaling>
          <c:orientation val="minMax"/>
        </c:scaling>
        <c:delete val="0"/>
        <c:axPos val="l"/>
        <c:numFmt formatCode="#,##0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91087"/>
        <c:crosses val="autoZero"/>
        <c:crossBetween val="between"/>
      </c:valAx>
      <c:valAx>
        <c:axId val="15963928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6382047"/>
        <c:crosses val="max"/>
        <c:crossBetween val="between"/>
      </c:valAx>
      <c:catAx>
        <c:axId val="1596382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6392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6687628399844"/>
          <c:y val="8.7888519100325482E-2"/>
          <c:w val="0.66605226740124512"/>
          <c:h val="0.837947314243183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'Summary 2025-2034'!$C$4:$C$5</c:f>
              <c:strCache>
                <c:ptCount val="2"/>
                <c:pt idx="0">
                  <c:v>CAPEX :</c:v>
                </c:pt>
                <c:pt idx="1">
                  <c:v>Amount /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10-4258-914B-0ECBDB2651A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10-4258-914B-0ECBDB2651A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10-4258-914B-0ECBDB2651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10-4258-914B-0ECBDB2651A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10-4258-914B-0ECBDB2651A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10-4258-914B-0ECBDB2651A1}"/>
              </c:ext>
            </c:extLst>
          </c:dPt>
          <c:cat>
            <c:strRef>
              <c:f>'Summary 2025-2034'!$B$6:$B$11</c:f>
              <c:strCache>
                <c:ptCount val="6"/>
                <c:pt idx="0">
                  <c:v>Building Cost  &amp; Offices</c:v>
                </c:pt>
                <c:pt idx="1">
                  <c:v>Tools -General</c:v>
                </c:pt>
                <c:pt idx="2">
                  <c:v>Body Shop -Tools</c:v>
                </c:pt>
                <c:pt idx="3">
                  <c:v>Other Cost </c:v>
                </c:pt>
                <c:pt idx="4">
                  <c:v>Parking &amp; other </c:v>
                </c:pt>
                <c:pt idx="5">
                  <c:v>Spare  Sales Store Room set up</c:v>
                </c:pt>
              </c:strCache>
            </c:strRef>
          </c:cat>
          <c:val>
            <c:numRef>
              <c:f>'Summary 2025-2034'!$C$6:$C$11</c:f>
              <c:numCache>
                <c:formatCode>"$"#,##0</c:formatCode>
                <c:ptCount val="6"/>
                <c:pt idx="0">
                  <c:v>3000000</c:v>
                </c:pt>
                <c:pt idx="1">
                  <c:v>600000</c:v>
                </c:pt>
                <c:pt idx="2">
                  <c:v>1100000</c:v>
                </c:pt>
                <c:pt idx="3">
                  <c:v>200000</c:v>
                </c:pt>
                <c:pt idx="4">
                  <c:v>500000</c:v>
                </c:pt>
                <c:pt idx="5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10-4258-914B-0ECBDB26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0719695"/>
        <c:axId val="1680730511"/>
      </c:barChart>
      <c:valAx>
        <c:axId val="1680730511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0719695"/>
        <c:crosses val="autoZero"/>
        <c:crossBetween val="between"/>
      </c:valAx>
      <c:catAx>
        <c:axId val="16807196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30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#REF!" fmlaRange="#REF!" noThreeD="1" sel="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508870</xdr:colOff>
      <xdr:row>1</xdr:row>
      <xdr:rowOff>52192</xdr:rowOff>
    </xdr:from>
    <xdr:to>
      <xdr:col>15</xdr:col>
      <xdr:colOff>208767</xdr:colOff>
      <xdr:row>16</xdr:row>
      <xdr:rowOff>91336</xdr:rowOff>
    </xdr:to>
    <xdr:sp macro="" textlink="">
      <xdr:nvSpPr>
        <xdr:cNvPr id="157" name="Rectangle 156"/>
        <xdr:cNvSpPr/>
      </xdr:nvSpPr>
      <xdr:spPr>
        <a:xfrm>
          <a:off x="6158630" y="313151"/>
          <a:ext cx="2766164" cy="297493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313151</xdr:colOff>
      <xdr:row>1</xdr:row>
      <xdr:rowOff>48016</xdr:rowOff>
    </xdr:from>
    <xdr:to>
      <xdr:col>19</xdr:col>
      <xdr:colOff>482774</xdr:colOff>
      <xdr:row>16</xdr:row>
      <xdr:rowOff>87160</xdr:rowOff>
    </xdr:to>
    <xdr:sp macro="" textlink="">
      <xdr:nvSpPr>
        <xdr:cNvPr id="156" name="Rectangle 155"/>
        <xdr:cNvSpPr/>
      </xdr:nvSpPr>
      <xdr:spPr>
        <a:xfrm>
          <a:off x="9029178" y="308975"/>
          <a:ext cx="2622637" cy="297493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104385</xdr:colOff>
      <xdr:row>16</xdr:row>
      <xdr:rowOff>143526</xdr:rowOff>
    </xdr:from>
    <xdr:to>
      <xdr:col>16</xdr:col>
      <xdr:colOff>365342</xdr:colOff>
      <xdr:row>31</xdr:row>
      <xdr:rowOff>0</xdr:rowOff>
    </xdr:to>
    <xdr:sp macro="" textlink="">
      <xdr:nvSpPr>
        <xdr:cNvPr id="155" name="Rectangle 154"/>
        <xdr:cNvSpPr/>
      </xdr:nvSpPr>
      <xdr:spPr>
        <a:xfrm>
          <a:off x="5140892" y="3340273"/>
          <a:ext cx="4553731" cy="279226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430581</xdr:colOff>
      <xdr:row>16</xdr:row>
      <xdr:rowOff>143527</xdr:rowOff>
    </xdr:from>
    <xdr:to>
      <xdr:col>28</xdr:col>
      <xdr:colOff>456678</xdr:colOff>
      <xdr:row>31</xdr:row>
      <xdr:rowOff>13048</xdr:rowOff>
    </xdr:to>
    <xdr:sp macro="" textlink="">
      <xdr:nvSpPr>
        <xdr:cNvPr id="17" name="Rectangle 16"/>
        <xdr:cNvSpPr/>
      </xdr:nvSpPr>
      <xdr:spPr>
        <a:xfrm>
          <a:off x="9759862" y="3340274"/>
          <a:ext cx="7385138" cy="280530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495822</xdr:colOff>
      <xdr:row>1</xdr:row>
      <xdr:rowOff>52191</xdr:rowOff>
    </xdr:from>
    <xdr:to>
      <xdr:col>10</xdr:col>
      <xdr:colOff>430582</xdr:colOff>
      <xdr:row>16</xdr:row>
      <xdr:rowOff>91335</xdr:rowOff>
    </xdr:to>
    <xdr:sp macro="" textlink="">
      <xdr:nvSpPr>
        <xdr:cNvPr id="16" name="Rectangle 15"/>
        <xdr:cNvSpPr/>
      </xdr:nvSpPr>
      <xdr:spPr>
        <a:xfrm>
          <a:off x="3079315" y="313150"/>
          <a:ext cx="3001027" cy="297493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561061</xdr:colOff>
      <xdr:row>1</xdr:row>
      <xdr:rowOff>57511</xdr:rowOff>
    </xdr:from>
    <xdr:to>
      <xdr:col>28</xdr:col>
      <xdr:colOff>469725</xdr:colOff>
      <xdr:row>16</xdr:row>
      <xdr:rowOff>91335</xdr:rowOff>
    </xdr:to>
    <xdr:sp macro="" textlink="">
      <xdr:nvSpPr>
        <xdr:cNvPr id="15" name="Rectangle 14"/>
        <xdr:cNvSpPr/>
      </xdr:nvSpPr>
      <xdr:spPr>
        <a:xfrm>
          <a:off x="11730102" y="318470"/>
          <a:ext cx="5427945" cy="296961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16</xdr:row>
      <xdr:rowOff>156577</xdr:rowOff>
    </xdr:from>
    <xdr:to>
      <xdr:col>9</xdr:col>
      <xdr:colOff>52191</xdr:colOff>
      <xdr:row>30</xdr:row>
      <xdr:rowOff>169623</xdr:rowOff>
    </xdr:to>
    <xdr:sp macro="" textlink="">
      <xdr:nvSpPr>
        <xdr:cNvPr id="11" name="Rectangle 10"/>
        <xdr:cNvSpPr/>
      </xdr:nvSpPr>
      <xdr:spPr>
        <a:xfrm>
          <a:off x="0" y="3353324"/>
          <a:ext cx="5088698" cy="27531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</xdr:row>
      <xdr:rowOff>43793</xdr:rowOff>
    </xdr:from>
    <xdr:to>
      <xdr:col>5</xdr:col>
      <xdr:colOff>234863</xdr:colOff>
      <xdr:row>16</xdr:row>
      <xdr:rowOff>91334</xdr:rowOff>
    </xdr:to>
    <xdr:sp macro="" textlink="">
      <xdr:nvSpPr>
        <xdr:cNvPr id="10" name="Rectangle 9"/>
        <xdr:cNvSpPr/>
      </xdr:nvSpPr>
      <xdr:spPr>
        <a:xfrm>
          <a:off x="0" y="304752"/>
          <a:ext cx="2818356" cy="298332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39144</xdr:colOff>
      <xdr:row>1</xdr:row>
      <xdr:rowOff>82938</xdr:rowOff>
    </xdr:from>
    <xdr:to>
      <xdr:col>5</xdr:col>
      <xdr:colOff>182671</xdr:colOff>
      <xdr:row>16</xdr:row>
      <xdr:rowOff>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3EA992C5-BF88-BCA9-3300-79E5CE24FFC9}"/>
            </a:ext>
          </a:extLst>
        </xdr:cNvPr>
        <xdr:cNvGrpSpPr/>
      </xdr:nvGrpSpPr>
      <xdr:grpSpPr>
        <a:xfrm>
          <a:off x="39144" y="343897"/>
          <a:ext cx="2727020" cy="2852850"/>
          <a:chOff x="288777" y="1761117"/>
          <a:chExt cx="2322195" cy="2250526"/>
        </a:xfrm>
      </xdr:grpSpPr>
      <xdr:sp macro="" textlink="">
        <xdr:nvSpPr>
          <xdr:cNvPr id="19" name="Rectangle: Rounded Corners 59">
            <a:extLst>
              <a:ext uri="{FF2B5EF4-FFF2-40B4-BE49-F238E27FC236}">
                <a16:creationId xmlns:a16="http://schemas.microsoft.com/office/drawing/2014/main" id="{29FF58A0-C6A1-4854-8B9D-FB0E603701F1}"/>
              </a:ext>
            </a:extLst>
          </xdr:cNvPr>
          <xdr:cNvSpPr/>
        </xdr:nvSpPr>
        <xdr:spPr>
          <a:xfrm>
            <a:off x="324972" y="1761117"/>
            <a:ext cx="2286000" cy="2250526"/>
          </a:xfrm>
          <a:prstGeom prst="roundRect">
            <a:avLst>
              <a:gd name="adj" fmla="val 3711"/>
            </a:avLst>
          </a:prstGeom>
          <a:solidFill>
            <a:srgbClr val="0F0A28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E2D788CA-56E4-C188-8A72-22694E438DD4}"/>
              </a:ext>
            </a:extLst>
          </xdr:cNvPr>
          <xdr:cNvGrpSpPr/>
        </xdr:nvGrpSpPr>
        <xdr:grpSpPr>
          <a:xfrm>
            <a:off x="480652" y="2138987"/>
            <a:ext cx="2121651" cy="197521"/>
            <a:chOff x="445478" y="2138987"/>
            <a:chExt cx="2121651" cy="197521"/>
          </a:xfrm>
        </xdr:grpSpPr>
        <xdr:sp macro="" textlink="$BN$4">
          <xdr:nvSpPr>
            <xdr:cNvPr id="43" name="TextBox 42">
              <a:extLst>
                <a:ext uri="{FF2B5EF4-FFF2-40B4-BE49-F238E27FC236}">
                  <a16:creationId xmlns:a16="http://schemas.microsoft.com/office/drawing/2014/main" id="{7A76F12A-6031-4EF3-9916-40016E2AEE35}"/>
                </a:ext>
              </a:extLst>
            </xdr:cNvPr>
            <xdr:cNvSpPr txBox="1"/>
          </xdr:nvSpPr>
          <xdr:spPr>
            <a:xfrm>
              <a:off x="445478" y="2138987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D2B5CE84-6C16-4AC6-AF05-F5D01841E7FF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8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'Summary 2025-2034'!M17">
          <xdr:nvSpPr>
            <xdr:cNvPr id="44" name="TextBox 43">
              <a:extLst>
                <a:ext uri="{FF2B5EF4-FFF2-40B4-BE49-F238E27FC236}">
                  <a16:creationId xmlns:a16="http://schemas.microsoft.com/office/drawing/2014/main" id="{A0A94532-CA88-43F0-A5A6-2AD1BE8746EC}"/>
                </a:ext>
              </a:extLst>
            </xdr:cNvPr>
            <xdr:cNvSpPr txBox="1"/>
          </xdr:nvSpPr>
          <xdr:spPr>
            <a:xfrm>
              <a:off x="1699497" y="2162021"/>
              <a:ext cx="867632" cy="16561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CDEE6FBD-B7CE-42D1-BF1C-6455935CFA98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cs typeface="Arial"/>
                </a:rPr>
                <a:pPr algn="r"/>
                <a:t> 225,414,860 </a:t>
              </a:fld>
              <a:endParaRPr lang="en-US" sz="1050" b="1">
                <a:solidFill>
                  <a:schemeClr val="bg1"/>
                </a:solidFill>
                <a:latin typeface="+mn-lt"/>
              </a:endParaRPr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39031677-D325-4D6C-BC26-812B5FBA0970}"/>
              </a:ext>
            </a:extLst>
          </xdr:cNvPr>
          <xdr:cNvGrpSpPr/>
        </xdr:nvGrpSpPr>
        <xdr:grpSpPr>
          <a:xfrm>
            <a:off x="480652" y="2335137"/>
            <a:ext cx="2111269" cy="200664"/>
            <a:chOff x="445478" y="2135844"/>
            <a:chExt cx="2111269" cy="200664"/>
          </a:xfrm>
        </xdr:grpSpPr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2516B9C5-4C6C-BD5C-0CDF-622E8FF90C9B}"/>
                </a:ext>
              </a:extLst>
            </xdr:cNvPr>
            <xdr:cNvSpPr txBox="1"/>
          </xdr:nvSpPr>
          <xdr:spPr>
            <a:xfrm>
              <a:off x="445478" y="2138987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chemeClr val="bg1"/>
                  </a:solidFill>
                  <a:latin typeface="Bahnschrift"/>
                </a:rPr>
                <a:t>COGS</a:t>
              </a:r>
            </a:p>
          </xdr:txBody>
        </xdr:sp>
        <xdr:sp macro="" textlink="'Summary 2025-2034'!M22">
          <xdr:nvSpPr>
            <xdr:cNvPr id="42" name="TextBox 41">
              <a:extLst>
                <a:ext uri="{FF2B5EF4-FFF2-40B4-BE49-F238E27FC236}">
                  <a16:creationId xmlns:a16="http://schemas.microsoft.com/office/drawing/2014/main" id="{FC9CB915-07D4-C051-62E8-2573054D216A}"/>
                </a:ext>
              </a:extLst>
            </xdr:cNvPr>
            <xdr:cNvSpPr txBox="1"/>
          </xdr:nvSpPr>
          <xdr:spPr>
            <a:xfrm>
              <a:off x="1653675" y="2135844"/>
              <a:ext cx="903072" cy="2004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0BE30EC7-BF0E-4786-A474-035B37701452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cs typeface="Arial"/>
                </a:rPr>
                <a:pPr algn="r"/>
                <a:t> (127,160,603)</a:t>
              </a:fld>
              <a:endParaRPr lang="en-US" sz="900" b="1">
                <a:solidFill>
                  <a:schemeClr val="bg1"/>
                </a:solidFill>
                <a:latin typeface="+mn-lt"/>
              </a:endParaRPr>
            </a:p>
          </xdr:txBody>
        </xdr:sp>
      </xdr:grp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1E13F88C-58A9-C37F-A9EC-F41BD3F7BDB8}"/>
              </a:ext>
            </a:extLst>
          </xdr:cNvPr>
          <xdr:cNvCxnSpPr/>
        </xdr:nvCxnSpPr>
        <xdr:spPr>
          <a:xfrm>
            <a:off x="521677" y="2590800"/>
            <a:ext cx="1822938" cy="0"/>
          </a:xfrm>
          <a:prstGeom prst="line">
            <a:avLst/>
          </a:prstGeom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BFF68A46-442E-47BB-8D92-14AEEB42926F}"/>
              </a:ext>
            </a:extLst>
          </xdr:cNvPr>
          <xdr:cNvGrpSpPr/>
        </xdr:nvGrpSpPr>
        <xdr:grpSpPr>
          <a:xfrm>
            <a:off x="480652" y="2663151"/>
            <a:ext cx="2121651" cy="218478"/>
            <a:chOff x="445478" y="2118030"/>
            <a:chExt cx="2121651" cy="218478"/>
          </a:xfrm>
        </xdr:grpSpPr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4A3DEA3-387F-B53E-ED21-DF6F33F06E05}"/>
                </a:ext>
              </a:extLst>
            </xdr:cNvPr>
            <xdr:cNvSpPr txBox="1"/>
          </xdr:nvSpPr>
          <xdr:spPr>
            <a:xfrm>
              <a:off x="445478" y="2138987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1100" b="0" i="0" u="none" strike="noStrike">
                  <a:solidFill>
                    <a:srgbClr val="5EDEE8"/>
                  </a:solidFill>
                  <a:latin typeface="+mn-lt"/>
                </a:rPr>
                <a:t>GROSS</a:t>
              </a:r>
              <a:r>
                <a:rPr lang="en-US" sz="1100" b="0" i="0" u="none" strike="noStrike" baseline="0">
                  <a:solidFill>
                    <a:srgbClr val="5EDEE8"/>
                  </a:solidFill>
                  <a:latin typeface="+mn-lt"/>
                </a:rPr>
                <a:t> PROFIT</a:t>
              </a:r>
              <a:endParaRPr lang="en-US" sz="1100" b="0" i="0" u="none" strike="noStrike">
                <a:solidFill>
                  <a:srgbClr val="5EDEE8"/>
                </a:solidFill>
                <a:latin typeface="+mn-lt"/>
              </a:endParaRPr>
            </a:p>
          </xdr:txBody>
        </xdr:sp>
        <xdr:sp macro="" textlink="'Summary 2025-2034'!M27">
          <xdr:nvSpPr>
            <xdr:cNvPr id="40" name="TextBox 39">
              <a:extLst>
                <a:ext uri="{FF2B5EF4-FFF2-40B4-BE49-F238E27FC236}">
                  <a16:creationId xmlns:a16="http://schemas.microsoft.com/office/drawing/2014/main" id="{A3948636-974D-A82E-D44D-CF4598FED3B6}"/>
                </a:ext>
              </a:extLst>
            </xdr:cNvPr>
            <xdr:cNvSpPr txBox="1"/>
          </xdr:nvSpPr>
          <xdr:spPr>
            <a:xfrm>
              <a:off x="1766172" y="2118030"/>
              <a:ext cx="800957" cy="20049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E9CEF401-2AE8-41DD-87B3-A9837E26ED67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cs typeface="Arial"/>
                </a:rPr>
                <a:pPr algn="r"/>
                <a:t> 98,254,257 </a:t>
              </a:fld>
              <a:endParaRPr lang="en-US" sz="700" b="1">
                <a:solidFill>
                  <a:schemeClr val="bg1"/>
                </a:solidFill>
                <a:latin typeface="+mn-lt"/>
              </a:endParaRPr>
            </a:p>
          </xdr:txBody>
        </xdr:sp>
      </xdr:grp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4864237B-0D31-418A-A57C-3A88D6B8450D}"/>
              </a:ext>
            </a:extLst>
          </xdr:cNvPr>
          <xdr:cNvGrpSpPr/>
        </xdr:nvGrpSpPr>
        <xdr:grpSpPr>
          <a:xfrm>
            <a:off x="471126" y="2854490"/>
            <a:ext cx="2101744" cy="241086"/>
            <a:chOff x="435952" y="2095422"/>
            <a:chExt cx="2101744" cy="241086"/>
          </a:xfrm>
        </xdr:grpSpPr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1C70F381-AC4A-1AB2-DC3D-B46E1DC4449F}"/>
                </a:ext>
              </a:extLst>
            </xdr:cNvPr>
            <xdr:cNvSpPr txBox="1"/>
          </xdr:nvSpPr>
          <xdr:spPr>
            <a:xfrm>
              <a:off x="435952" y="2122756"/>
              <a:ext cx="1234969" cy="2137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900" b="0" i="0" u="none" strike="noStrike">
                  <a:solidFill>
                    <a:schemeClr val="bg1"/>
                  </a:solidFill>
                  <a:latin typeface="+mn-lt"/>
                </a:rPr>
                <a:t>OPERATING</a:t>
              </a:r>
              <a:r>
                <a:rPr lang="en-US" sz="700" b="0" i="0" u="none" strike="noStrike" baseline="0">
                  <a:solidFill>
                    <a:schemeClr val="bg1"/>
                  </a:solidFill>
                  <a:latin typeface="Bahnschrift"/>
                </a:rPr>
                <a:t> </a:t>
              </a:r>
              <a:r>
                <a:rPr lang="en-US" sz="800" b="0" i="0" u="none" strike="noStrike" baseline="0">
                  <a:solidFill>
                    <a:schemeClr val="bg1"/>
                  </a:solidFill>
                  <a:latin typeface="Bahnschrift"/>
                </a:rPr>
                <a:t>EXPENSES</a:t>
              </a:r>
              <a:endParaRPr lang="en-US" sz="7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'Summary 2025-2034'!M36">
          <xdr:nvSpPr>
            <xdr:cNvPr id="38" name="TextBox 37">
              <a:extLst>
                <a:ext uri="{FF2B5EF4-FFF2-40B4-BE49-F238E27FC236}">
                  <a16:creationId xmlns:a16="http://schemas.microsoft.com/office/drawing/2014/main" id="{10DC581F-D2A1-7DE7-DE44-658392C41B9E}"/>
                </a:ext>
              </a:extLst>
            </xdr:cNvPr>
            <xdr:cNvSpPr txBox="1"/>
          </xdr:nvSpPr>
          <xdr:spPr>
            <a:xfrm>
              <a:off x="1758449" y="2095422"/>
              <a:ext cx="779247" cy="2139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A92C7A90-EA54-4091-A911-66F78C26F227}" type="TxLink">
                <a:rPr lang="en-US" sz="1100" b="0" i="0" u="none" strike="noStrike">
                  <a:solidFill>
                    <a:schemeClr val="bg1"/>
                  </a:solidFill>
                  <a:latin typeface="+mn-lt"/>
                  <a:cs typeface="Arial"/>
                </a:rPr>
                <a:pPr algn="r"/>
                <a:t>-31290627</a:t>
              </a:fld>
              <a:endParaRPr lang="en-US" sz="1100" b="0">
                <a:solidFill>
                  <a:schemeClr val="bg1"/>
                </a:solidFill>
                <a:latin typeface="+mn-lt"/>
              </a:endParaRP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1624598A-6630-455A-AECB-6A6A3DA83E83}"/>
              </a:ext>
            </a:extLst>
          </xdr:cNvPr>
          <xdr:cNvGrpSpPr/>
        </xdr:nvGrpSpPr>
        <xdr:grpSpPr>
          <a:xfrm>
            <a:off x="480652" y="3045830"/>
            <a:ext cx="2082693" cy="227788"/>
            <a:chOff x="445478" y="2072815"/>
            <a:chExt cx="2082693" cy="227788"/>
          </a:xfrm>
        </xdr:grpSpPr>
        <xdr:sp macro="" textlink="'Summary 2025-2034'!B43">
          <xdr:nvSpPr>
            <xdr:cNvPr id="35" name="TextBox 34">
              <a:extLst>
                <a:ext uri="{FF2B5EF4-FFF2-40B4-BE49-F238E27FC236}">
                  <a16:creationId xmlns:a16="http://schemas.microsoft.com/office/drawing/2014/main" id="{FDF536C0-AAF0-A8F8-74A0-9A1EF7E554AB}"/>
                </a:ext>
              </a:extLst>
            </xdr:cNvPr>
            <xdr:cNvSpPr txBox="1"/>
          </xdr:nvSpPr>
          <xdr:spPr>
            <a:xfrm>
              <a:off x="445478" y="2100151"/>
              <a:ext cx="1082569" cy="2004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BCAB3179-8316-4433-8A9F-4B8233B85341}" type="TxLink">
                <a:rPr lang="en-US" sz="1100" b="0" i="0" u="none" strike="noStrike">
                  <a:solidFill>
                    <a:schemeClr val="bg1"/>
                  </a:solidFill>
                  <a:latin typeface="+mn-lt"/>
                  <a:cs typeface="Arial"/>
                </a:rPr>
                <a:pPr algn="l"/>
                <a:t>Other Operations  :</a:t>
              </a:fld>
              <a:endParaRPr lang="en-US" sz="1100" b="0" i="0" u="none" strike="noStrike">
                <a:solidFill>
                  <a:schemeClr val="bg1"/>
                </a:solidFill>
                <a:latin typeface="+mn-lt"/>
              </a:endParaRPr>
            </a:p>
          </xdr:txBody>
        </xdr:sp>
        <xdr:sp macro="" textlink="'Summary 2025-2034'!M47">
          <xdr:nvSpPr>
            <xdr:cNvPr id="36" name="TextBox 35">
              <a:extLst>
                <a:ext uri="{FF2B5EF4-FFF2-40B4-BE49-F238E27FC236}">
                  <a16:creationId xmlns:a16="http://schemas.microsoft.com/office/drawing/2014/main" id="{ED5AE094-A7B3-7FE5-99BA-BC6CE4B8773A}"/>
                </a:ext>
              </a:extLst>
            </xdr:cNvPr>
            <xdr:cNvSpPr txBox="1"/>
          </xdr:nvSpPr>
          <xdr:spPr>
            <a:xfrm>
              <a:off x="1825124" y="2072815"/>
              <a:ext cx="703047" cy="2274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18030241-915A-40CA-B2C2-1299919FAB05}" type="TxLink">
                <a:rPr lang="en-US" sz="1100" b="0" i="0" u="none" strike="noStrike">
                  <a:solidFill>
                    <a:schemeClr val="bg1"/>
                  </a:solidFill>
                  <a:latin typeface="+mn-lt"/>
                  <a:cs typeface="Arial"/>
                </a:rPr>
                <a:pPr algn="r"/>
                <a:t>-100000</a:t>
              </a:fld>
              <a:endParaRPr lang="en-US" sz="1100" b="0">
                <a:solidFill>
                  <a:schemeClr val="bg1"/>
                </a:solidFill>
                <a:latin typeface="+mn-lt"/>
              </a:endParaRP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45793BDA-509F-4F74-8444-3F7BC5A9C9F0}"/>
              </a:ext>
            </a:extLst>
          </xdr:cNvPr>
          <xdr:cNvGrpSpPr/>
        </xdr:nvGrpSpPr>
        <xdr:grpSpPr>
          <a:xfrm>
            <a:off x="509227" y="3273617"/>
            <a:ext cx="2082694" cy="204535"/>
            <a:chOff x="474053" y="2086655"/>
            <a:chExt cx="2082694" cy="204535"/>
          </a:xfrm>
        </xdr:grpSpPr>
        <xdr:sp macro="" textlink="'Summary 2025-2034'!B52">
          <xdr:nvSpPr>
            <xdr:cNvPr id="33" name="TextBox 32">
              <a:extLst>
                <a:ext uri="{FF2B5EF4-FFF2-40B4-BE49-F238E27FC236}">
                  <a16:creationId xmlns:a16="http://schemas.microsoft.com/office/drawing/2014/main" id="{5ECE8728-2C67-FCFE-C7F6-29527CA8CB78}"/>
                </a:ext>
              </a:extLst>
            </xdr:cNvPr>
            <xdr:cNvSpPr txBox="1"/>
          </xdr:nvSpPr>
          <xdr:spPr>
            <a:xfrm>
              <a:off x="474053" y="2093430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0A69BD52-8737-42B3-98DB-82E5370BEC25}" type="TxLink">
                <a:rPr lang="en-US" sz="1100" b="0" i="0" u="none" strike="noStrike">
                  <a:solidFill>
                    <a:schemeClr val="bg1"/>
                  </a:solidFill>
                  <a:latin typeface="+mn-lt"/>
                  <a:cs typeface="Arial"/>
                </a:rPr>
                <a:pPr algn="l"/>
                <a:t>Zakat </a:t>
              </a:fld>
              <a:endParaRPr lang="en-US" sz="700" b="0" i="0" u="none" strike="noStrike">
                <a:solidFill>
                  <a:schemeClr val="bg1"/>
                </a:solidFill>
                <a:latin typeface="+mn-lt"/>
              </a:endParaRPr>
            </a:p>
          </xdr:txBody>
        </xdr:sp>
        <xdr:sp macro="" textlink="'Summary 2025-2034'!M53">
          <xdr:nvSpPr>
            <xdr:cNvPr id="34" name="TextBox 33">
              <a:extLst>
                <a:ext uri="{FF2B5EF4-FFF2-40B4-BE49-F238E27FC236}">
                  <a16:creationId xmlns:a16="http://schemas.microsoft.com/office/drawing/2014/main" id="{79918AE3-A663-221C-1D84-E599A5120EBD}"/>
                </a:ext>
              </a:extLst>
            </xdr:cNvPr>
            <xdr:cNvSpPr txBox="1"/>
          </xdr:nvSpPr>
          <xdr:spPr>
            <a:xfrm>
              <a:off x="1710825" y="2086655"/>
              <a:ext cx="845922" cy="2045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47A50159-E1B8-42BB-A031-50C05D0FF2D8}" type="TxLink">
                <a:rPr lang="en-US" sz="1100" b="0" i="0" u="none" strike="noStrike">
                  <a:solidFill>
                    <a:schemeClr val="bg1"/>
                  </a:solidFill>
                  <a:latin typeface="+mn-lt"/>
                  <a:cs typeface="Arial"/>
                </a:rPr>
                <a:pPr algn="r"/>
                <a:t> (14,035,000)</a:t>
              </a:fld>
              <a:endParaRPr lang="en-US" sz="300" b="1">
                <a:solidFill>
                  <a:schemeClr val="bg1"/>
                </a:solidFill>
                <a:latin typeface="+mn-lt"/>
              </a:endParaRPr>
            </a:p>
          </xdr:txBody>
        </xdr:sp>
      </xdr:grp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57628296-6437-CD07-A078-A335002E5DAD}"/>
              </a:ext>
            </a:extLst>
          </xdr:cNvPr>
          <xdr:cNvSpPr txBox="1"/>
        </xdr:nvSpPr>
        <xdr:spPr>
          <a:xfrm flipV="1">
            <a:off x="288777" y="3701853"/>
            <a:ext cx="45719" cy="1002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endParaRPr lang="en-US" sz="800" b="0" i="0" u="none" strike="noStrike">
              <a:solidFill>
                <a:schemeClr val="bg1"/>
              </a:solidFill>
              <a:latin typeface="Bahnschrift"/>
            </a:endParaRPr>
          </a:p>
        </xdr:txBody>
      </xdr: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9786174D-BB7E-4BD2-BBB6-57B9CFB5C93A}"/>
              </a:ext>
            </a:extLst>
          </xdr:cNvPr>
          <xdr:cNvCxnSpPr/>
        </xdr:nvCxnSpPr>
        <xdr:spPr>
          <a:xfrm>
            <a:off x="531202" y="3533407"/>
            <a:ext cx="1822938" cy="0"/>
          </a:xfrm>
          <a:prstGeom prst="line">
            <a:avLst/>
          </a:prstGeom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46E09489-3788-44CD-BA0E-5DFF13992B8F}"/>
              </a:ext>
            </a:extLst>
          </xdr:cNvPr>
          <xdr:cNvGrpSpPr/>
        </xdr:nvGrpSpPr>
        <xdr:grpSpPr>
          <a:xfrm>
            <a:off x="480652" y="3617603"/>
            <a:ext cx="2130319" cy="197521"/>
            <a:chOff x="445478" y="1847421"/>
            <a:chExt cx="2130319" cy="197521"/>
          </a:xfrm>
        </xdr:grpSpPr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7D1E8580-D682-6D7C-32AA-430A5399703D}"/>
                </a:ext>
              </a:extLst>
            </xdr:cNvPr>
            <xdr:cNvSpPr txBox="1"/>
          </xdr:nvSpPr>
          <xdr:spPr>
            <a:xfrm>
              <a:off x="445478" y="1847421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1100" b="0" i="0" u="none" strike="noStrike" baseline="0">
                  <a:solidFill>
                    <a:schemeClr val="bg1"/>
                  </a:solidFill>
                  <a:latin typeface="+mn-lt"/>
                </a:rPr>
                <a:t>NET</a:t>
              </a:r>
              <a:r>
                <a:rPr lang="en-US" sz="1100" b="0" i="0" u="none" strike="noStrike" baseline="0">
                  <a:solidFill>
                    <a:srgbClr val="5EDEE8"/>
                  </a:solidFill>
                  <a:latin typeface="+mn-lt"/>
                </a:rPr>
                <a:t> </a:t>
              </a:r>
              <a:r>
                <a:rPr lang="en-US" sz="1100" b="0" i="0" u="none" strike="noStrike" baseline="0">
                  <a:solidFill>
                    <a:schemeClr val="bg1"/>
                  </a:solidFill>
                  <a:latin typeface="+mn-lt"/>
                </a:rPr>
                <a:t>PROFIT</a:t>
              </a:r>
              <a:endParaRPr lang="en-US" sz="1100" b="0" i="0" u="none" strike="noStrike">
                <a:solidFill>
                  <a:schemeClr val="bg1"/>
                </a:solidFill>
                <a:latin typeface="+mn-lt"/>
              </a:endParaRPr>
            </a:p>
          </xdr:txBody>
        </xdr:sp>
        <xdr:sp macro="" textlink="'Summary 2025-2034'!M56">
          <xdr:nvSpPr>
            <xdr:cNvPr id="32" name="TextBox 31">
              <a:extLst>
                <a:ext uri="{FF2B5EF4-FFF2-40B4-BE49-F238E27FC236}">
                  <a16:creationId xmlns:a16="http://schemas.microsoft.com/office/drawing/2014/main" id="{232B7929-D89A-E34B-FF04-8CE4B2228D06}"/>
                </a:ext>
              </a:extLst>
            </xdr:cNvPr>
            <xdr:cNvSpPr txBox="1"/>
          </xdr:nvSpPr>
          <xdr:spPr>
            <a:xfrm>
              <a:off x="1767975" y="1849669"/>
              <a:ext cx="807822" cy="186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2D8A3498-825B-46D1-83CB-CC6303FCB110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cs typeface="Arial"/>
                </a:rPr>
                <a:pPr algn="r"/>
                <a:t> 52,828,629 </a:t>
              </a:fld>
              <a:endParaRPr lang="en-US" sz="500" b="1">
                <a:solidFill>
                  <a:schemeClr val="bg1"/>
                </a:solidFill>
                <a:latin typeface="+mn-lt"/>
              </a:endParaRPr>
            </a:p>
          </xdr:txBody>
        </xdr:sp>
      </xdr:grp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A9FFD3F8-CC79-4733-A3B9-05C03A0BAEC9}"/>
              </a:ext>
            </a:extLst>
          </xdr:cNvPr>
          <xdr:cNvSpPr txBox="1"/>
        </xdr:nvSpPr>
        <xdr:spPr>
          <a:xfrm>
            <a:off x="480646" y="1834662"/>
            <a:ext cx="1875691" cy="2461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1000" b="1" i="0" u="none" strike="noStrike" baseline="0">
                <a:solidFill>
                  <a:srgbClr val="5EDEE8"/>
                </a:solidFill>
                <a:latin typeface="Bahnschrift"/>
              </a:rPr>
              <a:t>INCOME STATEMENT</a:t>
            </a:r>
            <a:endParaRPr lang="en-US" sz="1000" b="1" i="0" u="none" strike="noStrike">
              <a:solidFill>
                <a:srgbClr val="5EDEE8"/>
              </a:solidFill>
              <a:latin typeface="Bahnschrift"/>
            </a:endParaRPr>
          </a:p>
        </xdr:txBody>
      </xdr:sp>
    </xdr:grpSp>
    <xdr:clientData/>
  </xdr:twoCellAnchor>
  <xdr:twoCellAnchor>
    <xdr:from>
      <xdr:col>5</xdr:col>
      <xdr:colOff>548014</xdr:colOff>
      <xdr:row>1</xdr:row>
      <xdr:rowOff>104383</xdr:rowOff>
    </xdr:from>
    <xdr:to>
      <xdr:col>10</xdr:col>
      <xdr:colOff>339247</xdr:colOff>
      <xdr:row>9</xdr:row>
      <xdr:rowOff>104384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6B17A2A-C398-E900-0559-14728EBFB0E3}"/>
            </a:ext>
          </a:extLst>
        </xdr:cNvPr>
        <xdr:cNvGrpSpPr/>
      </xdr:nvGrpSpPr>
      <xdr:grpSpPr>
        <a:xfrm>
          <a:off x="3131507" y="365342"/>
          <a:ext cx="2857500" cy="1565754"/>
          <a:chOff x="2616799" y="432684"/>
          <a:chExt cx="2145701" cy="1274596"/>
        </a:xfrm>
      </xdr:grpSpPr>
      <xdr:sp macro="" textlink="">
        <xdr:nvSpPr>
          <xdr:cNvPr id="46" name="Rectangle: Rounded Corners 92">
            <a:extLst>
              <a:ext uri="{FF2B5EF4-FFF2-40B4-BE49-F238E27FC236}">
                <a16:creationId xmlns:a16="http://schemas.microsoft.com/office/drawing/2014/main" id="{869C5CB0-D370-404D-BADC-33EABB8C4B79}"/>
              </a:ext>
            </a:extLst>
          </xdr:cNvPr>
          <xdr:cNvSpPr/>
        </xdr:nvSpPr>
        <xdr:spPr>
          <a:xfrm>
            <a:off x="2616799" y="432684"/>
            <a:ext cx="2145701" cy="114496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56D62F0A-19C1-ED91-B306-E6586304EEE4}"/>
              </a:ext>
            </a:extLst>
          </xdr:cNvPr>
          <xdr:cNvGrpSpPr/>
        </xdr:nvGrpSpPr>
        <xdr:grpSpPr>
          <a:xfrm>
            <a:off x="3880085" y="588069"/>
            <a:ext cx="764805" cy="1119211"/>
            <a:chOff x="3850775" y="587354"/>
            <a:chExt cx="764805" cy="1121550"/>
          </a:xfrm>
        </xdr:grpSpPr>
        <xdr:grpSp>
          <xdr:nvGrpSpPr>
            <xdr:cNvPr id="51" name="Group 50">
              <a:extLst>
                <a:ext uri="{FF2B5EF4-FFF2-40B4-BE49-F238E27FC236}">
                  <a16:creationId xmlns:a16="http://schemas.microsoft.com/office/drawing/2014/main" id="{A5E202F8-98F3-540E-4179-AFBAA0DC62FB}"/>
                </a:ext>
              </a:extLst>
            </xdr:cNvPr>
            <xdr:cNvGrpSpPr/>
          </xdr:nvGrpSpPr>
          <xdr:grpSpPr>
            <a:xfrm>
              <a:off x="3899301" y="587354"/>
              <a:ext cx="716279" cy="822334"/>
              <a:chOff x="6012181" y="1245405"/>
              <a:chExt cx="716279" cy="819987"/>
            </a:xfrm>
          </xdr:grpSpPr>
          <xdr:graphicFrame macro="">
            <xdr:nvGraphicFramePr>
              <xdr:cNvPr id="54" name="Chart 53">
                <a:extLst>
                  <a:ext uri="{FF2B5EF4-FFF2-40B4-BE49-F238E27FC236}">
                    <a16:creationId xmlns:a16="http://schemas.microsoft.com/office/drawing/2014/main" id="{FFE1703A-74E1-470D-8E11-B86AFF46040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12181" y="1245405"/>
              <a:ext cx="716279" cy="819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55" name="Isosceles Triangle 54">
                <a:extLst>
                  <a:ext uri="{FF2B5EF4-FFF2-40B4-BE49-F238E27FC236}">
                    <a16:creationId xmlns:a16="http://schemas.microsoft.com/office/drawing/2014/main" id="{C4A1DE97-7AF1-A88F-E9D4-DAB36155172A}"/>
                  </a:ext>
                </a:extLst>
              </xdr:cNvPr>
              <xdr:cNvSpPr/>
            </xdr:nvSpPr>
            <xdr:spPr>
              <a:xfrm>
                <a:off x="6188612" y="1654813"/>
                <a:ext cx="363416" cy="270059"/>
              </a:xfrm>
              <a:prstGeom prst="triangle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FA04650B-5492-4EA0-8922-542B3CEDDD91}"/>
                </a:ext>
              </a:extLst>
            </xdr:cNvPr>
            <xdr:cNvSpPr txBox="1"/>
          </xdr:nvSpPr>
          <xdr:spPr>
            <a:xfrm>
              <a:off x="4060325" y="1186657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1000" b="0" i="0" u="none" strike="noStrike">
                  <a:solidFill>
                    <a:srgbClr val="00A368"/>
                  </a:solidFill>
                  <a:latin typeface="Bahnschrift"/>
                </a:rPr>
                <a:t>+16.83%</a:t>
              </a:r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AFA8C266-3431-464E-8900-2D6F36778912}"/>
                </a:ext>
              </a:extLst>
            </xdr:cNvPr>
            <xdr:cNvSpPr txBox="1"/>
          </xdr:nvSpPr>
          <xdr:spPr>
            <a:xfrm>
              <a:off x="3850775" y="1522399"/>
              <a:ext cx="603614" cy="1865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endParaRPr lang="en-US" sz="1000" b="0" i="0" u="none" strike="noStrike">
                <a:solidFill>
                  <a:srgbClr val="C40233"/>
                </a:solidFill>
                <a:latin typeface="Bahnschrift"/>
              </a:endParaRPr>
            </a:p>
          </xdr:txBody>
        </xdr:sp>
      </xdr:grp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71907BD7-8809-4F4B-B8AC-C59EEAD3E833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1100" b="0" i="0" u="none" strike="noStrike">
                <a:solidFill>
                  <a:schemeClr val="tx1"/>
                </a:solidFill>
                <a:latin typeface="+mn-lt"/>
              </a:rPr>
              <a:t>REVENUE</a:t>
            </a:r>
            <a:endParaRPr lang="en-US" sz="800" b="0" i="0" u="none" strike="noStrike">
              <a:solidFill>
                <a:schemeClr val="tx1"/>
              </a:solidFill>
              <a:latin typeface="+mn-lt"/>
            </a:endParaRPr>
          </a:p>
        </xdr:txBody>
      </xdr:sp>
      <xdr:sp macro="" textlink="'Summary 2025-2034'!M17">
        <xdr:nvSpPr>
          <xdr:cNvPr id="49" name="TextBox 48">
            <a:extLst>
              <a:ext uri="{FF2B5EF4-FFF2-40B4-BE49-F238E27FC236}">
                <a16:creationId xmlns:a16="http://schemas.microsoft.com/office/drawing/2014/main" id="{D232AC7F-D030-48BF-8A63-26A853602502}"/>
              </a:ext>
            </a:extLst>
          </xdr:cNvPr>
          <xdr:cNvSpPr txBox="1"/>
        </xdr:nvSpPr>
        <xdr:spPr>
          <a:xfrm>
            <a:off x="2628522" y="818959"/>
            <a:ext cx="1040802" cy="288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CFBF5010-0729-4FD2-A830-2D6C0DCFC62B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 225,414,860 </a:t>
            </a:fld>
            <a:endParaRPr lang="en-US" sz="3600" b="1">
              <a:solidFill>
                <a:srgbClr val="0F0A28"/>
              </a:solidFill>
            </a:endParaRPr>
          </a:p>
        </xdr:txBody>
      </xdr: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2851024A-EA1E-45CE-A4D5-FF21FDA3F57B}"/>
              </a:ext>
            </a:extLst>
          </xdr:cNvPr>
          <xdr:cNvSpPr txBox="1"/>
        </xdr:nvSpPr>
        <xdr:spPr>
          <a:xfrm flipV="1">
            <a:off x="2690447" y="1419064"/>
            <a:ext cx="45719" cy="436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endPara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</a:endParaRPr>
          </a:p>
        </xdr:txBody>
      </xdr:sp>
    </xdr:grpSp>
    <xdr:clientData/>
  </xdr:twoCellAnchor>
  <xdr:twoCellAnchor>
    <xdr:from>
      <xdr:col>5</xdr:col>
      <xdr:colOff>548014</xdr:colOff>
      <xdr:row>9</xdr:row>
      <xdr:rowOff>26097</xdr:rowOff>
    </xdr:from>
    <xdr:to>
      <xdr:col>10</xdr:col>
      <xdr:colOff>313152</xdr:colOff>
      <xdr:row>16</xdr:row>
      <xdr:rowOff>104384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FD827DF6-63A9-F1FB-1C35-7A3B0BA3944C}"/>
            </a:ext>
          </a:extLst>
        </xdr:cNvPr>
        <xdr:cNvGrpSpPr/>
      </xdr:nvGrpSpPr>
      <xdr:grpSpPr>
        <a:xfrm>
          <a:off x="3131507" y="1852809"/>
          <a:ext cx="2831405" cy="1448322"/>
          <a:chOff x="2616799" y="432684"/>
          <a:chExt cx="2145701" cy="1256386"/>
        </a:xfrm>
      </xdr:grpSpPr>
      <xdr:sp macro="" textlink="">
        <xdr:nvSpPr>
          <xdr:cNvPr id="68" name="Rectangle: Rounded Corners 137">
            <a:extLst>
              <a:ext uri="{FF2B5EF4-FFF2-40B4-BE49-F238E27FC236}">
                <a16:creationId xmlns:a16="http://schemas.microsoft.com/office/drawing/2014/main" id="{C6D69972-52E2-0388-B830-B4114F6465DF}"/>
              </a:ext>
            </a:extLst>
          </xdr:cNvPr>
          <xdr:cNvSpPr/>
        </xdr:nvSpPr>
        <xdr:spPr>
          <a:xfrm>
            <a:off x="2616799" y="432684"/>
            <a:ext cx="2145701" cy="114496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E0C2C0DB-3816-96A8-FD12-AC91C859F675}"/>
              </a:ext>
            </a:extLst>
          </xdr:cNvPr>
          <xdr:cNvGrpSpPr/>
        </xdr:nvGrpSpPr>
        <xdr:grpSpPr>
          <a:xfrm>
            <a:off x="3928611" y="588070"/>
            <a:ext cx="716279" cy="820620"/>
            <a:chOff x="3899301" y="587354"/>
            <a:chExt cx="716279" cy="822334"/>
          </a:xfrm>
        </xdr:grpSpPr>
        <xdr:grpSp>
          <xdr:nvGrpSpPr>
            <xdr:cNvPr id="73" name="Group 72">
              <a:extLst>
                <a:ext uri="{FF2B5EF4-FFF2-40B4-BE49-F238E27FC236}">
                  <a16:creationId xmlns:a16="http://schemas.microsoft.com/office/drawing/2014/main" id="{BBF8ECE5-9D0B-471A-1ABD-3781675A4F98}"/>
                </a:ext>
              </a:extLst>
            </xdr:cNvPr>
            <xdr:cNvGrpSpPr/>
          </xdr:nvGrpSpPr>
          <xdr:grpSpPr>
            <a:xfrm>
              <a:off x="3899301" y="587354"/>
              <a:ext cx="716279" cy="822334"/>
              <a:chOff x="6012181" y="1245405"/>
              <a:chExt cx="716279" cy="819987"/>
            </a:xfrm>
          </xdr:grpSpPr>
          <xdr:graphicFrame macro="">
            <xdr:nvGraphicFramePr>
              <xdr:cNvPr id="76" name="Chart 75">
                <a:extLst>
                  <a:ext uri="{FF2B5EF4-FFF2-40B4-BE49-F238E27FC236}">
                    <a16:creationId xmlns:a16="http://schemas.microsoft.com/office/drawing/2014/main" id="{467EA72D-7F2F-5845-AA82-555953665F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12181" y="1245405"/>
              <a:ext cx="716279" cy="819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77" name="Isosceles Triangle 76">
                <a:extLst>
                  <a:ext uri="{FF2B5EF4-FFF2-40B4-BE49-F238E27FC236}">
                    <a16:creationId xmlns:a16="http://schemas.microsoft.com/office/drawing/2014/main" id="{C118128E-A1C7-77B1-A11B-6D94AD8D40E8}"/>
                  </a:ext>
                </a:extLst>
              </xdr:cNvPr>
              <xdr:cNvSpPr/>
            </xdr:nvSpPr>
            <xdr:spPr>
              <a:xfrm>
                <a:off x="6188612" y="1654813"/>
                <a:ext cx="363416" cy="270059"/>
              </a:xfrm>
              <a:prstGeom prst="triangle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[1]Data!P28">
          <xdr:nvSpPr>
            <xdr:cNvPr id="74" name="TextBox 73">
              <a:extLst>
                <a:ext uri="{FF2B5EF4-FFF2-40B4-BE49-F238E27FC236}">
                  <a16:creationId xmlns:a16="http://schemas.microsoft.com/office/drawing/2014/main" id="{94B3598F-96B0-DC0A-482A-6EC62DD960A3}"/>
                </a:ext>
              </a:extLst>
            </xdr:cNvPr>
            <xdr:cNvSpPr txBox="1"/>
          </xdr:nvSpPr>
          <xdr:spPr>
            <a:xfrm>
              <a:off x="4060325" y="1186657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3C50596F-E1D8-4DA4-AC0F-76144077C258}" type="TxLink">
                <a:rPr lang="en-US" sz="800" b="0" i="0" u="none" strike="noStrike">
                  <a:solidFill>
                    <a:srgbClr val="C40233"/>
                  </a:solidFill>
                  <a:latin typeface="Bahnschrift"/>
                </a:rPr>
                <a:pPr algn="ctr"/>
                <a:t>+0.8%</a:t>
              </a:fld>
              <a:endParaRPr lang="en-US" sz="700" b="0">
                <a:solidFill>
                  <a:srgbClr val="C40233"/>
                </a:solidFill>
              </a:endParaRPr>
            </a:p>
          </xdr:txBody>
        </xdr:sp>
        <xdr:sp macro="" textlink="[1]Data!Q28">
          <xdr:nvSpPr>
            <xdr:cNvPr id="75" name="TextBox 74">
              <a:extLst>
                <a:ext uri="{FF2B5EF4-FFF2-40B4-BE49-F238E27FC236}">
                  <a16:creationId xmlns:a16="http://schemas.microsoft.com/office/drawing/2014/main" id="{FD20D332-4CF4-8180-5BF1-74D7CBEB59B8}"/>
                </a:ext>
              </a:extLst>
            </xdr:cNvPr>
            <xdr:cNvSpPr txBox="1"/>
          </xdr:nvSpPr>
          <xdr:spPr>
            <a:xfrm>
              <a:off x="4060325" y="1184838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CBA62189-A496-4C96-A562-00926E1209F6}" type="TxLink">
                <a:rPr lang="en-US" sz="800" b="0" i="0" u="none" strike="noStrike">
                  <a:solidFill>
                    <a:srgbClr val="00A368"/>
                  </a:solidFill>
                  <a:latin typeface="Bahnschrift"/>
                </a:rPr>
                <a:pPr algn="ctr"/>
                <a:t> </a:t>
              </a:fld>
              <a:endParaRPr lang="en-US" sz="500" b="1">
                <a:solidFill>
                  <a:srgbClr val="00A368"/>
                </a:solidFill>
              </a:endParaRPr>
            </a:p>
          </xdr:txBody>
        </xdr:sp>
      </xdr:grp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9CF5BEAB-442D-B273-580B-2D3800D8939A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1100" b="0" i="0" u="none" strike="noStrike">
                <a:solidFill>
                  <a:schemeClr val="tx1"/>
                </a:solidFill>
                <a:latin typeface="+mn-lt"/>
              </a:rPr>
              <a:t>EXPENSES</a:t>
            </a:r>
          </a:p>
        </xdr:txBody>
      </xdr:sp>
      <xdr:sp macro="" textlink="$BO$27">
        <xdr:nvSpPr>
          <xdr:cNvPr id="71" name="TextBox 70">
            <a:extLst>
              <a:ext uri="{FF2B5EF4-FFF2-40B4-BE49-F238E27FC236}">
                <a16:creationId xmlns:a16="http://schemas.microsoft.com/office/drawing/2014/main" id="{FE9F2233-84F6-BF8D-B7A2-790DEAE18EBD}"/>
              </a:ext>
            </a:extLst>
          </xdr:cNvPr>
          <xdr:cNvSpPr txBox="1"/>
        </xdr:nvSpPr>
        <xdr:spPr>
          <a:xfrm>
            <a:off x="2657097" y="769541"/>
            <a:ext cx="1121752" cy="3291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BECD62C2-2B00-4F01-B748-D3997C6123F2}" type="TxLink">
              <a:rPr lang="en-US" sz="12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6000" b="1">
              <a:solidFill>
                <a:srgbClr val="0F0A28"/>
              </a:solidFill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050B5EC3-4BF6-7C4C-6E6C-203514F20C4B}"/>
              </a:ext>
            </a:extLst>
          </xdr:cNvPr>
          <xdr:cNvSpPr txBox="1"/>
        </xdr:nvSpPr>
        <xdr:spPr>
          <a:xfrm flipH="1">
            <a:off x="2644729" y="1375365"/>
            <a:ext cx="45719" cy="3137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endPara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</a:endParaRPr>
          </a:p>
        </xdr:txBody>
      </xdr:sp>
    </xdr:grpSp>
    <xdr:clientData/>
  </xdr:twoCellAnchor>
  <xdr:twoCellAnchor>
    <xdr:from>
      <xdr:col>3</xdr:col>
      <xdr:colOff>260960</xdr:colOff>
      <xdr:row>9</xdr:row>
      <xdr:rowOff>39145</xdr:rowOff>
    </xdr:from>
    <xdr:to>
      <xdr:col>19</xdr:col>
      <xdr:colOff>417535</xdr:colOff>
      <xdr:row>33</xdr:row>
      <xdr:rowOff>195178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A9B99DB9-E504-4BD6-9114-2A4D872D4B17}"/>
            </a:ext>
          </a:extLst>
        </xdr:cNvPr>
        <xdr:cNvGrpSpPr/>
      </xdr:nvGrpSpPr>
      <xdr:grpSpPr>
        <a:xfrm>
          <a:off x="1617946" y="1865857"/>
          <a:ext cx="9968630" cy="4853294"/>
          <a:chOff x="-3841151" y="432684"/>
          <a:chExt cx="8603651" cy="4278999"/>
        </a:xfrm>
      </xdr:grpSpPr>
      <xdr:sp macro="" textlink="">
        <xdr:nvSpPr>
          <xdr:cNvPr id="79" name="Rectangle: Rounded Corners 111">
            <a:extLst>
              <a:ext uri="{FF2B5EF4-FFF2-40B4-BE49-F238E27FC236}">
                <a16:creationId xmlns:a16="http://schemas.microsoft.com/office/drawing/2014/main" id="{86965237-BB55-1068-CA70-05CB9D5DED8F}"/>
              </a:ext>
            </a:extLst>
          </xdr:cNvPr>
          <xdr:cNvSpPr/>
        </xdr:nvSpPr>
        <xdr:spPr>
          <a:xfrm>
            <a:off x="2616799" y="432684"/>
            <a:ext cx="2145701" cy="114496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80" name="Group 79">
            <a:extLst>
              <a:ext uri="{FF2B5EF4-FFF2-40B4-BE49-F238E27FC236}">
                <a16:creationId xmlns:a16="http://schemas.microsoft.com/office/drawing/2014/main" id="{84712FBB-FA8D-DDAC-40FE-C60B6F3F38EE}"/>
              </a:ext>
            </a:extLst>
          </xdr:cNvPr>
          <xdr:cNvGrpSpPr/>
        </xdr:nvGrpSpPr>
        <xdr:grpSpPr>
          <a:xfrm>
            <a:off x="3928611" y="588069"/>
            <a:ext cx="716279" cy="820619"/>
            <a:chOff x="6012181" y="1245405"/>
            <a:chExt cx="716279" cy="819987"/>
          </a:xfrm>
        </xdr:grpSpPr>
        <xdr:graphicFrame macro="">
          <xdr:nvGraphicFramePr>
            <xdr:cNvPr id="84" name="Chart 83">
              <a:extLst>
                <a:ext uri="{FF2B5EF4-FFF2-40B4-BE49-F238E27FC236}">
                  <a16:creationId xmlns:a16="http://schemas.microsoft.com/office/drawing/2014/main" id="{A0829C42-5E8C-1621-2A56-E4AE698D8BFA}"/>
                </a:ext>
              </a:extLst>
            </xdr:cNvPr>
            <xdr:cNvGraphicFramePr>
              <a:graphicFrameLocks/>
            </xdr:cNvGraphicFramePr>
          </xdr:nvGraphicFramePr>
          <xdr:xfrm>
            <a:off x="6012181" y="1245405"/>
            <a:ext cx="716279" cy="8199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85" name="Isosceles Triangle 84">
              <a:extLst>
                <a:ext uri="{FF2B5EF4-FFF2-40B4-BE49-F238E27FC236}">
                  <a16:creationId xmlns:a16="http://schemas.microsoft.com/office/drawing/2014/main" id="{C3B46343-76B8-2682-2970-3E2B720F3C8A}"/>
                </a:ext>
              </a:extLst>
            </xdr:cNvPr>
            <xdr:cNvSpPr/>
          </xdr:nvSpPr>
          <xdr:spPr>
            <a:xfrm>
              <a:off x="6198137" y="1627521"/>
              <a:ext cx="363416" cy="270059"/>
            </a:xfrm>
            <a:prstGeom prst="triangle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AF19352B-9E0D-EB4F-8C12-B5B4E99E814E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1100" b="0" i="0" u="none" strike="noStrike">
                <a:solidFill>
                  <a:schemeClr val="tx1"/>
                </a:solidFill>
                <a:latin typeface="+mn-lt"/>
              </a:rPr>
              <a:t>GROSS</a:t>
            </a:r>
            <a:r>
              <a:rPr lang="en-US" sz="800" b="0" i="0" u="none" strike="noStrike">
                <a:solidFill>
                  <a:schemeClr val="tx1"/>
                </a:solidFill>
                <a:latin typeface="Bahnschrift"/>
              </a:rPr>
              <a:t> </a:t>
            </a:r>
            <a:r>
              <a:rPr lang="en-US" sz="1100" b="0" i="0" u="none" strike="noStrike">
                <a:solidFill>
                  <a:schemeClr val="tx1"/>
                </a:solidFill>
                <a:latin typeface="+mn-lt"/>
                <a:cs typeface="Arial" panose="020B0604020202020204" pitchFamily="34" charset="0"/>
              </a:rPr>
              <a:t>PROFIT</a:t>
            </a:r>
            <a:endParaRPr lang="en-US" sz="800" b="0" i="0" u="none" strike="noStrike">
              <a:solidFill>
                <a:schemeClr val="tx1"/>
              </a:solidFill>
              <a:latin typeface="+mn-lt"/>
              <a:cs typeface="Arial" panose="020B0604020202020204" pitchFamily="34" charset="0"/>
            </a:endParaRPr>
          </a:p>
        </xdr:txBody>
      </xdr:sp>
      <xdr:sp macro="" textlink="'Summary 2025-2034'!M27">
        <xdr:nvSpPr>
          <xdr:cNvPr id="82" name="TextBox 81">
            <a:extLst>
              <a:ext uri="{FF2B5EF4-FFF2-40B4-BE49-F238E27FC236}">
                <a16:creationId xmlns:a16="http://schemas.microsoft.com/office/drawing/2014/main" id="{4E07B185-4CC3-412C-BCEC-C846F486D2D9}"/>
              </a:ext>
            </a:extLst>
          </xdr:cNvPr>
          <xdr:cNvSpPr txBox="1"/>
        </xdr:nvSpPr>
        <xdr:spPr>
          <a:xfrm>
            <a:off x="2628522" y="818959"/>
            <a:ext cx="1040802" cy="288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D7F29F0C-95F0-4851-8416-62129798958B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 98,254,257 </a:t>
            </a:fld>
            <a:endParaRPr lang="en-US" sz="6000" b="1">
              <a:solidFill>
                <a:srgbClr val="0F0A28"/>
              </a:solidFill>
            </a:endParaRPr>
          </a:p>
        </xdr:txBody>
      </xdr: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8FC0BF7E-A50A-CA3B-ED54-49F83FF0174D}"/>
              </a:ext>
            </a:extLst>
          </xdr:cNvPr>
          <xdr:cNvSpPr txBox="1"/>
        </xdr:nvSpPr>
        <xdr:spPr>
          <a:xfrm>
            <a:off x="-3841151" y="4584223"/>
            <a:ext cx="133349" cy="127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endPara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</a:endParaRPr>
          </a:p>
        </xdr:txBody>
      </xdr:sp>
    </xdr:grpSp>
    <xdr:clientData/>
  </xdr:twoCellAnchor>
  <xdr:twoCellAnchor>
    <xdr:from>
      <xdr:col>18</xdr:col>
      <xdr:colOff>274006</xdr:colOff>
      <xdr:row>13</xdr:row>
      <xdr:rowOff>82938</xdr:rowOff>
    </xdr:from>
    <xdr:to>
      <xdr:col>19</xdr:col>
      <xdr:colOff>60496</xdr:colOff>
      <xdr:row>14</xdr:row>
      <xdr:rowOff>92897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FA04650B-5492-4EA0-8922-542B3CEDDD91}"/>
            </a:ext>
          </a:extLst>
        </xdr:cNvPr>
        <xdr:cNvSpPr txBox="1"/>
      </xdr:nvSpPr>
      <xdr:spPr>
        <a:xfrm>
          <a:off x="10829794" y="2692527"/>
          <a:ext cx="399743" cy="205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algn="ctr"/>
          <a:r>
            <a:rPr lang="en-US" sz="1000" b="0" i="0" u="none" strike="noStrike">
              <a:solidFill>
                <a:srgbClr val="00A368"/>
              </a:solidFill>
              <a:latin typeface="Bahnschrift"/>
            </a:rPr>
            <a:t>+44%</a:t>
          </a:r>
        </a:p>
      </xdr:txBody>
    </xdr:sp>
    <xdr:clientData/>
  </xdr:twoCellAnchor>
  <xdr:twoCellAnchor>
    <xdr:from>
      <xdr:col>3</xdr:col>
      <xdr:colOff>234864</xdr:colOff>
      <xdr:row>1</xdr:row>
      <xdr:rowOff>104383</xdr:rowOff>
    </xdr:from>
    <xdr:to>
      <xdr:col>19</xdr:col>
      <xdr:colOff>417535</xdr:colOff>
      <xdr:row>8</xdr:row>
      <xdr:rowOff>156574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C7A0426F-F3A9-0733-9138-752E53389161}"/>
            </a:ext>
          </a:extLst>
        </xdr:cNvPr>
        <xdr:cNvGrpSpPr/>
      </xdr:nvGrpSpPr>
      <xdr:grpSpPr>
        <a:xfrm>
          <a:off x="1591850" y="365342"/>
          <a:ext cx="9994726" cy="1422225"/>
          <a:chOff x="-3843703" y="453314"/>
          <a:chExt cx="8606203" cy="1124336"/>
        </a:xfrm>
      </xdr:grpSpPr>
      <xdr:sp macro="" textlink="">
        <xdr:nvSpPr>
          <xdr:cNvPr id="89" name="Rectangle: Rounded Corners 151">
            <a:extLst>
              <a:ext uri="{FF2B5EF4-FFF2-40B4-BE49-F238E27FC236}">
                <a16:creationId xmlns:a16="http://schemas.microsoft.com/office/drawing/2014/main" id="{406E2E4D-AEC9-8000-0BD9-8845503CF5C0}"/>
              </a:ext>
            </a:extLst>
          </xdr:cNvPr>
          <xdr:cNvSpPr/>
        </xdr:nvSpPr>
        <xdr:spPr>
          <a:xfrm>
            <a:off x="2616799" y="453314"/>
            <a:ext cx="2145701" cy="112433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90" name="Group 89">
            <a:extLst>
              <a:ext uri="{FF2B5EF4-FFF2-40B4-BE49-F238E27FC236}">
                <a16:creationId xmlns:a16="http://schemas.microsoft.com/office/drawing/2014/main" id="{FBB5C5AC-47F7-8FEC-8E28-867B3F18AF04}"/>
              </a:ext>
            </a:extLst>
          </xdr:cNvPr>
          <xdr:cNvGrpSpPr/>
        </xdr:nvGrpSpPr>
        <xdr:grpSpPr>
          <a:xfrm>
            <a:off x="3928611" y="588069"/>
            <a:ext cx="716279" cy="958605"/>
            <a:chOff x="3899301" y="587354"/>
            <a:chExt cx="716279" cy="960608"/>
          </a:xfrm>
        </xdr:grpSpPr>
        <xdr:grpSp>
          <xdr:nvGrpSpPr>
            <xdr:cNvPr id="94" name="Group 93">
              <a:extLst>
                <a:ext uri="{FF2B5EF4-FFF2-40B4-BE49-F238E27FC236}">
                  <a16:creationId xmlns:a16="http://schemas.microsoft.com/office/drawing/2014/main" id="{1CA4517D-DDCC-4097-BC59-9C6B43C0216C}"/>
                </a:ext>
              </a:extLst>
            </xdr:cNvPr>
            <xdr:cNvGrpSpPr/>
          </xdr:nvGrpSpPr>
          <xdr:grpSpPr>
            <a:xfrm>
              <a:off x="3899301" y="587354"/>
              <a:ext cx="716279" cy="822334"/>
              <a:chOff x="6012181" y="1245405"/>
              <a:chExt cx="716279" cy="819987"/>
            </a:xfrm>
          </xdr:grpSpPr>
          <xdr:graphicFrame macro="">
            <xdr:nvGraphicFramePr>
              <xdr:cNvPr id="96" name="Chart 95">
                <a:extLst>
                  <a:ext uri="{FF2B5EF4-FFF2-40B4-BE49-F238E27FC236}">
                    <a16:creationId xmlns:a16="http://schemas.microsoft.com/office/drawing/2014/main" id="{432856F2-03CD-889E-24AE-A0338D4CEF1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12181" y="1245405"/>
              <a:ext cx="716279" cy="819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97" name="Isosceles Triangle 96">
                <a:extLst>
                  <a:ext uri="{FF2B5EF4-FFF2-40B4-BE49-F238E27FC236}">
                    <a16:creationId xmlns:a16="http://schemas.microsoft.com/office/drawing/2014/main" id="{99B29EAF-69B9-88BE-1CF0-9289A449AC9F}"/>
                  </a:ext>
                </a:extLst>
              </xdr:cNvPr>
              <xdr:cNvSpPr/>
            </xdr:nvSpPr>
            <xdr:spPr>
              <a:xfrm>
                <a:off x="6188612" y="1654813"/>
                <a:ext cx="363416" cy="270059"/>
              </a:xfrm>
              <a:prstGeom prst="triangle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[1]Data!Q51">
          <xdr:nvSpPr>
            <xdr:cNvPr id="95" name="TextBox 94">
              <a:extLst>
                <a:ext uri="{FF2B5EF4-FFF2-40B4-BE49-F238E27FC236}">
                  <a16:creationId xmlns:a16="http://schemas.microsoft.com/office/drawing/2014/main" id="{CAA6273A-1326-D257-FCC5-AD175FC35F9D}"/>
                </a:ext>
              </a:extLst>
            </xdr:cNvPr>
            <xdr:cNvSpPr txBox="1"/>
          </xdr:nvSpPr>
          <xdr:spPr>
            <a:xfrm>
              <a:off x="4098425" y="1349057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12103ADA-D4AF-490E-B918-915C117F0AB2}" type="TxLink">
                <a:rPr lang="en-US" sz="800" b="0" i="0" u="none" strike="noStrike">
                  <a:solidFill>
                    <a:srgbClr val="C40233"/>
                  </a:solidFill>
                  <a:latin typeface="Bahnschrift"/>
                </a:rPr>
                <a:pPr algn="ctr"/>
                <a:t> </a:t>
              </a:fld>
              <a:endParaRPr lang="en-US" sz="500" b="1">
                <a:solidFill>
                  <a:srgbClr val="C40233"/>
                </a:solidFill>
              </a:endParaRPr>
            </a:p>
          </xdr:txBody>
        </xdr:sp>
      </xdr:grpSp>
      <xdr:sp macro="" textlink="">
        <xdr:nvSpPr>
          <xdr:cNvPr id="91" name="TextBox 90">
            <a:extLst>
              <a:ext uri="{FF2B5EF4-FFF2-40B4-BE49-F238E27FC236}">
                <a16:creationId xmlns:a16="http://schemas.microsoft.com/office/drawing/2014/main" id="{EA9128BA-9598-3F0D-94CB-8C5DE8ACF036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1100" b="0" i="0" u="none" strike="noStrike">
                <a:solidFill>
                  <a:schemeClr val="tx1"/>
                </a:solidFill>
                <a:latin typeface="+mn-lt"/>
              </a:rPr>
              <a:t>NET PROFIT</a:t>
            </a:r>
          </a:p>
        </xdr:txBody>
      </xdr:sp>
      <xdr:sp macro="" textlink="'Summary 2025-2034'!M56">
        <xdr:nvSpPr>
          <xdr:cNvPr id="92" name="TextBox 91">
            <a:extLst>
              <a:ext uri="{FF2B5EF4-FFF2-40B4-BE49-F238E27FC236}">
                <a16:creationId xmlns:a16="http://schemas.microsoft.com/office/drawing/2014/main" id="{75947884-2F5F-04D0-B9C6-7B474DA1B9DC}"/>
              </a:ext>
            </a:extLst>
          </xdr:cNvPr>
          <xdr:cNvSpPr txBox="1"/>
        </xdr:nvSpPr>
        <xdr:spPr>
          <a:xfrm>
            <a:off x="2638047" y="828063"/>
            <a:ext cx="1040802" cy="288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E37B71E3-528F-4C7D-8529-818BE787DCE7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 52,828,629 </a:t>
            </a:fld>
            <a:endParaRPr lang="en-US" sz="5400" b="1">
              <a:solidFill>
                <a:srgbClr val="0F0A28"/>
              </a:solidFill>
            </a:endParaRPr>
          </a:p>
        </xdr:txBody>
      </xdr:sp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ABBDCE64-3E06-DF76-F515-2BAF2D11F371}"/>
              </a:ext>
            </a:extLst>
          </xdr:cNvPr>
          <xdr:cNvSpPr txBox="1"/>
        </xdr:nvSpPr>
        <xdr:spPr>
          <a:xfrm flipV="1">
            <a:off x="-3843703" y="1326722"/>
            <a:ext cx="145427" cy="436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endPara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</a:endParaRPr>
          </a:p>
        </xdr:txBody>
      </xdr:sp>
    </xdr:grpSp>
    <xdr:clientData/>
  </xdr:twoCellAnchor>
  <xdr:twoCellAnchor>
    <xdr:from>
      <xdr:col>18</xdr:col>
      <xdr:colOff>287055</xdr:colOff>
      <xdr:row>5</xdr:row>
      <xdr:rowOff>182671</xdr:rowOff>
    </xdr:from>
    <xdr:to>
      <xdr:col>19</xdr:col>
      <xdr:colOff>69179</xdr:colOff>
      <xdr:row>6</xdr:row>
      <xdr:rowOff>192631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3152ADE0-0932-DC10-468C-72D326F81FE0}"/>
            </a:ext>
          </a:extLst>
        </xdr:cNvPr>
        <xdr:cNvSpPr txBox="1"/>
      </xdr:nvSpPr>
      <xdr:spPr>
        <a:xfrm>
          <a:off x="10842843" y="1226507"/>
          <a:ext cx="395377" cy="205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algn="ctr"/>
          <a:r>
            <a:rPr lang="en-US" sz="1000" b="0" i="0" u="none" strike="noStrike">
              <a:solidFill>
                <a:srgbClr val="00A368"/>
              </a:solidFill>
              <a:latin typeface="Bahnschrift"/>
            </a:rPr>
            <a:t>+23%</a:t>
          </a:r>
        </a:p>
      </xdr:txBody>
    </xdr:sp>
    <xdr:clientData/>
  </xdr:twoCellAnchor>
  <xdr:twoCellAnchor>
    <xdr:from>
      <xdr:col>10</xdr:col>
      <xdr:colOff>561062</xdr:colOff>
      <xdr:row>8</xdr:row>
      <xdr:rowOff>182670</xdr:rowOff>
    </xdr:from>
    <xdr:to>
      <xdr:col>15</xdr:col>
      <xdr:colOff>78288</xdr:colOff>
      <xdr:row>15</xdr:row>
      <xdr:rowOff>182672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C7A0426F-F3A9-0733-9138-752E53389161}"/>
            </a:ext>
          </a:extLst>
        </xdr:cNvPr>
        <xdr:cNvGrpSpPr/>
      </xdr:nvGrpSpPr>
      <xdr:grpSpPr>
        <a:xfrm>
          <a:off x="6210822" y="1813663"/>
          <a:ext cx="2583493" cy="1370036"/>
          <a:chOff x="2616799" y="432684"/>
          <a:chExt cx="2145701" cy="1144966"/>
        </a:xfrm>
      </xdr:grpSpPr>
      <xdr:sp macro="" textlink="">
        <xdr:nvSpPr>
          <xdr:cNvPr id="100" name="Rectangle: Rounded Corners 151">
            <a:extLst>
              <a:ext uri="{FF2B5EF4-FFF2-40B4-BE49-F238E27FC236}">
                <a16:creationId xmlns:a16="http://schemas.microsoft.com/office/drawing/2014/main" id="{406E2E4D-AEC9-8000-0BD9-8845503CF5C0}"/>
              </a:ext>
            </a:extLst>
          </xdr:cNvPr>
          <xdr:cNvSpPr/>
        </xdr:nvSpPr>
        <xdr:spPr>
          <a:xfrm>
            <a:off x="2616799" y="432684"/>
            <a:ext cx="2145701" cy="114496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FBB5C5AC-47F7-8FEC-8E28-867B3F18AF04}"/>
              </a:ext>
            </a:extLst>
          </xdr:cNvPr>
          <xdr:cNvGrpSpPr/>
        </xdr:nvGrpSpPr>
        <xdr:grpSpPr>
          <a:xfrm>
            <a:off x="3928611" y="588069"/>
            <a:ext cx="716279" cy="820619"/>
            <a:chOff x="3899301" y="587354"/>
            <a:chExt cx="716279" cy="822334"/>
          </a:xfrm>
        </xdr:grpSpPr>
        <xdr:grpSp>
          <xdr:nvGrpSpPr>
            <xdr:cNvPr id="104" name="Group 103">
              <a:extLst>
                <a:ext uri="{FF2B5EF4-FFF2-40B4-BE49-F238E27FC236}">
                  <a16:creationId xmlns:a16="http://schemas.microsoft.com/office/drawing/2014/main" id="{1CA4517D-DDCC-4097-BC59-9C6B43C0216C}"/>
                </a:ext>
              </a:extLst>
            </xdr:cNvPr>
            <xdr:cNvGrpSpPr/>
          </xdr:nvGrpSpPr>
          <xdr:grpSpPr>
            <a:xfrm>
              <a:off x="3899301" y="587354"/>
              <a:ext cx="716279" cy="822334"/>
              <a:chOff x="6012181" y="1245405"/>
              <a:chExt cx="716279" cy="819987"/>
            </a:xfrm>
          </xdr:grpSpPr>
          <xdr:graphicFrame macro="">
            <xdr:nvGraphicFramePr>
              <xdr:cNvPr id="106" name="Chart 105">
                <a:extLst>
                  <a:ext uri="{FF2B5EF4-FFF2-40B4-BE49-F238E27FC236}">
                    <a16:creationId xmlns:a16="http://schemas.microsoft.com/office/drawing/2014/main" id="{432856F2-03CD-889E-24AE-A0338D4CEF1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12181" y="1245405"/>
              <a:ext cx="716279" cy="819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107" name="Isosceles Triangle 106">
                <a:extLst>
                  <a:ext uri="{FF2B5EF4-FFF2-40B4-BE49-F238E27FC236}">
                    <a16:creationId xmlns:a16="http://schemas.microsoft.com/office/drawing/2014/main" id="{99B29EAF-69B9-88BE-1CF0-9289A449AC9F}"/>
                  </a:ext>
                </a:extLst>
              </xdr:cNvPr>
              <xdr:cNvSpPr/>
            </xdr:nvSpPr>
            <xdr:spPr>
              <a:xfrm>
                <a:off x="6188612" y="1654813"/>
                <a:ext cx="363416" cy="270059"/>
              </a:xfrm>
              <a:prstGeom prst="triangle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[1]Data!P51">
          <xdr:nvSpPr>
            <xdr:cNvPr id="105" name="TextBox 104">
              <a:extLst>
                <a:ext uri="{FF2B5EF4-FFF2-40B4-BE49-F238E27FC236}">
                  <a16:creationId xmlns:a16="http://schemas.microsoft.com/office/drawing/2014/main" id="{3152ADE0-0932-DC10-468C-72D326F81FE0}"/>
                </a:ext>
              </a:extLst>
            </xdr:cNvPr>
            <xdr:cNvSpPr txBox="1"/>
          </xdr:nvSpPr>
          <xdr:spPr>
            <a:xfrm>
              <a:off x="4060325" y="1186657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B3AA6319-1156-41DD-9704-EF43868E4FB1}" type="TxLink">
                <a:rPr lang="en-US" sz="800" b="0" i="0" u="none" strike="noStrike">
                  <a:solidFill>
                    <a:srgbClr val="00A368"/>
                  </a:solidFill>
                  <a:latin typeface="Bahnschrift"/>
                </a:rPr>
                <a:pPr algn="ctr"/>
                <a:t>+0.7%</a:t>
              </a:fld>
              <a:endParaRPr lang="en-US" sz="700" b="1">
                <a:solidFill>
                  <a:srgbClr val="00A368"/>
                </a:solidFill>
              </a:endParaRPr>
            </a:p>
          </xdr:txBody>
        </xdr:sp>
      </xdr:grp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EA9128BA-9598-3F0D-94CB-8C5DE8ACF036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1100" b="0" i="0" u="none" strike="noStrike">
                <a:solidFill>
                  <a:schemeClr val="tx1"/>
                </a:solidFill>
                <a:latin typeface="+mn-lt"/>
                <a:cs typeface="Arial" panose="020B0604020202020204" pitchFamily="34" charset="0"/>
              </a:rPr>
              <a:t>ZAKAT</a:t>
            </a:r>
            <a:endParaRPr lang="en-US" sz="800" b="0" i="0" u="none" strike="noStrike">
              <a:solidFill>
                <a:schemeClr val="tx1"/>
              </a:solidFill>
              <a:latin typeface="+mn-lt"/>
              <a:cs typeface="Arial" panose="020B0604020202020204" pitchFamily="34" charset="0"/>
            </a:endParaRPr>
          </a:p>
        </xdr:txBody>
      </xdr:sp>
      <xdr:sp macro="" textlink="'Summary 2025-2034'!M53">
        <xdr:nvSpPr>
          <xdr:cNvPr id="103" name="TextBox 102">
            <a:extLst>
              <a:ext uri="{FF2B5EF4-FFF2-40B4-BE49-F238E27FC236}">
                <a16:creationId xmlns:a16="http://schemas.microsoft.com/office/drawing/2014/main" id="{75947884-2F5F-04D0-B9C6-7B474DA1B9DC}"/>
              </a:ext>
            </a:extLst>
          </xdr:cNvPr>
          <xdr:cNvSpPr txBox="1"/>
        </xdr:nvSpPr>
        <xdr:spPr>
          <a:xfrm>
            <a:off x="2628522" y="818959"/>
            <a:ext cx="1040802" cy="288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B4ABBAD5-5BF7-4C36-A843-ABD52FED272B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 (14,035,000)</a:t>
            </a:fld>
            <a:endParaRPr lang="en-US" sz="5400" b="1">
              <a:solidFill>
                <a:srgbClr val="0F0A28"/>
              </a:solidFill>
            </a:endParaRPr>
          </a:p>
        </xdr:txBody>
      </xdr:sp>
    </xdr:grpSp>
    <xdr:clientData/>
  </xdr:twoCellAnchor>
  <xdr:twoCellAnchor>
    <xdr:from>
      <xdr:col>10</xdr:col>
      <xdr:colOff>561062</xdr:colOff>
      <xdr:row>1</xdr:row>
      <xdr:rowOff>104384</xdr:rowOff>
    </xdr:from>
    <xdr:to>
      <xdr:col>15</xdr:col>
      <xdr:colOff>65240</xdr:colOff>
      <xdr:row>8</xdr:row>
      <xdr:rowOff>117432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2A8169D9-75E7-252A-CDF7-58029BFFB8AA}"/>
            </a:ext>
          </a:extLst>
        </xdr:cNvPr>
        <xdr:cNvGrpSpPr/>
      </xdr:nvGrpSpPr>
      <xdr:grpSpPr>
        <a:xfrm>
          <a:off x="6210822" y="365343"/>
          <a:ext cx="2570445" cy="1383082"/>
          <a:chOff x="2605907" y="447238"/>
          <a:chExt cx="2145701" cy="1144966"/>
        </a:xfrm>
      </xdr:grpSpPr>
      <xdr:sp macro="" textlink="">
        <xdr:nvSpPr>
          <xdr:cNvPr id="119" name="Rectangle: Rounded Corners 162">
            <a:extLst>
              <a:ext uri="{FF2B5EF4-FFF2-40B4-BE49-F238E27FC236}">
                <a16:creationId xmlns:a16="http://schemas.microsoft.com/office/drawing/2014/main" id="{E2BF05B8-532B-68C7-C89A-F9C658837AD6}"/>
              </a:ext>
            </a:extLst>
          </xdr:cNvPr>
          <xdr:cNvSpPr/>
        </xdr:nvSpPr>
        <xdr:spPr>
          <a:xfrm>
            <a:off x="2605907" y="447238"/>
            <a:ext cx="2145701" cy="114496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20" name="Group 119">
            <a:extLst>
              <a:ext uri="{FF2B5EF4-FFF2-40B4-BE49-F238E27FC236}">
                <a16:creationId xmlns:a16="http://schemas.microsoft.com/office/drawing/2014/main" id="{ACFC2F47-AC44-8761-E80B-6AD70E28C2F1}"/>
              </a:ext>
            </a:extLst>
          </xdr:cNvPr>
          <xdr:cNvGrpSpPr/>
        </xdr:nvGrpSpPr>
        <xdr:grpSpPr>
          <a:xfrm>
            <a:off x="3928611" y="588070"/>
            <a:ext cx="716279" cy="820620"/>
            <a:chOff x="3899301" y="587354"/>
            <a:chExt cx="716279" cy="822334"/>
          </a:xfrm>
        </xdr:grpSpPr>
        <xdr:grpSp>
          <xdr:nvGrpSpPr>
            <xdr:cNvPr id="124" name="Group 123">
              <a:extLst>
                <a:ext uri="{FF2B5EF4-FFF2-40B4-BE49-F238E27FC236}">
                  <a16:creationId xmlns:a16="http://schemas.microsoft.com/office/drawing/2014/main" id="{183910DE-277C-E3CB-03E7-E673C88C0A05}"/>
                </a:ext>
              </a:extLst>
            </xdr:cNvPr>
            <xdr:cNvGrpSpPr/>
          </xdr:nvGrpSpPr>
          <xdr:grpSpPr>
            <a:xfrm>
              <a:off x="3899301" y="587354"/>
              <a:ext cx="716279" cy="822334"/>
              <a:chOff x="6012181" y="1245405"/>
              <a:chExt cx="716279" cy="819987"/>
            </a:xfrm>
          </xdr:grpSpPr>
          <xdr:graphicFrame macro="">
            <xdr:nvGraphicFramePr>
              <xdr:cNvPr id="126" name="Chart 125">
                <a:extLst>
                  <a:ext uri="{FF2B5EF4-FFF2-40B4-BE49-F238E27FC236}">
                    <a16:creationId xmlns:a16="http://schemas.microsoft.com/office/drawing/2014/main" id="{5689494B-3ADB-DFD0-4C77-4284FD8932C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12181" y="1245405"/>
              <a:ext cx="716279" cy="819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127" name="Isosceles Triangle 126">
                <a:extLst>
                  <a:ext uri="{FF2B5EF4-FFF2-40B4-BE49-F238E27FC236}">
                    <a16:creationId xmlns:a16="http://schemas.microsoft.com/office/drawing/2014/main" id="{64C83411-82C1-B7DE-4684-6C2CB3393B42}"/>
                  </a:ext>
                </a:extLst>
              </xdr:cNvPr>
              <xdr:cNvSpPr/>
            </xdr:nvSpPr>
            <xdr:spPr>
              <a:xfrm>
                <a:off x="6188612" y="1654813"/>
                <a:ext cx="363416" cy="270059"/>
              </a:xfrm>
              <a:prstGeom prst="triangle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'Summary 2025-2034'!M23">
          <xdr:nvSpPr>
            <xdr:cNvPr id="125" name="TextBox 124">
              <a:extLst>
                <a:ext uri="{FF2B5EF4-FFF2-40B4-BE49-F238E27FC236}">
                  <a16:creationId xmlns:a16="http://schemas.microsoft.com/office/drawing/2014/main" id="{8A57EF0D-118A-E2CE-B0FA-A693925A417C}"/>
                </a:ext>
              </a:extLst>
            </xdr:cNvPr>
            <xdr:cNvSpPr txBox="1"/>
          </xdr:nvSpPr>
          <xdr:spPr>
            <a:xfrm>
              <a:off x="4069850" y="1234491"/>
              <a:ext cx="384539" cy="12188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586F6A08-6D64-44DF-98DE-FD27A8C1A03A}" type="TxLink">
                <a:rPr lang="en-US" sz="800" b="0" i="0" u="none" strike="noStrike">
                  <a:solidFill>
                    <a:srgbClr val="800000"/>
                  </a:solidFill>
                  <a:latin typeface="Arial"/>
                  <a:cs typeface="Arial"/>
                </a:rPr>
                <a:pPr algn="ctr"/>
                <a:t>-56%</a:t>
              </a:fld>
              <a:endParaRPr lang="en-US" sz="100" b="1">
                <a:solidFill>
                  <a:srgbClr val="800000"/>
                </a:solidFill>
              </a:endParaRPr>
            </a:p>
          </xdr:txBody>
        </xdr:sp>
      </xdr:grpSp>
      <xdr:sp macro="" textlink="">
        <xdr:nvSpPr>
          <xdr:cNvPr id="121" name="TextBox 120">
            <a:extLst>
              <a:ext uri="{FF2B5EF4-FFF2-40B4-BE49-F238E27FC236}">
                <a16:creationId xmlns:a16="http://schemas.microsoft.com/office/drawing/2014/main" id="{BEAD5E9F-DB0A-62AD-9E10-E2EA17C1736C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1100" b="0" i="0" u="none" strike="noStrike">
                <a:solidFill>
                  <a:schemeClr val="tx1"/>
                </a:solidFill>
                <a:latin typeface="+mn-lt"/>
              </a:rPr>
              <a:t>COGS</a:t>
            </a:r>
            <a:endParaRPr lang="en-US" sz="800" b="0" i="0" u="none" strike="noStrike">
              <a:solidFill>
                <a:schemeClr val="tx1"/>
              </a:solidFill>
              <a:latin typeface="+mn-lt"/>
            </a:endParaRPr>
          </a:p>
        </xdr:txBody>
      </xdr:sp>
      <xdr:sp macro="" textlink="'Summary 2025-2034'!M22">
        <xdr:nvSpPr>
          <xdr:cNvPr id="122" name="TextBox 121">
            <a:extLst>
              <a:ext uri="{FF2B5EF4-FFF2-40B4-BE49-F238E27FC236}">
                <a16:creationId xmlns:a16="http://schemas.microsoft.com/office/drawing/2014/main" id="{A4A912B5-BF52-1240-018F-DF7E04EE7CFB}"/>
              </a:ext>
            </a:extLst>
          </xdr:cNvPr>
          <xdr:cNvSpPr txBox="1"/>
        </xdr:nvSpPr>
        <xdr:spPr>
          <a:xfrm>
            <a:off x="2669556" y="818959"/>
            <a:ext cx="1040802" cy="288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3A5E353C-153D-4CF1-9E54-9D36BBAE1A60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 (127,160,603)</a:t>
            </a:fld>
            <a:endParaRPr lang="en-US" sz="5400" b="1">
              <a:solidFill>
                <a:srgbClr val="0F0A28"/>
              </a:solidFill>
            </a:endParaRPr>
          </a:p>
        </xdr:txBody>
      </xdr:sp>
      <xdr:sp macro="" textlink="">
        <xdr:nvSpPr>
          <xdr:cNvPr id="123" name="TextBox 122">
            <a:extLst>
              <a:ext uri="{FF2B5EF4-FFF2-40B4-BE49-F238E27FC236}">
                <a16:creationId xmlns:a16="http://schemas.microsoft.com/office/drawing/2014/main" id="{B2A7A1B0-D0D9-5EFB-D947-26AEC5725F33}"/>
              </a:ext>
            </a:extLst>
          </xdr:cNvPr>
          <xdr:cNvSpPr txBox="1"/>
        </xdr:nvSpPr>
        <xdr:spPr>
          <a:xfrm>
            <a:off x="2690447" y="1221543"/>
            <a:ext cx="392723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endPara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</a:endParaRPr>
          </a:p>
        </xdr:txBody>
      </xdr:sp>
    </xdr:grpSp>
    <xdr:clientData/>
  </xdr:twoCellAnchor>
  <xdr:twoCellAnchor>
    <xdr:from>
      <xdr:col>20</xdr:col>
      <xdr:colOff>378389</xdr:colOff>
      <xdr:row>1</xdr:row>
      <xdr:rowOff>57511</xdr:rowOff>
    </xdr:from>
    <xdr:to>
      <xdr:col>27</xdr:col>
      <xdr:colOff>550694</xdr:colOff>
      <xdr:row>15</xdr:row>
      <xdr:rowOff>158225</xdr:rowOff>
    </xdr:to>
    <xdr:graphicFrame macro="">
      <xdr:nvGraphicFramePr>
        <xdr:cNvPr id="158" name="Chart 1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</xdr:row>
      <xdr:rowOff>104382</xdr:rowOff>
    </xdr:from>
    <xdr:to>
      <xdr:col>9</xdr:col>
      <xdr:colOff>78287</xdr:colOff>
      <xdr:row>30</xdr:row>
      <xdr:rowOff>104383</xdr:rowOff>
    </xdr:to>
    <xdr:graphicFrame macro="">
      <xdr:nvGraphicFramePr>
        <xdr:cNvPr id="159" name="Chart 1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143528</xdr:colOff>
      <xdr:row>16</xdr:row>
      <xdr:rowOff>156574</xdr:rowOff>
    </xdr:from>
    <xdr:to>
      <xdr:col>17</xdr:col>
      <xdr:colOff>574110</xdr:colOff>
      <xdr:row>30</xdr:row>
      <xdr:rowOff>147403</xdr:rowOff>
    </xdr:to>
    <xdr:graphicFrame macro="">
      <xdr:nvGraphicFramePr>
        <xdr:cNvPr id="160" name="Chart 1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508870</xdr:colOff>
      <xdr:row>16</xdr:row>
      <xdr:rowOff>78288</xdr:rowOff>
    </xdr:from>
    <xdr:to>
      <xdr:col>28</xdr:col>
      <xdr:colOff>313151</xdr:colOff>
      <xdr:row>30</xdr:row>
      <xdr:rowOff>91336</xdr:rowOff>
    </xdr:to>
    <xdr:graphicFrame macro="">
      <xdr:nvGraphicFramePr>
        <xdr:cNvPr id="161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67</xdr:row>
          <xdr:rowOff>142875</xdr:rowOff>
        </xdr:from>
        <xdr:to>
          <xdr:col>1</xdr:col>
          <xdr:colOff>1238250</xdr:colOff>
          <xdr:row>68</xdr:row>
          <xdr:rowOff>142875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8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66</xdr:row>
      <xdr:rowOff>0</xdr:rowOff>
    </xdr:from>
    <xdr:to>
      <xdr:col>23</xdr:col>
      <xdr:colOff>287967</xdr:colOff>
      <xdr:row>79</xdr:row>
      <xdr:rowOff>109308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605234</xdr:colOff>
      <xdr:row>132</xdr:row>
      <xdr:rowOff>79375</xdr:rowOff>
    </xdr:from>
    <xdr:to>
      <xdr:col>14</xdr:col>
      <xdr:colOff>357470</xdr:colOff>
      <xdr:row>150</xdr:row>
      <xdr:rowOff>57874</xdr:rowOff>
    </xdr:to>
    <xdr:sp macro="" textlink="">
      <xdr:nvSpPr>
        <xdr:cNvPr id="15" name="Rectangle 14"/>
        <xdr:cNvSpPr/>
      </xdr:nvSpPr>
      <xdr:spPr>
        <a:xfrm>
          <a:off x="5873750" y="24963438"/>
          <a:ext cx="4455204" cy="33717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66</xdr:col>
      <xdr:colOff>323851</xdr:colOff>
      <xdr:row>37</xdr:row>
      <xdr:rowOff>47626</xdr:rowOff>
    </xdr:from>
    <xdr:to>
      <xdr:col>66</xdr:col>
      <xdr:colOff>381001</xdr:colOff>
      <xdr:row>37</xdr:row>
      <xdr:rowOff>180976</xdr:rowOff>
    </xdr:to>
    <xdr:sp macro="" textlink="[1]Data!P51">
      <xdr:nvSpPr>
        <xdr:cNvPr id="162" name="TextBox 161">
          <a:extLst>
            <a:ext uri="{FF2B5EF4-FFF2-40B4-BE49-F238E27FC236}">
              <a16:creationId xmlns:a16="http://schemas.microsoft.com/office/drawing/2014/main" id="{3152ADE0-0932-DC10-468C-72D326F81FE0}"/>
            </a:ext>
          </a:extLst>
        </xdr:cNvPr>
        <xdr:cNvSpPr txBox="1"/>
      </xdr:nvSpPr>
      <xdr:spPr>
        <a:xfrm>
          <a:off x="45634276" y="7096126"/>
          <a:ext cx="57150" cy="13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algn="ctr"/>
          <a:fld id="{B3AA6319-1156-41DD-9704-EF43868E4FB1}" type="TxLink">
            <a:rPr lang="en-US" sz="800" b="0" i="0" u="none" strike="noStrike">
              <a:solidFill>
                <a:srgbClr val="00A368"/>
              </a:solidFill>
              <a:latin typeface="Bahnschrift"/>
            </a:rPr>
            <a:pPr algn="ctr"/>
            <a:t>+0.7%</a:t>
          </a:fld>
          <a:endParaRPr lang="en-US" sz="700" b="1">
            <a:solidFill>
              <a:srgbClr val="00A368"/>
            </a:solidFill>
          </a:endParaRPr>
        </a:p>
      </xdr:txBody>
    </xdr:sp>
    <xdr:clientData/>
  </xdr:twoCellAnchor>
  <xdr:twoCellAnchor>
    <xdr:from>
      <xdr:col>67</xdr:col>
      <xdr:colOff>0</xdr:colOff>
      <xdr:row>41</xdr:row>
      <xdr:rowOff>0</xdr:rowOff>
    </xdr:from>
    <xdr:to>
      <xdr:col>67</xdr:col>
      <xdr:colOff>45719</xdr:colOff>
      <xdr:row>41</xdr:row>
      <xdr:rowOff>63408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ABBDCE64-3E06-DF76-F515-2BAF2D11F371}"/>
            </a:ext>
          </a:extLst>
        </xdr:cNvPr>
        <xdr:cNvSpPr txBox="1"/>
      </xdr:nvSpPr>
      <xdr:spPr>
        <a:xfrm flipH="1" flipV="1">
          <a:off x="46158150" y="7810500"/>
          <a:ext cx="45719" cy="63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algn="l"/>
          <a:endParaRPr lang="en-US" sz="8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</a:endParaRPr>
        </a:p>
      </xdr:txBody>
    </xdr:sp>
    <xdr:clientData/>
  </xdr:twoCellAnchor>
  <xdr:twoCellAnchor>
    <xdr:from>
      <xdr:col>66</xdr:col>
      <xdr:colOff>0</xdr:colOff>
      <xdr:row>41</xdr:row>
      <xdr:rowOff>114300</xdr:rowOff>
    </xdr:from>
    <xdr:to>
      <xdr:col>66</xdr:col>
      <xdr:colOff>161925</xdr:colOff>
      <xdr:row>42</xdr:row>
      <xdr:rowOff>17163</xdr:rowOff>
    </xdr:to>
    <xdr:sp macro="" textlink="$BX$33">
      <xdr:nvSpPr>
        <xdr:cNvPr id="177" name="TextBox 176">
          <a:extLst>
            <a:ext uri="{FF2B5EF4-FFF2-40B4-BE49-F238E27FC236}">
              <a16:creationId xmlns:a16="http://schemas.microsoft.com/office/drawing/2014/main" id="{CAA6273A-1326-D257-FCC5-AD175FC35F9D}"/>
            </a:ext>
          </a:extLst>
        </xdr:cNvPr>
        <xdr:cNvSpPr txBox="1"/>
      </xdr:nvSpPr>
      <xdr:spPr>
        <a:xfrm>
          <a:off x="45310425" y="7924800"/>
          <a:ext cx="161925" cy="93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algn="ctr"/>
          <a:fld id="{6236A0FC-1832-4CAD-A5B4-8BD4182E6C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500" b="1">
            <a:solidFill>
              <a:srgbClr val="C40233"/>
            </a:solidFill>
          </a:endParaRPr>
        </a:p>
      </xdr:txBody>
    </xdr:sp>
    <xdr:clientData/>
  </xdr:twoCellAnchor>
  <xdr:twoCellAnchor>
    <xdr:from>
      <xdr:col>80</xdr:col>
      <xdr:colOff>0</xdr:colOff>
      <xdr:row>60</xdr:row>
      <xdr:rowOff>0</xdr:rowOff>
    </xdr:from>
    <xdr:to>
      <xdr:col>81</xdr:col>
      <xdr:colOff>106679</xdr:colOff>
      <xdr:row>64</xdr:row>
      <xdr:rowOff>96544</xdr:rowOff>
    </xdr:to>
    <xdr:graphicFrame macro="">
      <xdr:nvGraphicFramePr>
        <xdr:cNvPr id="202" name="Chart 201">
          <a:extLst>
            <a:ext uri="{FF2B5EF4-FFF2-40B4-BE49-F238E27FC236}">
              <a16:creationId xmlns:a16="http://schemas.microsoft.com/office/drawing/2014/main" id="{467EA72D-7F2F-5845-AA82-555953665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O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shboard"/>
      <sheetName val="©"/>
    </sheetNames>
    <sheetDataSet>
      <sheetData sheetId="0">
        <row r="7">
          <cell r="R7">
            <v>2915000</v>
          </cell>
          <cell r="S7" t="str">
            <v>N/A</v>
          </cell>
          <cell r="T7">
            <v>3281900</v>
          </cell>
        </row>
        <row r="28">
          <cell r="R28">
            <v>725469</v>
          </cell>
          <cell r="S28">
            <v>720000</v>
          </cell>
          <cell r="T28" t="str">
            <v>N/A</v>
          </cell>
        </row>
        <row r="34">
          <cell r="R34">
            <v>1623000</v>
          </cell>
          <cell r="S34" t="str">
            <v>N/A</v>
          </cell>
          <cell r="T34">
            <v>1759200</v>
          </cell>
        </row>
        <row r="43">
          <cell r="R43">
            <v>0.29125214408233274</v>
          </cell>
          <cell r="S43" t="str">
            <v>N/A</v>
          </cell>
          <cell r="T43">
            <v>0.29918309515829244</v>
          </cell>
        </row>
        <row r="51">
          <cell r="R51">
            <v>654000</v>
          </cell>
          <cell r="S51" t="str">
            <v>N/A</v>
          </cell>
          <cell r="T51">
            <v>658834.64500000002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05.194261226854" createdVersion="6" refreshedVersion="6" minRefreshableVersion="3" recordCount="9">
  <cacheSource type="worksheet">
    <worksheetSource ref="A4:K13" sheet="Analysis"/>
  </cacheSource>
  <cacheFields count="11">
    <cacheField name="Product" numFmtId="0">
      <sharedItems count="9">
        <s v="Branch Manager "/>
        <s v="Parts After Sales "/>
        <s v="Techncians "/>
        <s v="Security"/>
        <s v="Floor Speciast"/>
        <s v="Speacity"/>
        <s v="Mobile Tech"/>
        <s v="Labors"/>
        <s v="Quality Controler"/>
      </sharedItems>
    </cacheField>
    <cacheField name="2025" numFmtId="0">
      <sharedItems containsSemiMixedTypes="0" containsString="0" containsNumber="1" containsInteger="1" minValue="90000" maxValue="672000"/>
    </cacheField>
    <cacheField name="2026" numFmtId="0">
      <sharedItems containsSemiMixedTypes="0" containsString="0" containsNumber="1" containsInteger="1" minValue="90450" maxValue="675360"/>
    </cacheField>
    <cacheField name="2027" numFmtId="1">
      <sharedItems containsSemiMixedTypes="0" containsString="0" containsNumber="1" minValue="91354.5" maxValue="682113.60000000009"/>
    </cacheField>
    <cacheField name="2028" numFmtId="1">
      <sharedItems containsSemiMixedTypes="0" containsString="0" containsNumber="1" minValue="92268.044999999998" maxValue="688934.73600000003"/>
    </cacheField>
    <cacheField name="2029" numFmtId="1">
      <sharedItems containsSemiMixedTypes="0" containsString="0" containsNumber="1" minValue="93190.725449999998" maxValue="695824.08336000005"/>
    </cacheField>
    <cacheField name="2030" numFmtId="1">
      <sharedItems containsSemiMixedTypes="0" containsString="0" containsNumber="1" minValue="94122.632704500007" maxValue="702782.3241936001"/>
    </cacheField>
    <cacheField name="2031" numFmtId="1">
      <sharedItems containsSemiMixedTypes="0" containsString="0" containsNumber="1" minValue="95063.859031544998" maxValue="709810.14743553603"/>
    </cacheField>
    <cacheField name="2032" numFmtId="1">
      <sharedItems containsSemiMixedTypes="0" containsString="0" containsNumber="1" minValue="96014.497621860457" maxValue="716908.24890989135"/>
    </cacheField>
    <cacheField name="2033" numFmtId="1">
      <sharedItems containsSemiMixedTypes="0" containsString="0" containsNumber="1" minValue="96974.642598079052" maxValue="724077.33139899035"/>
    </cacheField>
    <cacheField name="2034" numFmtId="1">
      <sharedItems containsSemiMixedTypes="0" containsString="0" containsNumber="1" minValue="97944.389024059856" maxValue="731318.10471298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605.221575694442" createdVersion="6" refreshedVersion="6" minRefreshableVersion="3" recordCount="7">
  <cacheSource type="worksheet">
    <worksheetSource ref="Y4:AI11" sheet="Analysis"/>
  </cacheSource>
  <cacheFields count="11">
    <cacheField name="Quick Service" numFmtId="0">
      <sharedItems count="7">
        <s v="Oil Services"/>
        <s v="Tyre Sales"/>
        <s v="Tyre Services"/>
        <s v="Parts Sales "/>
        <s v="Mobile Maintenance"/>
        <s v="General Services "/>
        <s v="Bodyshop Works"/>
      </sharedItems>
    </cacheField>
    <cacheField name="2025" numFmtId="1">
      <sharedItems containsSemiMixedTypes="0" containsString="0" containsNumber="1" minValue="30888.000000000007" maxValue="4200675.1028999984"/>
    </cacheField>
    <cacheField name="2026" numFmtId="1">
      <sharedItems containsSemiMixedTypes="0" containsString="0" containsNumber="1" minValue="35135.100000000006" maxValue="4778267.9295487488"/>
    </cacheField>
    <cacheField name="2027" numFmtId="1">
      <sharedItems containsSemiMixedTypes="0" containsString="0" containsNumber="1" minValue="45405.360000000015" maxValue="6174992.4012629976"/>
    </cacheField>
    <cacheField name="2028" numFmtId="1">
      <sharedItems containsSemiMixedTypes="0" containsString="0" containsNumber="1" minValue="50655.354750000013" maxValue="6888975.8976590317"/>
    </cacheField>
    <cacheField name="2029" numFmtId="1">
      <sharedItems containsSemiMixedTypes="0" containsString="0" containsNumber="1" minValue="56316.835575000012" maxValue="7658920.2626915127"/>
    </cacheField>
    <cacheField name="2030" numFmtId="1">
      <sharedItems containsSemiMixedTypes="0" containsString="0" containsNumber="1" minValue="62417.826095625009" maxValue="8488636.6244830936"/>
    </cacheField>
    <cacheField name="2031" numFmtId="1">
      <sharedItems containsSemiMixedTypes="0" containsString="0" containsNumber="1" minValue="68988.123579375024" maxValue="10808881.601701045"/>
    </cacheField>
    <cacheField name="2032" numFmtId="1">
      <sharedItems containsSemiMixedTypes="0" containsString="0" containsNumber="1" minValue="72437.529758343764" maxValue="14052951.23681958"/>
    </cacheField>
    <cacheField name="2033" numFmtId="1">
      <sharedItems containsSemiMixedTypes="0" containsString="0" containsNumber="1" minValue="76059.406246260958" maxValue="23751862.538984112"/>
    </cacheField>
    <cacheField name="2034" numFmtId="1">
      <sharedItems containsSemiMixedTypes="0" containsString="0" containsNumber="1" minValue="83665.34687088705" maxValue="23754237.72523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605.328562615738" createdVersion="6" refreshedVersion="6" minRefreshableVersion="3" recordCount="11">
  <cacheSource type="worksheet">
    <worksheetSource ref="AW4:AY15" sheet="Analysis"/>
  </cacheSource>
  <cacheFields count="3">
    <cacheField name="Year" numFmtId="1">
      <sharedItems containsSemiMixedTypes="0" containsString="0" containsNumber="1" containsInteger="1" minValue="2025" maxValue="2035" count="11">
        <n v="2025"/>
        <n v="2026"/>
        <n v="2027"/>
        <n v="2028"/>
        <n v="2029"/>
        <n v="2030"/>
        <n v="2031"/>
        <n v="2032"/>
        <n v="2033"/>
        <n v="2034"/>
        <n v="2035"/>
      </sharedItems>
    </cacheField>
    <cacheField name="Operating Expenses " numFmtId="0">
      <sharedItems containsMixedTypes="1" containsNumber="1" minValue="-3247624.30688059" maxValue="-3025337.2180138687"/>
    </cacheField>
    <cacheField name="Other Misc Cost" numFmtId="0">
      <sharedItems containsMixedTypes="1" containsNumber="1" containsInteger="1" minValue="-10000" maxValue="-1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90000"/>
    <n v="90450"/>
    <n v="91354.5"/>
    <n v="92268.044999999998"/>
    <n v="93190.725449999998"/>
    <n v="94122.632704500007"/>
    <n v="95063.859031544998"/>
    <n v="96014.497621860457"/>
    <n v="96974.642598079052"/>
    <n v="97944.389024059856"/>
  </r>
  <r>
    <x v="1"/>
    <n v="144000"/>
    <n v="144720"/>
    <n v="146167.20000000001"/>
    <n v="147628.872"/>
    <n v="149105.16072000001"/>
    <n v="150596.21232719999"/>
    <n v="152102.174450472"/>
    <n v="153623.19619497674"/>
    <n v="155159.4281569265"/>
    <n v="156711.02243849577"/>
  </r>
  <r>
    <x v="2"/>
    <n v="672000"/>
    <n v="675360"/>
    <n v="682113.60000000009"/>
    <n v="688934.73600000003"/>
    <n v="695824.08336000005"/>
    <n v="702782.3241936001"/>
    <n v="709810.14743553603"/>
    <n v="716908.24890989135"/>
    <n v="724077.33139899035"/>
    <n v="731318.10471298022"/>
  </r>
  <r>
    <x v="3"/>
    <n v="216000"/>
    <n v="217080"/>
    <n v="219250.80000000002"/>
    <n v="221443.30800000002"/>
    <n v="223657.74108000001"/>
    <n v="225894.31849080004"/>
    <n v="228153.26167570805"/>
    <n v="230434.79429246511"/>
    <n v="232739.14223538974"/>
    <n v="235066.53365774365"/>
  </r>
  <r>
    <x v="4"/>
    <n v="336000"/>
    <n v="337680"/>
    <n v="341056.80000000005"/>
    <n v="344467.36800000002"/>
    <n v="347912.04168000002"/>
    <n v="351391.16209680005"/>
    <n v="354905.07371776801"/>
    <n v="358454.12445494568"/>
    <n v="362038.66569949518"/>
    <n v="365659.05235649011"/>
  </r>
  <r>
    <x v="5"/>
    <n v="264000"/>
    <n v="265320"/>
    <n v="267973.19999999995"/>
    <n v="270652.93200000003"/>
    <n v="273359.46132"/>
    <n v="276093.0559332"/>
    <n v="278853.98649253196"/>
    <n v="281642.52635745733"/>
    <n v="284458.95162103191"/>
    <n v="287303.54113724222"/>
  </r>
  <r>
    <x v="6"/>
    <n v="324000"/>
    <n v="325620"/>
    <n v="328876.2"/>
    <n v="332164.96200000006"/>
    <n v="335486.61161999998"/>
    <n v="338841.47773620009"/>
    <n v="342229.89251356211"/>
    <n v="345652.19143869769"/>
    <n v="349108.71335308463"/>
    <n v="352599.80048661551"/>
  </r>
  <r>
    <x v="7"/>
    <n v="120000"/>
    <n v="120600"/>
    <n v="121806"/>
    <n v="123024.06"/>
    <n v="124254.30059999999"/>
    <n v="125496.84360599998"/>
    <n v="126751.81204205997"/>
    <n v="128019.33016248058"/>
    <n v="129299.52346410538"/>
    <n v="130592.51869874645"/>
  </r>
  <r>
    <x v="8"/>
    <n v="108000"/>
    <n v="108540"/>
    <n v="109625.40000000001"/>
    <n v="110721.65400000001"/>
    <n v="111828.87054"/>
    <n v="112947.15924540002"/>
    <n v="114076.63083785403"/>
    <n v="115217.39714623256"/>
    <n v="116369.57111769487"/>
    <n v="117533.266828871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n v="857608.14742410299"/>
    <n v="975529.26769491716"/>
    <n v="1260683.9767134315"/>
    <n v="1406450.561520922"/>
    <n v="1563642.094867378"/>
    <n v="1733036.6551446775"/>
    <n v="1824796.3854118113"/>
    <n v="1916036.2046824018"/>
    <n v="2011838.014916522"/>
    <n v="2213021.8164081746"/>
  </r>
  <r>
    <x v="1"/>
    <n v="1342800"/>
    <n v="1891299.111"/>
    <n v="3026381.1854577605"/>
    <n v="4180607.0313147721"/>
    <n v="5755058.0678364094"/>
    <n v="7898008.2927214913"/>
    <n v="10808881.601701045"/>
    <n v="14052951.23681958"/>
    <n v="23751862.538984112"/>
    <n v="23754237.72523801"/>
  </r>
  <r>
    <x v="2"/>
    <n v="162000"/>
    <n v="228172.815"/>
    <n v="365113.0116504"/>
    <n v="542996.99999999988"/>
    <n v="804913.19999999984"/>
    <n v="909195.65247419977"/>
    <n v="1024143.8232444301"/>
    <n v="1095943.4742606273"/>
    <n v="1254871.1582493603"/>
    <n v="1254996.6453651853"/>
  </r>
  <r>
    <x v="3"/>
    <n v="4200675.1028999984"/>
    <n v="4778267.9295487488"/>
    <n v="6174992.4012629976"/>
    <n v="6888975.8976590317"/>
    <n v="7658920.2626915127"/>
    <n v="8488636.6244830936"/>
    <n v="9382177.3217971046"/>
    <n v="9851286.1878869589"/>
    <n v="10343850.497281307"/>
    <n v="11378235.547009438"/>
  </r>
  <r>
    <x v="4"/>
    <n v="778500"/>
    <n v="885543.75000000012"/>
    <n v="1144395.0000000002"/>
    <n v="1276715.6718750002"/>
    <n v="1419407.4234375004"/>
    <n v="1573176.5609765628"/>
    <n v="1738774.093710938"/>
    <n v="1825712.7983964847"/>
    <n v="1916998.4383163089"/>
    <n v="2108698.2821479398"/>
  </r>
  <r>
    <x v="5"/>
    <n v="591885.74999999988"/>
    <n v="673270.04062500002"/>
    <n v="870072.05249999999"/>
    <n v="970674.13357031241"/>
    <n v="1079161.2426164064"/>
    <n v="1196070.3772331837"/>
    <n v="1321972.5222050981"/>
    <n v="1388071.1483153529"/>
    <n v="1457474.7057311207"/>
    <n v="1603222.1763042326"/>
  </r>
  <r>
    <x v="6"/>
    <n v="30888.000000000007"/>
    <n v="35135.100000000006"/>
    <n v="45405.360000000015"/>
    <n v="50655.354750000013"/>
    <n v="56316.835575000012"/>
    <n v="62417.826095625009"/>
    <n v="68988.123579375024"/>
    <n v="72437.529758343764"/>
    <n v="76059.406246260958"/>
    <n v="83665.346870887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n v="-3088125.7485034028"/>
    <n v="-10000"/>
  </r>
  <r>
    <x v="1"/>
    <n v="-3025337.2180138687"/>
    <s v="-"/>
  </r>
  <r>
    <x v="2"/>
    <n v="-3051610.7429875839"/>
    <n v="-10000"/>
  </r>
  <r>
    <x v="3"/>
    <n v="-3077123.0126506905"/>
    <n v="-10000"/>
  </r>
  <r>
    <x v="4"/>
    <n v="-3103456.4154970241"/>
    <n v="-10000"/>
  </r>
  <r>
    <x v="5"/>
    <n v="-3130525.7283228296"/>
    <n v="-10000"/>
  </r>
  <r>
    <x v="6"/>
    <n v="-3158616.5720686871"/>
    <n v="-10000"/>
  </r>
  <r>
    <x v="7"/>
    <n v="-3186668.7451591268"/>
    <n v="-10000"/>
  </r>
  <r>
    <x v="8"/>
    <n v="-3221538.9244045233"/>
    <n v="-10000"/>
  </r>
  <r>
    <x v="9"/>
    <n v="-3247624.30688059"/>
    <n v="-10000"/>
  </r>
  <r>
    <x v="10"/>
    <s v="-"/>
    <n v="-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 rowHeaderCaption="Product">
  <location ref="M3:W12" firstHeaderRow="0" firstDataRow="1" firstDataCol="1"/>
  <pivotFields count="11">
    <pivotField axis="axisRow" showAll="0">
      <items count="10">
        <item x="0"/>
        <item x="4"/>
        <item x="7"/>
        <item x="6"/>
        <item x="1"/>
        <item x="8"/>
        <item x="3"/>
        <item x="5"/>
        <item x="2"/>
        <item t="default"/>
      </items>
    </pivotField>
    <pivotField dataField="1" showAll="0"/>
    <pivotField dataFiel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 2025" fld="1" baseField="0" baseItem="0"/>
    <dataField name=" 2026" fld="2" baseField="0" baseItem="0"/>
    <dataField name=" 2027" fld="3" baseField="0" baseItem="0" numFmtId="1"/>
    <dataField name=" 2028" fld="4" baseField="0" baseItem="0" numFmtId="1"/>
    <dataField name=" 2029" fld="5" baseField="0" baseItem="0" numFmtId="1"/>
    <dataField name=" 2030" fld="6" baseField="0" baseItem="0" numFmtId="1"/>
    <dataField name=" 2031" fld="7" baseField="0" baseItem="0" numFmtId="1"/>
    <dataField name=" 2032" fld="8" baseField="0" baseItem="0" numFmtId="1"/>
    <dataField name="  2033" fld="9" baseField="0" baseItem="0" numFmtId="1"/>
    <dataField name=" 2034" fld="10" baseField="0" baseItem="0" numFmtId="1"/>
  </dataFields>
  <formats count="1">
    <format dxfId="59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40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6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6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6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6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6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W17:AX29" firstHeaderRow="1" firstDataRow="1" firstDataCol="1"/>
  <pivotFields count="3">
    <pivotField axis="axisRow"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Operating Expenses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 rowHeaderCaption="Quick Service">
  <location ref="AK4:AU11" firstHeaderRow="0" firstDataRow="1" firstDataCol="1"/>
  <pivotFields count="11">
    <pivotField axis="axisRow" showAll="0">
      <items count="8">
        <item x="6"/>
        <item x="5"/>
        <item x="4"/>
        <item x="0"/>
        <item x="3"/>
        <item x="1"/>
        <item x="2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 2025" fld="1" baseField="0" baseItem="0"/>
    <dataField name=" 2026" fld="2" baseField="0" baseItem="0"/>
    <dataField name=" 2027" fld="3" baseField="0" baseItem="0"/>
    <dataField name=" 2028" fld="4" baseField="0" baseItem="0"/>
    <dataField name=" 2029" fld="5" baseField="0" baseItem="0"/>
    <dataField name=" 2030" fld="6" baseField="0" baseItem="0"/>
    <dataField name=" 2031" fld="7" baseField="0" baseItem="0"/>
    <dataField name=" 2032" fld="8" baseField="0" baseItem="0"/>
    <dataField name=" 2033" fld="9" baseField="0" baseItem="0"/>
    <dataField name=" 2034" fld="10" baseField="0" baseItem="0"/>
  </dataFields>
  <formats count="3">
    <format dxfId="62">
      <pivotArea collapsedLevelsAreSubtotals="1" fieldPosition="0">
        <references count="1">
          <reference field="0" count="0"/>
        </references>
      </pivotArea>
    </format>
    <format dxfId="61">
      <pivotArea collapsedLevelsAreSubtotals="1" fieldPosition="0">
        <references count="1">
          <reference field="0" count="0"/>
        </references>
      </pivotArea>
    </format>
    <format dxfId="6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" displayName="Table2" ref="A2:G602" totalsRowCount="1" headerRowDxfId="58" dataDxfId="57" totalsRowDxfId="56">
  <tableColumns count="7">
    <tableColumn id="1" name="Material Code" dataDxfId="55" totalsRowDxfId="54"/>
    <tableColumn id="2" name="Description" dataDxfId="53" totalsRowDxfId="52"/>
    <tableColumn id="3" name="Material Group Desc" dataDxfId="51" totalsRowDxfId="50"/>
    <tableColumn id="4" name="Selling price" dataDxfId="49" totalsRowDxfId="48" dataCellStyle="Comma"/>
    <tableColumn id="5" name="Sum of Billed Quantity 2024(Riyadh/JED/DAM)" totalsRowFunction="sum" dataDxfId="47" totalsRowDxfId="46" dataCellStyle="Comma"/>
    <tableColumn id="6" name="2025-Qty" dataDxfId="45" totalsRowDxfId="44" dataCellStyle="Comma">
      <calculatedColumnFormula>(E3/3)*0.1</calculatedColumnFormula>
    </tableColumn>
    <tableColumn id="7" name="Sales 2025" totalsRowFunction="sum" dataDxfId="43" totalsRowDxfId="42" dataCellStyle="Comma">
      <calculatedColumnFormula>D3*F3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I2:P1837" totalsRowCount="1" headerRowDxfId="41" dataDxfId="39" totalsRowDxfId="37" headerRowBorderDxfId="40" tableBorderDxfId="38" totalsRowBorderDxfId="36" headerRowCellStyle="Normal 2" dataCellStyle="Normal 2">
  <tableColumns count="8">
    <tableColumn id="1" name="SL" totalsRowDxfId="35" dataCellStyle="Normal 2"/>
    <tableColumn id="2" name="Material description" dataDxfId="34" totalsRowDxfId="33" dataCellStyle="Normal 2"/>
    <tableColumn id="3" name="Model " dataDxfId="32" totalsRowDxfId="31" dataCellStyle="Normal 2"/>
    <tableColumn id="4" name="Column1" dataDxfId="30" totalsRowDxfId="29" dataCellStyle="Normal 2"/>
    <tableColumn id="6" name="Selling Price" dataDxfId="28" totalsRowDxfId="27" dataCellStyle="Normal 2"/>
    <tableColumn id="5" name="Consumption in 2024" dataDxfId="26" totalsRowDxfId="25" dataCellStyle="Normal 2"/>
    <tableColumn id="8" name="2025-Qty" totalsRowFunction="sum" dataDxfId="24" totalsRowDxfId="23" dataCellStyle="Normal 2">
      <calculatedColumnFormula>(N3/3)*0.05</calculatedColumnFormula>
    </tableColumn>
    <tableColumn id="7" name="2025" totalsRowFunction="sum" dataDxfId="22" totalsRowDxfId="21" dataCellStyle="Normal 2">
      <calculatedColumnFormula>Table4[[#This Row],[Selling Price]]*Table4[[#This Row],[2025-Qty]]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R2:Y96" totalsRowCount="1" headerRowDxfId="20" dataDxfId="19" totalsRowDxfId="17" tableBorderDxfId="18" totalsRowBorderDxfId="16">
  <tableColumns count="8">
    <tableColumn id="1" name="SN" dataDxfId="15" totalsRowDxfId="14"/>
    <tableColumn id="2" name="PARTS USAGE " dataDxfId="13" totalsRowDxfId="12"/>
    <tableColumn id="3" name="VEHICLE TYPE " dataDxfId="11" totalsRowDxfId="10"/>
    <tableColumn id="4" name=" MATERIAL NUMBER " dataDxfId="9" totalsRowDxfId="8"/>
    <tableColumn id="5" name="MATERIAL NAME " dataDxfId="7" totalsRowDxfId="6"/>
    <tableColumn id="6" name="Selling Price " dataDxfId="5" totalsRowDxfId="4" dataCellStyle="Comma"/>
    <tableColumn id="7" name="2025 Qty" totalsRowFunction="sum" dataDxfId="3" totalsRowDxfId="2" dataCellStyle="Comma"/>
    <tableColumn id="8" name="2025 Revenue " totalsRowFunction="sum" dataDxfId="1" totalsRowDxfId="0" dataCellStyle="Comma">
      <calculatedColumnFormula>Table1[[#This Row],[Selling Price ]]*Table1[[#This Row],[2025 Qty]]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Frosted Glass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Q71"/>
  <sheetViews>
    <sheetView showGridLines="0" zoomScaleNormal="100" workbookViewId="0">
      <pane xSplit="14" ySplit="5" topLeftCell="O6" activePane="bottomRight" state="frozen"/>
      <selection activeCell="S9" sqref="S9"/>
      <selection pane="topRight" activeCell="S9" sqref="S9"/>
      <selection pane="bottomLeft" activeCell="S9" sqref="S9"/>
      <selection pane="bottomRight" activeCell="C7" sqref="C7"/>
    </sheetView>
  </sheetViews>
  <sheetFormatPr defaultColWidth="9.140625" defaultRowHeight="14.25" outlineLevelRow="1"/>
  <cols>
    <col min="1" max="1" width="3" style="12" customWidth="1"/>
    <col min="2" max="2" width="3.140625" style="12" customWidth="1"/>
    <col min="3" max="3" width="30.28515625" style="12" customWidth="1"/>
    <col min="4" max="4" width="14.7109375" style="12" customWidth="1"/>
    <col min="5" max="5" width="13.85546875" style="12" customWidth="1"/>
    <col min="6" max="8" width="11.28515625" style="12" customWidth="1"/>
    <col min="9" max="11" width="11.85546875" style="12" customWidth="1"/>
    <col min="12" max="12" width="15.42578125" style="12" customWidth="1"/>
    <col min="13" max="14" width="11.85546875" style="12" customWidth="1"/>
    <col min="15" max="16384" width="9.140625" style="12"/>
  </cols>
  <sheetData>
    <row r="1" spans="1:17" ht="50.1" customHeight="1">
      <c r="B1" s="11"/>
      <c r="C1" s="25"/>
      <c r="D1" s="26" t="s">
        <v>81</v>
      </c>
      <c r="E1" s="479"/>
      <c r="F1" s="479"/>
      <c r="G1" s="479"/>
      <c r="H1" s="479"/>
      <c r="I1" s="479"/>
      <c r="J1" s="479"/>
      <c r="K1" s="479"/>
      <c r="L1" s="479"/>
      <c r="M1" s="478"/>
      <c r="N1" s="478"/>
      <c r="Q1" s="13"/>
    </row>
    <row r="2" spans="1:17" ht="20.25">
      <c r="E2" s="557"/>
      <c r="F2" s="557"/>
      <c r="G2" s="557"/>
      <c r="H2" s="557"/>
      <c r="I2" s="557"/>
      <c r="J2" s="557"/>
      <c r="K2" s="557"/>
      <c r="L2" s="557"/>
      <c r="M2" s="557"/>
      <c r="N2" s="557"/>
    </row>
    <row r="4" spans="1:17" s="34" customFormat="1" ht="16.5">
      <c r="E4" s="480">
        <v>2025</v>
      </c>
      <c r="F4" s="480">
        <f>E4+1</f>
        <v>2026</v>
      </c>
      <c r="G4" s="480">
        <f>F4+1</f>
        <v>2027</v>
      </c>
      <c r="H4" s="480">
        <f t="shared" ref="H4:N4" si="0">G4+1</f>
        <v>2028</v>
      </c>
      <c r="I4" s="480">
        <f t="shared" si="0"/>
        <v>2029</v>
      </c>
      <c r="J4" s="480">
        <f t="shared" si="0"/>
        <v>2030</v>
      </c>
      <c r="K4" s="480">
        <f t="shared" si="0"/>
        <v>2031</v>
      </c>
      <c r="L4" s="480">
        <f t="shared" si="0"/>
        <v>2032</v>
      </c>
      <c r="M4" s="480">
        <f t="shared" si="0"/>
        <v>2033</v>
      </c>
      <c r="N4" s="480">
        <f t="shared" si="0"/>
        <v>2034</v>
      </c>
      <c r="O4" s="35"/>
    </row>
    <row r="5" spans="1:17" s="36" customFormat="1" ht="16.5" thickBot="1">
      <c r="O5" s="38"/>
    </row>
    <row r="6" spans="1:17" s="39" customFormat="1" ht="18" thickBot="1">
      <c r="C6" s="483" t="s">
        <v>17</v>
      </c>
      <c r="D6" s="73"/>
      <c r="E6" s="73"/>
      <c r="F6" s="64"/>
      <c r="G6" s="64"/>
      <c r="H6" s="64"/>
      <c r="I6" s="64"/>
      <c r="J6" s="64"/>
      <c r="K6" s="64"/>
      <c r="L6" s="64"/>
      <c r="M6" s="64"/>
      <c r="N6" s="64"/>
      <c r="O6" s="40"/>
    </row>
    <row r="7" spans="1:17" s="39" customFormat="1" ht="16.5" thickBot="1">
      <c r="C7" s="481" t="s">
        <v>42</v>
      </c>
      <c r="D7" s="482" t="s">
        <v>43</v>
      </c>
      <c r="E7" s="482" t="s">
        <v>6</v>
      </c>
      <c r="F7" s="64"/>
      <c r="G7" s="64"/>
      <c r="H7" s="64"/>
      <c r="I7" s="64"/>
      <c r="J7" s="64"/>
      <c r="K7" s="64"/>
      <c r="L7" s="492" t="s">
        <v>46</v>
      </c>
      <c r="M7" s="558" t="s">
        <v>7</v>
      </c>
      <c r="N7" s="558" t="s">
        <v>3</v>
      </c>
      <c r="O7" s="40"/>
    </row>
    <row r="8" spans="1:17" s="39" customFormat="1" ht="16.5" thickBot="1">
      <c r="C8" s="75" t="s">
        <v>143</v>
      </c>
      <c r="D8" s="500">
        <v>3000000</v>
      </c>
      <c r="E8" s="74">
        <f t="shared" ref="E8:E13" si="1">D8*1</f>
        <v>3000000</v>
      </c>
      <c r="F8" s="64"/>
      <c r="G8" s="64"/>
      <c r="H8" s="64"/>
      <c r="I8" s="64"/>
      <c r="J8" s="64"/>
      <c r="K8" s="64"/>
      <c r="L8" s="493" t="s">
        <v>47</v>
      </c>
      <c r="M8" s="559"/>
      <c r="N8" s="559"/>
      <c r="O8" s="40"/>
    </row>
    <row r="9" spans="1:17" s="39" customFormat="1" ht="15.75">
      <c r="C9" s="76" t="s">
        <v>85</v>
      </c>
      <c r="D9" s="501">
        <v>600000</v>
      </c>
      <c r="E9" s="74">
        <f t="shared" si="1"/>
        <v>600000</v>
      </c>
      <c r="F9" s="64"/>
      <c r="G9" s="64"/>
      <c r="H9" s="64"/>
      <c r="I9" s="64"/>
      <c r="J9" s="64"/>
      <c r="K9" s="64"/>
      <c r="L9" s="489" t="s">
        <v>76</v>
      </c>
      <c r="M9" s="490" t="s">
        <v>2</v>
      </c>
      <c r="N9" s="491">
        <v>10000</v>
      </c>
      <c r="O9" s="40"/>
    </row>
    <row r="10" spans="1:17" s="39" customFormat="1" ht="15.75">
      <c r="C10" s="76" t="s">
        <v>86</v>
      </c>
      <c r="D10" s="501">
        <v>1100000</v>
      </c>
      <c r="E10" s="74">
        <f t="shared" si="1"/>
        <v>1100000</v>
      </c>
      <c r="F10" s="64"/>
      <c r="G10" s="64"/>
      <c r="H10" s="64"/>
      <c r="I10" s="64"/>
      <c r="J10" s="64"/>
      <c r="K10" s="64"/>
      <c r="L10" s="487" t="s">
        <v>77</v>
      </c>
      <c r="M10" s="486" t="s">
        <v>2</v>
      </c>
      <c r="N10" s="488">
        <v>10000</v>
      </c>
      <c r="O10" s="40"/>
    </row>
    <row r="11" spans="1:17" s="39" customFormat="1" ht="15.75">
      <c r="C11" s="77" t="s">
        <v>44</v>
      </c>
      <c r="D11" s="502">
        <v>200000</v>
      </c>
      <c r="E11" s="74">
        <f t="shared" si="1"/>
        <v>200000</v>
      </c>
      <c r="F11" s="64"/>
      <c r="G11" s="64"/>
      <c r="H11" s="64"/>
      <c r="I11" s="64"/>
      <c r="J11" s="64"/>
      <c r="K11" s="64"/>
      <c r="L11" s="487" t="s">
        <v>78</v>
      </c>
      <c r="M11" s="486" t="s">
        <v>2</v>
      </c>
      <c r="N11" s="488">
        <v>10000</v>
      </c>
      <c r="O11" s="40"/>
    </row>
    <row r="12" spans="1:17" s="39" customFormat="1" ht="16.5" thickBot="1">
      <c r="C12" s="77" t="s">
        <v>87</v>
      </c>
      <c r="D12" s="502">
        <v>500000</v>
      </c>
      <c r="E12" s="74">
        <f t="shared" si="1"/>
        <v>500000</v>
      </c>
      <c r="F12" s="64"/>
      <c r="G12" s="64"/>
      <c r="H12" s="64"/>
      <c r="I12" s="64"/>
      <c r="J12" s="64"/>
      <c r="K12" s="64"/>
      <c r="L12" s="494"/>
      <c r="M12" s="495"/>
      <c r="N12" s="496"/>
      <c r="O12" s="40"/>
    </row>
    <row r="13" spans="1:17" s="39" customFormat="1" ht="16.5" thickBot="1">
      <c r="C13" s="78" t="s">
        <v>144</v>
      </c>
      <c r="D13" s="503">
        <v>750000</v>
      </c>
      <c r="E13" s="74">
        <f t="shared" si="1"/>
        <v>750000</v>
      </c>
      <c r="F13" s="64"/>
      <c r="G13" s="64"/>
      <c r="H13" s="64"/>
      <c r="I13" s="64"/>
      <c r="J13" s="64"/>
      <c r="K13" s="64"/>
      <c r="L13" s="497" t="s">
        <v>0</v>
      </c>
      <c r="M13" s="498"/>
      <c r="N13" s="499">
        <f>SUM(N9:N11)</f>
        <v>30000</v>
      </c>
      <c r="O13" s="40"/>
    </row>
    <row r="14" spans="1:17" s="39" customFormat="1" ht="16.5" thickBot="1">
      <c r="C14" s="484" t="s">
        <v>45</v>
      </c>
      <c r="D14" s="504">
        <f>SUM(D8:D13)</f>
        <v>6150000</v>
      </c>
      <c r="E14" s="485">
        <f>SUM(E8:E13)</f>
        <v>6150000</v>
      </c>
      <c r="F14" s="64"/>
      <c r="G14" s="64"/>
      <c r="H14" s="64"/>
      <c r="I14" s="64"/>
      <c r="J14" s="64"/>
      <c r="K14" s="64"/>
      <c r="L14" s="64"/>
      <c r="M14" s="64"/>
      <c r="N14" s="64"/>
      <c r="O14" s="40"/>
    </row>
    <row r="15" spans="1:17" s="39" customFormat="1" ht="16.5" thickTop="1"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40"/>
    </row>
    <row r="16" spans="1:17" ht="15" customHeight="1">
      <c r="A16" s="14" t="s">
        <v>54</v>
      </c>
      <c r="B16" s="19"/>
      <c r="C16" s="15" t="s">
        <v>56</v>
      </c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P16" s="18"/>
    </row>
    <row r="17" spans="1:16" s="39" customFormat="1" ht="15.75"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40"/>
    </row>
    <row r="18" spans="1:16" s="39" customFormat="1" ht="15.75" outlineLevel="1">
      <c r="C18" s="56" t="s">
        <v>50</v>
      </c>
      <c r="D18" s="57"/>
      <c r="E18" s="58">
        <v>0.7</v>
      </c>
      <c r="F18" s="59">
        <v>0.75</v>
      </c>
      <c r="G18" s="59">
        <v>0.8</v>
      </c>
      <c r="H18" s="59">
        <v>0.85000000000000009</v>
      </c>
      <c r="I18" s="59">
        <v>0.90000000000000013</v>
      </c>
      <c r="J18" s="59">
        <v>0.95000000000000018</v>
      </c>
      <c r="K18" s="59">
        <v>1.0000000000000002</v>
      </c>
      <c r="L18" s="59">
        <v>1</v>
      </c>
      <c r="M18" s="59">
        <v>1</v>
      </c>
      <c r="N18" s="60">
        <v>1</v>
      </c>
      <c r="O18" s="40"/>
    </row>
    <row r="19" spans="1:16" s="39" customFormat="1" ht="15.75" outlineLevel="1">
      <c r="C19" s="61"/>
      <c r="D19" s="57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40"/>
    </row>
    <row r="20" spans="1:16" s="39" customFormat="1" ht="15.75" outlineLevel="1">
      <c r="C20" s="63"/>
      <c r="D20" s="57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40"/>
    </row>
    <row r="21" spans="1:16" s="39" customFormat="1" ht="15.75" outlineLevel="1">
      <c r="C21" s="63"/>
      <c r="D21" s="57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0"/>
    </row>
    <row r="22" spans="1:16" s="39" customFormat="1" ht="15.75" outlineLevel="1">
      <c r="C22" s="56" t="s">
        <v>57</v>
      </c>
      <c r="D22" s="57"/>
      <c r="E22" s="58">
        <v>0</v>
      </c>
      <c r="F22" s="59">
        <v>0.05</v>
      </c>
      <c r="G22" s="59">
        <v>0.05</v>
      </c>
      <c r="H22" s="59">
        <v>0.05</v>
      </c>
      <c r="I22" s="59">
        <v>0.05</v>
      </c>
      <c r="J22" s="59">
        <v>0.05</v>
      </c>
      <c r="K22" s="59">
        <v>0.05</v>
      </c>
      <c r="L22" s="59">
        <v>0.05</v>
      </c>
      <c r="M22" s="59">
        <v>0.05</v>
      </c>
      <c r="N22" s="60">
        <v>0.1</v>
      </c>
      <c r="O22" s="40"/>
    </row>
    <row r="23" spans="1:16" s="39" customFormat="1" ht="15.75" outlineLevel="1">
      <c r="C23" s="63"/>
      <c r="D23" s="57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40"/>
    </row>
    <row r="24" spans="1:16" s="39" customFormat="1" ht="15.75">
      <c r="C24" s="31" t="s">
        <v>74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40"/>
    </row>
    <row r="25" spans="1:16" ht="15" customHeight="1">
      <c r="A25" s="14" t="s">
        <v>54</v>
      </c>
      <c r="B25" s="19"/>
      <c r="C25" s="15" t="s">
        <v>55</v>
      </c>
      <c r="D25" s="16"/>
      <c r="E25" s="16"/>
      <c r="F25" s="17"/>
      <c r="G25" s="17"/>
      <c r="H25" s="17"/>
      <c r="I25" s="17"/>
      <c r="J25" s="17"/>
      <c r="K25" s="17"/>
      <c r="L25" s="17"/>
      <c r="M25" s="17"/>
      <c r="N25" s="17"/>
      <c r="P25" s="18"/>
    </row>
    <row r="26" spans="1:16" s="23" customFormat="1" ht="15" customHeight="1" outlineLevel="1">
      <c r="A26" s="20"/>
      <c r="B26" s="19"/>
      <c r="C26" s="19"/>
      <c r="D26" s="21"/>
      <c r="E26" s="21"/>
      <c r="F26" s="22"/>
      <c r="G26" s="22"/>
      <c r="H26" s="22"/>
      <c r="I26" s="22"/>
      <c r="J26" s="22"/>
      <c r="K26" s="22"/>
      <c r="L26" s="22"/>
      <c r="M26" s="22"/>
      <c r="N26" s="22"/>
      <c r="P26" s="24"/>
    </row>
    <row r="27" spans="1:16" s="11" customFormat="1" outlineLevel="1">
      <c r="C27" s="33" t="s">
        <v>53</v>
      </c>
      <c r="D27" s="32"/>
      <c r="E27" s="66">
        <f t="shared" ref="E27:N27" si="2">E22</f>
        <v>0</v>
      </c>
      <c r="F27" s="66">
        <f t="shared" si="2"/>
        <v>0.05</v>
      </c>
      <c r="G27" s="66">
        <f t="shared" si="2"/>
        <v>0.05</v>
      </c>
      <c r="H27" s="66">
        <f t="shared" si="2"/>
        <v>0.05</v>
      </c>
      <c r="I27" s="66">
        <f t="shared" si="2"/>
        <v>0.05</v>
      </c>
      <c r="J27" s="66">
        <f t="shared" si="2"/>
        <v>0.05</v>
      </c>
      <c r="K27" s="66">
        <f t="shared" si="2"/>
        <v>0.05</v>
      </c>
      <c r="L27" s="66">
        <f t="shared" si="2"/>
        <v>0.05</v>
      </c>
      <c r="M27" s="66">
        <f t="shared" si="2"/>
        <v>0.05</v>
      </c>
      <c r="N27" s="66">
        <f t="shared" si="2"/>
        <v>0.1</v>
      </c>
    </row>
    <row r="28" spans="1:16" s="11" customFormat="1" outlineLevel="1">
      <c r="C28" s="32" t="s">
        <v>76</v>
      </c>
      <c r="D28" s="32"/>
      <c r="E28" s="67">
        <v>405</v>
      </c>
      <c r="F28" s="68">
        <f t="shared" ref="F28:G30" si="3">E28*(1+F$27)</f>
        <v>425.25</v>
      </c>
      <c r="G28" s="68">
        <f t="shared" si="3"/>
        <v>446.51250000000005</v>
      </c>
      <c r="H28" s="68">
        <f t="shared" ref="H28:N28" si="4">G28*(1+H$27)</f>
        <v>468.83812500000005</v>
      </c>
      <c r="I28" s="68">
        <f t="shared" si="4"/>
        <v>492.28003125000009</v>
      </c>
      <c r="J28" s="68">
        <f t="shared" si="4"/>
        <v>516.89403281250009</v>
      </c>
      <c r="K28" s="68">
        <f t="shared" si="4"/>
        <v>542.73873445312506</v>
      </c>
      <c r="L28" s="68">
        <f t="shared" si="4"/>
        <v>569.87567117578135</v>
      </c>
      <c r="M28" s="68">
        <f t="shared" si="4"/>
        <v>598.36945473457047</v>
      </c>
      <c r="N28" s="68">
        <f t="shared" si="4"/>
        <v>658.20640020802762</v>
      </c>
    </row>
    <row r="29" spans="1:16" s="11" customFormat="1" outlineLevel="1">
      <c r="C29" s="32" t="s">
        <v>77</v>
      </c>
      <c r="D29" s="32"/>
      <c r="E29" s="67">
        <v>506</v>
      </c>
      <c r="F29" s="68">
        <f t="shared" si="3"/>
        <v>531.30000000000007</v>
      </c>
      <c r="G29" s="68">
        <f t="shared" si="3"/>
        <v>557.86500000000012</v>
      </c>
      <c r="H29" s="68">
        <f t="shared" ref="H29:N30" si="5">G29*(1+H$27)</f>
        <v>585.7582500000002</v>
      </c>
      <c r="I29" s="68">
        <f t="shared" si="5"/>
        <v>615.04616250000026</v>
      </c>
      <c r="J29" s="68">
        <f t="shared" si="5"/>
        <v>645.79847062500028</v>
      </c>
      <c r="K29" s="68">
        <f t="shared" si="5"/>
        <v>678.08839415625027</v>
      </c>
      <c r="L29" s="68">
        <f t="shared" si="5"/>
        <v>711.99281386406278</v>
      </c>
      <c r="M29" s="68">
        <f t="shared" si="5"/>
        <v>747.59245455726591</v>
      </c>
      <c r="N29" s="68">
        <f t="shared" si="5"/>
        <v>822.35170001299252</v>
      </c>
    </row>
    <row r="30" spans="1:16" s="11" customFormat="1" outlineLevel="1">
      <c r="C30" s="32" t="s">
        <v>78</v>
      </c>
      <c r="D30" s="32"/>
      <c r="E30" s="67">
        <v>1300</v>
      </c>
      <c r="F30" s="68">
        <f t="shared" si="3"/>
        <v>1365</v>
      </c>
      <c r="G30" s="68">
        <f t="shared" si="3"/>
        <v>1433.25</v>
      </c>
      <c r="H30" s="68">
        <f t="shared" si="5"/>
        <v>1504.9125000000001</v>
      </c>
      <c r="I30" s="68">
        <f t="shared" si="5"/>
        <v>1580.1581250000002</v>
      </c>
      <c r="J30" s="68">
        <f t="shared" si="5"/>
        <v>1659.1660312500003</v>
      </c>
      <c r="K30" s="68">
        <f t="shared" si="5"/>
        <v>1742.1243328125004</v>
      </c>
      <c r="L30" s="68">
        <f t="shared" si="5"/>
        <v>1829.2305494531254</v>
      </c>
      <c r="M30" s="68">
        <f t="shared" si="5"/>
        <v>1920.6920769257817</v>
      </c>
      <c r="N30" s="68">
        <f t="shared" si="5"/>
        <v>2112.7612846183602</v>
      </c>
    </row>
    <row r="31" spans="1:16" outlineLevel="1"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</row>
    <row r="32" spans="1:16" outlineLevel="1"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</row>
    <row r="33" spans="2:14" outlineLevel="1">
      <c r="C33" s="46" t="s">
        <v>50</v>
      </c>
      <c r="D33" s="2"/>
      <c r="E33" s="5">
        <f t="shared" ref="E33:N33" si="6">E18</f>
        <v>0.7</v>
      </c>
      <c r="F33" s="5">
        <f t="shared" si="6"/>
        <v>0.75</v>
      </c>
      <c r="G33" s="5">
        <f t="shared" si="6"/>
        <v>0.8</v>
      </c>
      <c r="H33" s="5">
        <f t="shared" si="6"/>
        <v>0.85000000000000009</v>
      </c>
      <c r="I33" s="5">
        <f t="shared" si="6"/>
        <v>0.90000000000000013</v>
      </c>
      <c r="J33" s="5">
        <f t="shared" si="6"/>
        <v>0.95000000000000018</v>
      </c>
      <c r="K33" s="5">
        <f t="shared" si="6"/>
        <v>1.0000000000000002</v>
      </c>
      <c r="L33" s="5">
        <f t="shared" si="6"/>
        <v>1</v>
      </c>
      <c r="M33" s="5">
        <f t="shared" si="6"/>
        <v>1</v>
      </c>
      <c r="N33" s="5">
        <f t="shared" si="6"/>
        <v>1</v>
      </c>
    </row>
    <row r="34" spans="2:14" outlineLevel="1">
      <c r="B34" s="4">
        <v>-1</v>
      </c>
      <c r="C34" s="47" t="s">
        <v>76</v>
      </c>
      <c r="D34" s="3"/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2:14" outlineLevel="1">
      <c r="C35" s="1" t="s">
        <v>48</v>
      </c>
      <c r="D35" s="2"/>
      <c r="E35" s="6">
        <f t="shared" ref="E35:N35" si="7">E36*E33</f>
        <v>25905.599999999999</v>
      </c>
      <c r="F35" s="6">
        <f t="shared" si="7"/>
        <v>27756</v>
      </c>
      <c r="G35" s="6">
        <f t="shared" si="7"/>
        <v>29606.400000000001</v>
      </c>
      <c r="H35" s="6">
        <f t="shared" si="7"/>
        <v>31456.800000000003</v>
      </c>
      <c r="I35" s="6">
        <f t="shared" si="7"/>
        <v>33307.200000000004</v>
      </c>
      <c r="J35" s="6">
        <f t="shared" si="7"/>
        <v>35157.600000000006</v>
      </c>
      <c r="K35" s="6">
        <f t="shared" si="7"/>
        <v>37008.000000000007</v>
      </c>
      <c r="L35" s="6">
        <f t="shared" si="7"/>
        <v>37008</v>
      </c>
      <c r="M35" s="6">
        <f t="shared" si="7"/>
        <v>37008</v>
      </c>
      <c r="N35" s="6">
        <f t="shared" si="7"/>
        <v>37008</v>
      </c>
    </row>
    <row r="36" spans="2:14" outlineLevel="1">
      <c r="C36" s="1" t="s">
        <v>49</v>
      </c>
      <c r="D36" s="3"/>
      <c r="E36" s="72">
        <v>37008</v>
      </c>
      <c r="F36" s="72">
        <v>37008</v>
      </c>
      <c r="G36" s="72">
        <v>37008</v>
      </c>
      <c r="H36" s="72">
        <v>37008</v>
      </c>
      <c r="I36" s="72">
        <v>37008</v>
      </c>
      <c r="J36" s="72">
        <v>37008</v>
      </c>
      <c r="K36" s="72">
        <v>37008</v>
      </c>
      <c r="L36" s="72">
        <v>37008</v>
      </c>
      <c r="M36" s="72">
        <v>37008</v>
      </c>
      <c r="N36" s="72">
        <v>37008</v>
      </c>
    </row>
    <row r="37" spans="2:14" outlineLevel="1">
      <c r="C37" s="7" t="s">
        <v>51</v>
      </c>
      <c r="D37" s="8"/>
      <c r="E37" s="9">
        <f t="shared" ref="E37:N37" si="8">E35*E28</f>
        <v>10491768</v>
      </c>
      <c r="F37" s="9">
        <f t="shared" si="8"/>
        <v>11803239</v>
      </c>
      <c r="G37" s="9">
        <f t="shared" si="8"/>
        <v>13219627.680000002</v>
      </c>
      <c r="H37" s="9">
        <f t="shared" si="8"/>
        <v>14748147.130500004</v>
      </c>
      <c r="I37" s="9">
        <f t="shared" si="8"/>
        <v>16396469.456850005</v>
      </c>
      <c r="J37" s="9">
        <f t="shared" si="8"/>
        <v>18172753.648008756</v>
      </c>
      <c r="K37" s="9">
        <f t="shared" si="8"/>
        <v>20085675.084641255</v>
      </c>
      <c r="L37" s="9">
        <f t="shared" si="8"/>
        <v>21089958.838873316</v>
      </c>
      <c r="M37" s="9">
        <f t="shared" si="8"/>
        <v>22144456.780816983</v>
      </c>
      <c r="N37" s="9">
        <f t="shared" si="8"/>
        <v>24358902.458898686</v>
      </c>
    </row>
    <row r="38" spans="2:14" outlineLevel="1">
      <c r="C38" s="1"/>
      <c r="D38" s="2"/>
      <c r="E38" s="2"/>
      <c r="F38" s="45"/>
      <c r="G38" s="45"/>
      <c r="H38" s="45"/>
      <c r="I38" s="45"/>
      <c r="J38" s="45"/>
      <c r="K38" s="45"/>
      <c r="L38" s="45"/>
      <c r="M38" s="45"/>
      <c r="N38" s="45"/>
    </row>
    <row r="39" spans="2:14" outlineLevel="1">
      <c r="B39" s="4">
        <v>-2</v>
      </c>
      <c r="C39" s="47" t="s">
        <v>77</v>
      </c>
      <c r="D39" s="3"/>
      <c r="E39" s="3"/>
      <c r="F39" s="45"/>
      <c r="G39" s="45"/>
      <c r="H39" s="45"/>
      <c r="I39" s="45"/>
      <c r="J39" s="45"/>
      <c r="K39" s="45"/>
      <c r="L39" s="45"/>
      <c r="M39" s="45"/>
      <c r="N39" s="45"/>
    </row>
    <row r="40" spans="2:14" outlineLevel="1">
      <c r="C40" s="1" t="s">
        <v>48</v>
      </c>
      <c r="D40" s="2"/>
      <c r="E40" s="6">
        <f t="shared" ref="E40:N40" si="9">E41*E33</f>
        <v>8492.4000000000015</v>
      </c>
      <c r="F40" s="6">
        <f t="shared" si="9"/>
        <v>9099.0000000000018</v>
      </c>
      <c r="G40" s="6">
        <f t="shared" si="9"/>
        <v>9705.6000000000022</v>
      </c>
      <c r="H40" s="6">
        <f t="shared" si="9"/>
        <v>10312.200000000003</v>
      </c>
      <c r="I40" s="6">
        <f t="shared" si="9"/>
        <v>10918.800000000003</v>
      </c>
      <c r="J40" s="6">
        <f t="shared" si="9"/>
        <v>11525.400000000003</v>
      </c>
      <c r="K40" s="6">
        <f t="shared" si="9"/>
        <v>12132.000000000004</v>
      </c>
      <c r="L40" s="6">
        <f t="shared" si="9"/>
        <v>12132.000000000002</v>
      </c>
      <c r="M40" s="6">
        <f t="shared" si="9"/>
        <v>12132.000000000002</v>
      </c>
      <c r="N40" s="6">
        <f t="shared" si="9"/>
        <v>12132.000000000002</v>
      </c>
    </row>
    <row r="41" spans="2:14" outlineLevel="1">
      <c r="C41" s="1" t="s">
        <v>49</v>
      </c>
      <c r="D41" s="3"/>
      <c r="E41" s="72">
        <v>12132.000000000002</v>
      </c>
      <c r="F41" s="72">
        <v>12132.000000000002</v>
      </c>
      <c r="G41" s="72">
        <v>12132.000000000002</v>
      </c>
      <c r="H41" s="72">
        <v>12132.000000000002</v>
      </c>
      <c r="I41" s="72">
        <v>12132.000000000002</v>
      </c>
      <c r="J41" s="72">
        <v>12132.000000000002</v>
      </c>
      <c r="K41" s="72">
        <v>12132.000000000002</v>
      </c>
      <c r="L41" s="72">
        <v>12132.000000000002</v>
      </c>
      <c r="M41" s="72">
        <v>12132.000000000002</v>
      </c>
      <c r="N41" s="72">
        <v>12132.000000000002</v>
      </c>
    </row>
    <row r="42" spans="2:14" outlineLevel="1">
      <c r="C42" s="7" t="s">
        <v>51</v>
      </c>
      <c r="D42" s="8"/>
      <c r="E42" s="9">
        <f>E40*E29</f>
        <v>4297154.4000000004</v>
      </c>
      <c r="F42" s="9">
        <f t="shared" ref="F42:N42" si="10">F40*F29</f>
        <v>4834298.700000002</v>
      </c>
      <c r="G42" s="9">
        <f t="shared" si="10"/>
        <v>5414414.5440000026</v>
      </c>
      <c r="H42" s="9">
        <f t="shared" si="10"/>
        <v>6040456.2256500032</v>
      </c>
      <c r="I42" s="9">
        <f t="shared" si="10"/>
        <v>6715566.0391050046</v>
      </c>
      <c r="J42" s="9">
        <f t="shared" si="10"/>
        <v>7443085.69334138</v>
      </c>
      <c r="K42" s="9">
        <f t="shared" si="10"/>
        <v>8226568.3979036305</v>
      </c>
      <c r="L42" s="9">
        <f t="shared" si="10"/>
        <v>8637896.8177988101</v>
      </c>
      <c r="M42" s="9">
        <f t="shared" si="10"/>
        <v>9069791.658688752</v>
      </c>
      <c r="N42" s="9">
        <f t="shared" si="10"/>
        <v>9976770.8245576266</v>
      </c>
    </row>
    <row r="43" spans="2:14" outlineLevel="1">
      <c r="C43" s="1"/>
      <c r="D43" s="2"/>
      <c r="E43" s="2"/>
    </row>
    <row r="44" spans="2:14" ht="15.75" outlineLevel="1">
      <c r="B44" s="4">
        <v>-3</v>
      </c>
      <c r="C44" s="41" t="s">
        <v>78</v>
      </c>
      <c r="D44" s="3"/>
      <c r="E44" s="3"/>
    </row>
    <row r="45" spans="2:14" outlineLevel="1">
      <c r="C45" s="1" t="s">
        <v>48</v>
      </c>
      <c r="D45" s="2"/>
      <c r="E45" s="6">
        <f t="shared" ref="E45:N45" si="11">E46*E33</f>
        <v>1088.6400000000001</v>
      </c>
      <c r="F45" s="6">
        <f t="shared" si="11"/>
        <v>1166.4000000000001</v>
      </c>
      <c r="G45" s="6">
        <f t="shared" si="11"/>
        <v>1244.1600000000003</v>
      </c>
      <c r="H45" s="6">
        <f t="shared" si="11"/>
        <v>1321.9200000000003</v>
      </c>
      <c r="I45" s="6">
        <f t="shared" si="11"/>
        <v>1399.6800000000005</v>
      </c>
      <c r="J45" s="6">
        <f t="shared" si="11"/>
        <v>1477.4400000000005</v>
      </c>
      <c r="K45" s="6">
        <f t="shared" si="11"/>
        <v>1555.2000000000007</v>
      </c>
      <c r="L45" s="6">
        <f t="shared" si="11"/>
        <v>1555.2000000000003</v>
      </c>
      <c r="M45" s="6">
        <f t="shared" si="11"/>
        <v>1555.2000000000003</v>
      </c>
      <c r="N45" s="6">
        <f t="shared" si="11"/>
        <v>1555.2000000000003</v>
      </c>
    </row>
    <row r="46" spans="2:14" outlineLevel="1">
      <c r="C46" s="1" t="s">
        <v>49</v>
      </c>
      <c r="D46" s="3"/>
      <c r="E46" s="42">
        <v>1555.2000000000003</v>
      </c>
      <c r="F46" s="42">
        <v>1555.2000000000003</v>
      </c>
      <c r="G46" s="42">
        <v>1555.2000000000003</v>
      </c>
      <c r="H46" s="42">
        <v>1555.2000000000003</v>
      </c>
      <c r="I46" s="42">
        <v>1555.2000000000003</v>
      </c>
      <c r="J46" s="42">
        <v>1555.2000000000003</v>
      </c>
      <c r="K46" s="42">
        <v>1555.2000000000003</v>
      </c>
      <c r="L46" s="42">
        <v>1555.2000000000003</v>
      </c>
      <c r="M46" s="42">
        <v>1555.2000000000003</v>
      </c>
      <c r="N46" s="42">
        <v>1555.2000000000003</v>
      </c>
    </row>
    <row r="47" spans="2:14" outlineLevel="1">
      <c r="C47" s="7" t="s">
        <v>51</v>
      </c>
      <c r="D47" s="8"/>
      <c r="E47" s="9">
        <f>E45*E30</f>
        <v>1415232.0000000002</v>
      </c>
      <c r="F47" s="9">
        <f t="shared" ref="F47:N47" si="12">F45*F30</f>
        <v>1592136.0000000002</v>
      </c>
      <c r="G47" s="9">
        <f t="shared" si="12"/>
        <v>1783192.3200000005</v>
      </c>
      <c r="H47" s="9">
        <f t="shared" si="12"/>
        <v>1989373.9320000007</v>
      </c>
      <c r="I47" s="9">
        <f t="shared" si="12"/>
        <v>2211715.7244000011</v>
      </c>
      <c r="J47" s="9">
        <f t="shared" si="12"/>
        <v>2451318.2612100011</v>
      </c>
      <c r="K47" s="9">
        <f t="shared" si="12"/>
        <v>2709351.7623900017</v>
      </c>
      <c r="L47" s="9">
        <f t="shared" si="12"/>
        <v>2844819.3505095011</v>
      </c>
      <c r="M47" s="9">
        <f t="shared" si="12"/>
        <v>2987060.3180349763</v>
      </c>
      <c r="N47" s="9">
        <f t="shared" si="12"/>
        <v>3285766.3498384743</v>
      </c>
    </row>
    <row r="48" spans="2:14" outlineLevel="1"/>
    <row r="49" spans="1:16" s="43" customFormat="1" ht="15" outlineLevel="1">
      <c r="C49" s="10" t="s">
        <v>52</v>
      </c>
      <c r="D49" s="44"/>
      <c r="E49" s="48">
        <f>(E47+E42+E37)</f>
        <v>16204154.4</v>
      </c>
      <c r="F49" s="48">
        <f t="shared" ref="F49:M49" si="13">(F47+F42+F37)</f>
        <v>18229673.700000003</v>
      </c>
      <c r="G49" s="48">
        <f t="shared" si="13"/>
        <v>20417234.544000003</v>
      </c>
      <c r="H49" s="48">
        <f t="shared" si="13"/>
        <v>22777977.288150009</v>
      </c>
      <c r="I49" s="48">
        <f t="shared" si="13"/>
        <v>25323751.220355012</v>
      </c>
      <c r="J49" s="48">
        <f t="shared" si="13"/>
        <v>28067157.602560136</v>
      </c>
      <c r="K49" s="48">
        <f t="shared" si="13"/>
        <v>31021595.244934887</v>
      </c>
      <c r="L49" s="48">
        <f t="shared" si="13"/>
        <v>32572675.007181626</v>
      </c>
      <c r="M49" s="48">
        <f t="shared" si="13"/>
        <v>34201308.75754071</v>
      </c>
      <c r="N49" s="48">
        <f>(N47+N42+N37)</f>
        <v>37621439.633294791</v>
      </c>
    </row>
    <row r="50" spans="1:16" outlineLevel="1"/>
    <row r="52" spans="1:16" ht="15" customHeight="1">
      <c r="A52" s="14" t="s">
        <v>54</v>
      </c>
      <c r="B52" s="19" t="s">
        <v>54</v>
      </c>
      <c r="C52" s="15" t="s">
        <v>58</v>
      </c>
      <c r="D52" s="16"/>
      <c r="E52" s="16"/>
      <c r="F52" s="17"/>
      <c r="G52" s="17"/>
      <c r="H52" s="17"/>
      <c r="I52" s="17"/>
      <c r="J52" s="17"/>
      <c r="K52" s="17"/>
      <c r="L52" s="17"/>
      <c r="M52" s="17"/>
      <c r="N52" s="17"/>
      <c r="P52" s="18"/>
    </row>
    <row r="53" spans="1:16" outlineLevel="1"/>
    <row r="54" spans="1:16" outlineLevel="1">
      <c r="C54" s="1"/>
    </row>
    <row r="55" spans="1:16" s="43" customFormat="1" ht="15" outlineLevel="1">
      <c r="C55" s="27" t="s">
        <v>51</v>
      </c>
      <c r="D55" s="50"/>
      <c r="E55" s="51">
        <f t="shared" ref="E55:N55" si="14">E49</f>
        <v>16204154.4</v>
      </c>
      <c r="F55" s="51">
        <f t="shared" si="14"/>
        <v>18229673.700000003</v>
      </c>
      <c r="G55" s="51">
        <f t="shared" si="14"/>
        <v>20417234.544000003</v>
      </c>
      <c r="H55" s="51">
        <f t="shared" si="14"/>
        <v>22777977.288150009</v>
      </c>
      <c r="I55" s="51">
        <f t="shared" si="14"/>
        <v>25323751.220355012</v>
      </c>
      <c r="J55" s="51">
        <f t="shared" si="14"/>
        <v>28067157.602560136</v>
      </c>
      <c r="K55" s="51">
        <f t="shared" si="14"/>
        <v>31021595.244934887</v>
      </c>
      <c r="L55" s="51">
        <f t="shared" si="14"/>
        <v>32572675.007181626</v>
      </c>
      <c r="M55" s="51">
        <f t="shared" si="14"/>
        <v>34201308.75754071</v>
      </c>
      <c r="N55" s="51">
        <f t="shared" si="14"/>
        <v>37621439.633294791</v>
      </c>
    </row>
    <row r="56" spans="1:16" outlineLevel="1">
      <c r="C56" s="28" t="s">
        <v>38</v>
      </c>
      <c r="D56" s="45"/>
      <c r="E56" s="49">
        <f>-COGS!F15</f>
        <v>-4056102.2496172772</v>
      </c>
      <c r="F56" s="49">
        <f>-COGS!I15</f>
        <v>-4956913.2733771531</v>
      </c>
      <c r="G56" s="49">
        <f>-COGS!L15</f>
        <v>-6856307.1532873996</v>
      </c>
      <c r="H56" s="49">
        <f>-COGS!O15</f>
        <v>-8279008.8303862531</v>
      </c>
      <c r="I56" s="49">
        <f>-COGS!R15</f>
        <v>-10074279.989811776</v>
      </c>
      <c r="J56" s="49">
        <f>-COGS!U15</f>
        <v>-12342163.80220923</v>
      </c>
      <c r="K56" s="49">
        <f>-COGS!X15</f>
        <v>-15165030.820434427</v>
      </c>
      <c r="L56" s="49">
        <f>-COGS!AA15</f>
        <v>-17952827.844181947</v>
      </c>
      <c r="M56" s="49">
        <f>-COGS!AD15</f>
        <v>-21487936.3400314</v>
      </c>
      <c r="N56" s="49">
        <f>-COGS!AG15</f>
        <v>-25990032.426189028</v>
      </c>
    </row>
    <row r="57" spans="1:16" s="43" customFormat="1" ht="15" outlineLevel="1">
      <c r="C57" s="29" t="s">
        <v>59</v>
      </c>
      <c r="D57" s="52"/>
      <c r="E57" s="53">
        <f>SUM(E55:E56)</f>
        <v>12148052.150382724</v>
      </c>
      <c r="F57" s="53">
        <f t="shared" ref="F57:N57" si="15">SUM(F55:F56)</f>
        <v>13272760.426622849</v>
      </c>
      <c r="G57" s="53">
        <f t="shared" si="15"/>
        <v>13560927.390712604</v>
      </c>
      <c r="H57" s="53">
        <f t="shared" si="15"/>
        <v>14498968.457763756</v>
      </c>
      <c r="I57" s="53">
        <f t="shared" si="15"/>
        <v>15249471.230543235</v>
      </c>
      <c r="J57" s="53">
        <f t="shared" si="15"/>
        <v>15724993.800350906</v>
      </c>
      <c r="K57" s="53">
        <f t="shared" si="15"/>
        <v>15856564.42450046</v>
      </c>
      <c r="L57" s="53">
        <f t="shared" si="15"/>
        <v>14619847.162999678</v>
      </c>
      <c r="M57" s="53">
        <f t="shared" si="15"/>
        <v>12713372.41750931</v>
      </c>
      <c r="N57" s="53">
        <f t="shared" si="15"/>
        <v>11631407.207105763</v>
      </c>
    </row>
    <row r="58" spans="1:16" outlineLevel="1">
      <c r="C58" s="69" t="s">
        <v>73</v>
      </c>
      <c r="D58" s="45"/>
      <c r="E58" s="65">
        <f>E57/E55</f>
        <v>0.74968750917250726</v>
      </c>
      <c r="F58" s="65">
        <f>F57/F55</f>
        <v>0.7280854635715639</v>
      </c>
      <c r="G58" s="65">
        <f>G57/G55</f>
        <v>0.66419021447239746</v>
      </c>
      <c r="H58" s="65">
        <f>H57/H55</f>
        <v>0.63653450323294003</v>
      </c>
      <c r="I58" s="65">
        <f t="shared" ref="I58:N58" si="16">I57/I55</f>
        <v>0.60218058129894447</v>
      </c>
      <c r="J58" s="65">
        <f t="shared" si="16"/>
        <v>0.56026313825652785</v>
      </c>
      <c r="K58" s="65">
        <f t="shared" si="16"/>
        <v>0.51114600326975357</v>
      </c>
      <c r="L58" s="65">
        <f>L57/L55</f>
        <v>0.44883778074033814</v>
      </c>
      <c r="M58" s="65">
        <f t="shared" si="16"/>
        <v>0.37172181063703486</v>
      </c>
      <c r="N58" s="65">
        <f t="shared" si="16"/>
        <v>0.3091696468949589</v>
      </c>
    </row>
    <row r="59" spans="1:16" outlineLevel="1">
      <c r="C59" s="28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</row>
    <row r="60" spans="1:16" outlineLevel="1">
      <c r="C60" s="28" t="s">
        <v>60</v>
      </c>
      <c r="D60" s="45"/>
      <c r="E60" s="49">
        <f>-E55*0.15</f>
        <v>-2430623.16</v>
      </c>
      <c r="F60" s="49">
        <f t="shared" ref="F60:N60" si="17">-F55*0.15</f>
        <v>-2734451.0550000002</v>
      </c>
      <c r="G60" s="49">
        <f t="shared" si="17"/>
        <v>-3062585.1816000002</v>
      </c>
      <c r="H60" s="49">
        <f t="shared" si="17"/>
        <v>-3416696.5932225012</v>
      </c>
      <c r="I60" s="49">
        <f t="shared" si="17"/>
        <v>-3798562.6830532514</v>
      </c>
      <c r="J60" s="49">
        <f t="shared" si="17"/>
        <v>-4210073.6403840203</v>
      </c>
      <c r="K60" s="49">
        <f t="shared" si="17"/>
        <v>-4653239.2867402332</v>
      </c>
      <c r="L60" s="49">
        <f t="shared" si="17"/>
        <v>-4885901.2510772441</v>
      </c>
      <c r="M60" s="49">
        <f t="shared" si="17"/>
        <v>-5130196.3136311062</v>
      </c>
      <c r="N60" s="49">
        <f t="shared" si="17"/>
        <v>-5643215.9449942186</v>
      </c>
    </row>
    <row r="61" spans="1:16" outlineLevel="1">
      <c r="C61" s="28" t="s">
        <v>61</v>
      </c>
      <c r="D61" s="45"/>
      <c r="E61" s="49">
        <f>-E55*0.01</f>
        <v>-162041.54399999999</v>
      </c>
      <c r="F61" s="49">
        <f t="shared" ref="F61:N61" si="18">-F55*0.01</f>
        <v>-182296.73700000002</v>
      </c>
      <c r="G61" s="49">
        <f t="shared" si="18"/>
        <v>-204172.34544000003</v>
      </c>
      <c r="H61" s="49">
        <f t="shared" si="18"/>
        <v>-227779.7728815001</v>
      </c>
      <c r="I61" s="49">
        <f t="shared" si="18"/>
        <v>-253237.51220355011</v>
      </c>
      <c r="J61" s="49">
        <f t="shared" si="18"/>
        <v>-280671.57602560136</v>
      </c>
      <c r="K61" s="49">
        <f t="shared" si="18"/>
        <v>-310215.95244934887</v>
      </c>
      <c r="L61" s="49">
        <f t="shared" si="18"/>
        <v>-325726.75007181626</v>
      </c>
      <c r="M61" s="49">
        <f t="shared" si="18"/>
        <v>-342013.08757540712</v>
      </c>
      <c r="N61" s="49">
        <f t="shared" si="18"/>
        <v>-376214.39633294794</v>
      </c>
    </row>
    <row r="62" spans="1:16" s="43" customFormat="1" ht="15" outlineLevel="1">
      <c r="C62" s="29" t="s">
        <v>62</v>
      </c>
      <c r="D62" s="52"/>
      <c r="E62" s="53">
        <f>SUM(E57:E61)</f>
        <v>9555388.1960702334</v>
      </c>
      <c r="F62" s="53">
        <f t="shared" ref="F62:N62" si="19">SUM(F57:F61)</f>
        <v>10356013.362708313</v>
      </c>
      <c r="G62" s="53">
        <f t="shared" si="19"/>
        <v>10294170.527862817</v>
      </c>
      <c r="H62" s="53">
        <f t="shared" si="19"/>
        <v>10854492.728194257</v>
      </c>
      <c r="I62" s="53">
        <f t="shared" si="19"/>
        <v>11197671.637467016</v>
      </c>
      <c r="J62" s="53">
        <f t="shared" si="19"/>
        <v>11234249.144204423</v>
      </c>
      <c r="K62" s="53">
        <f t="shared" si="19"/>
        <v>10893109.696456881</v>
      </c>
      <c r="L62" s="53">
        <f t="shared" si="19"/>
        <v>9408219.6106883995</v>
      </c>
      <c r="M62" s="53">
        <f t="shared" si="19"/>
        <v>7241163.3880246067</v>
      </c>
      <c r="N62" s="53">
        <f t="shared" si="19"/>
        <v>5611977.1749482434</v>
      </c>
    </row>
    <row r="63" spans="1:16" outlineLevel="1">
      <c r="C63" s="70" t="s">
        <v>75</v>
      </c>
      <c r="D63" s="45"/>
      <c r="E63" s="65">
        <f>E62/E55</f>
        <v>0.58968755543764961</v>
      </c>
      <c r="F63" s="65">
        <f t="shared" ref="F63:N63" si="20">F62/F55</f>
        <v>0.5680855035111414</v>
      </c>
      <c r="G63" s="65">
        <f t="shared" si="20"/>
        <v>0.50419024700325821</v>
      </c>
      <c r="H63" s="65">
        <f t="shared" si="20"/>
        <v>0.47653453117811245</v>
      </c>
      <c r="I63" s="65">
        <f t="shared" si="20"/>
        <v>0.44218060507822493</v>
      </c>
      <c r="J63" s="65">
        <f t="shared" si="20"/>
        <v>0.4002631582180482</v>
      </c>
      <c r="K63" s="65">
        <f t="shared" si="20"/>
        <v>0.35114601974685605</v>
      </c>
      <c r="L63" s="65">
        <f t="shared" si="20"/>
        <v>0.28883779451991815</v>
      </c>
      <c r="M63" s="65">
        <f t="shared" si="20"/>
        <v>0.21172182150567773</v>
      </c>
      <c r="N63" s="65">
        <f t="shared" si="20"/>
        <v>0.14916965511287003</v>
      </c>
    </row>
    <row r="64" spans="1:16" outlineLevel="1">
      <c r="C64" s="28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3:14" outlineLevel="1">
      <c r="C65" s="28" t="s">
        <v>63</v>
      </c>
      <c r="D65" s="45"/>
      <c r="E65" s="49">
        <f>'Depreciation 2025-2035'!C17</f>
        <v>-430500.00000000006</v>
      </c>
      <c r="F65" s="49">
        <f>'Depreciation 2025-2035'!D17</f>
        <v>-430500.00000000006</v>
      </c>
      <c r="G65" s="49">
        <f>'Depreciation 2025-2035'!E17</f>
        <v>-430500.00000000006</v>
      </c>
      <c r="H65" s="49">
        <f>'Depreciation 2025-2035'!F17</f>
        <v>-430500.00000000006</v>
      </c>
      <c r="I65" s="49">
        <f>'Depreciation 2025-2035'!G17</f>
        <v>-430500.00000000006</v>
      </c>
      <c r="J65" s="49">
        <f>'Depreciation 2025-2035'!H17</f>
        <v>-430500.00000000006</v>
      </c>
      <c r="K65" s="49">
        <f>'Depreciation 2025-2035'!I17</f>
        <v>-430500.00000000006</v>
      </c>
      <c r="L65" s="49">
        <f>'Depreciation 2025-2035'!J17</f>
        <v>-430500.00000000006</v>
      </c>
      <c r="M65" s="49">
        <f>'Depreciation 2025-2035'!K17</f>
        <v>-430500.00000000006</v>
      </c>
      <c r="N65" s="49">
        <f>'Depreciation 2025-2035'!L17</f>
        <v>-430500.00000000006</v>
      </c>
    </row>
    <row r="66" spans="3:14" s="43" customFormat="1" ht="15" outlineLevel="1">
      <c r="C66" s="29" t="s">
        <v>64</v>
      </c>
      <c r="D66" s="52"/>
      <c r="E66" s="53">
        <f>SUM(E62:E65)</f>
        <v>9124888.7857577894</v>
      </c>
      <c r="F66" s="53">
        <f t="shared" ref="F66:N66" si="21">SUM(F62:F65)</f>
        <v>9925513.9307938162</v>
      </c>
      <c r="G66" s="53">
        <f t="shared" si="21"/>
        <v>9863671.0320530646</v>
      </c>
      <c r="H66" s="53">
        <f t="shared" si="21"/>
        <v>10423993.204728788</v>
      </c>
      <c r="I66" s="53">
        <f t="shared" si="21"/>
        <v>10767172.079647621</v>
      </c>
      <c r="J66" s="53">
        <f t="shared" si="21"/>
        <v>10803749.544467581</v>
      </c>
      <c r="K66" s="53">
        <f t="shared" si="21"/>
        <v>10462610.047602901</v>
      </c>
      <c r="L66" s="53">
        <f t="shared" si="21"/>
        <v>8977719.8995261937</v>
      </c>
      <c r="M66" s="53">
        <f t="shared" si="21"/>
        <v>6810663.5997464284</v>
      </c>
      <c r="N66" s="53">
        <f t="shared" si="21"/>
        <v>5181477.3241178989</v>
      </c>
    </row>
    <row r="67" spans="3:14" outlineLevel="1">
      <c r="C67" s="27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</row>
    <row r="68" spans="3:14" outlineLevel="1">
      <c r="C68" s="28" t="s">
        <v>67</v>
      </c>
      <c r="D68" s="45"/>
      <c r="E68" s="49">
        <f>'Summary 2025-2034'!C47</f>
        <v>-10000</v>
      </c>
      <c r="F68" s="49">
        <f>'Summary 2025-2034'!D47</f>
        <v>-10000</v>
      </c>
      <c r="G68" s="49">
        <f>'Summary 2025-2034'!E47</f>
        <v>-10000</v>
      </c>
      <c r="H68" s="49">
        <f>'Summary 2025-2034'!F47</f>
        <v>-10000</v>
      </c>
      <c r="I68" s="49">
        <f>'Summary 2025-2034'!G47</f>
        <v>-10000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</row>
    <row r="69" spans="3:14" outlineLevel="1">
      <c r="C69" s="28" t="s">
        <v>66</v>
      </c>
      <c r="D69" s="45"/>
      <c r="E69" s="49">
        <v>0</v>
      </c>
      <c r="F69" s="49">
        <v>-341000</v>
      </c>
      <c r="G69" s="49">
        <v>-525000</v>
      </c>
      <c r="H69" s="49">
        <v>-751000</v>
      </c>
      <c r="I69" s="49">
        <v>-1026000</v>
      </c>
      <c r="J69" s="49">
        <v>-1358000</v>
      </c>
      <c r="K69" s="49">
        <v>-1754000</v>
      </c>
      <c r="L69" s="49">
        <v>-2222000</v>
      </c>
      <c r="M69" s="49">
        <v>-2741000</v>
      </c>
      <c r="N69" s="49">
        <v>-3317000</v>
      </c>
    </row>
    <row r="70" spans="3:14" s="43" customFormat="1" ht="15.75" outlineLevel="1" thickBot="1">
      <c r="C70" s="30" t="s">
        <v>65</v>
      </c>
      <c r="D70" s="54"/>
      <c r="E70" s="55">
        <f>SUM(E66:E69)</f>
        <v>9114888.7857577894</v>
      </c>
      <c r="F70" s="55">
        <f t="shared" ref="F70:N70" si="22">SUM(F66:F69)</f>
        <v>9574513.9307938162</v>
      </c>
      <c r="G70" s="55">
        <f t="shared" si="22"/>
        <v>9328671.0320530646</v>
      </c>
      <c r="H70" s="55">
        <f t="shared" si="22"/>
        <v>9662993.2047287878</v>
      </c>
      <c r="I70" s="55">
        <f t="shared" si="22"/>
        <v>9731172.0796476211</v>
      </c>
      <c r="J70" s="55">
        <f t="shared" si="22"/>
        <v>9445749.5444675814</v>
      </c>
      <c r="K70" s="55">
        <f t="shared" si="22"/>
        <v>8708610.0476029012</v>
      </c>
      <c r="L70" s="55">
        <f t="shared" si="22"/>
        <v>6755719.8995261937</v>
      </c>
      <c r="M70" s="55">
        <f t="shared" si="22"/>
        <v>4069663.5997464284</v>
      </c>
      <c r="N70" s="55">
        <f t="shared" si="22"/>
        <v>1864477.3241178989</v>
      </c>
    </row>
    <row r="71" spans="3:14">
      <c r="C71" s="71" t="s">
        <v>75</v>
      </c>
      <c r="D71" s="45"/>
      <c r="E71" s="65">
        <f>E70/E55</f>
        <v>0.56250320508904739</v>
      </c>
      <c r="F71" s="65">
        <f t="shared" ref="F71:N71" si="23">F70/F55</f>
        <v>0.52521586992496827</v>
      </c>
      <c r="G71" s="65">
        <f t="shared" si="23"/>
        <v>0.45690179107995182</v>
      </c>
      <c r="H71" s="65">
        <f t="shared" si="23"/>
        <v>0.42422525417811585</v>
      </c>
      <c r="I71" s="65">
        <f t="shared" si="23"/>
        <v>0.38427056066740184</v>
      </c>
      <c r="J71" s="65">
        <f t="shared" si="23"/>
        <v>0.33654100918313118</v>
      </c>
      <c r="K71" s="65">
        <f t="shared" si="23"/>
        <v>0.28072734425302698</v>
      </c>
      <c r="L71" s="65">
        <f t="shared" si="23"/>
        <v>0.20740451614848004</v>
      </c>
      <c r="M71" s="65">
        <f t="shared" si="23"/>
        <v>0.11899145815141207</v>
      </c>
      <c r="N71" s="65">
        <f t="shared" si="23"/>
        <v>4.9558904238950111E-2</v>
      </c>
    </row>
  </sheetData>
  <mergeCells count="3">
    <mergeCell ref="E2:N2"/>
    <mergeCell ref="M7:M8"/>
    <mergeCell ref="N7:N8"/>
  </mergeCells>
  <phoneticPr fontId="31" type="noConversion"/>
  <pageMargins left="0" right="0" top="0" bottom="0" header="0.31496062992125984" footer="0.31496062992125984"/>
  <pageSetup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N18"/>
  <sheetViews>
    <sheetView zoomScaleNormal="100" workbookViewId="0">
      <pane ySplit="2" topLeftCell="A3" activePane="bottomLeft" state="frozen"/>
      <selection pane="bottomLeft" activeCell="F14" sqref="F14"/>
    </sheetView>
  </sheetViews>
  <sheetFormatPr defaultColWidth="9.140625" defaultRowHeight="14.25"/>
  <cols>
    <col min="1" max="1" width="1.28515625" style="159" customWidth="1"/>
    <col min="2" max="2" width="31.85546875" style="79" customWidth="1"/>
    <col min="3" max="3" width="17.5703125" style="79" customWidth="1"/>
    <col min="4" max="4" width="16.5703125" style="79" customWidth="1"/>
    <col min="5" max="6" width="10.5703125" style="79" customWidth="1"/>
    <col min="7" max="7" width="23.7109375" style="79" customWidth="1"/>
    <col min="8" max="12" width="10.5703125" style="79" customWidth="1"/>
    <col min="13" max="13" width="12.28515625" style="79" customWidth="1"/>
    <col min="14" max="14" width="11" style="79" customWidth="1"/>
    <col min="15" max="16384" width="9.140625" style="79"/>
  </cols>
  <sheetData>
    <row r="1" spans="1:14" ht="18.75" thickBot="1">
      <c r="A1" s="635" t="s">
        <v>79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7"/>
    </row>
    <row r="2" spans="1:14" ht="16.5" thickBot="1">
      <c r="A2" s="623" t="s">
        <v>72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5"/>
    </row>
    <row r="3" spans="1:14" ht="15" thickBot="1">
      <c r="A3" s="21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4" ht="16.5" thickBot="1">
      <c r="A4" s="79"/>
      <c r="B4" s="367" t="s">
        <v>17</v>
      </c>
      <c r="C4" s="132"/>
      <c r="D4" s="132"/>
      <c r="E4" s="132"/>
      <c r="F4" s="132"/>
      <c r="G4" s="367" t="s">
        <v>140</v>
      </c>
      <c r="J4" s="132"/>
      <c r="K4" s="132"/>
      <c r="L4" s="132"/>
      <c r="M4" s="132"/>
    </row>
    <row r="5" spans="1:14" ht="16.5" thickBot="1">
      <c r="A5" s="262"/>
      <c r="B5" s="442" t="s">
        <v>42</v>
      </c>
      <c r="C5" s="442" t="s">
        <v>43</v>
      </c>
      <c r="D5" s="442" t="s">
        <v>6</v>
      </c>
      <c r="E5" s="86"/>
      <c r="F5" s="86"/>
      <c r="G5" s="442" t="s">
        <v>47</v>
      </c>
      <c r="H5" s="442" t="s">
        <v>7</v>
      </c>
      <c r="I5" s="442" t="s">
        <v>3</v>
      </c>
      <c r="J5" s="86"/>
      <c r="K5" s="86"/>
      <c r="L5" s="86"/>
      <c r="M5" s="86"/>
    </row>
    <row r="6" spans="1:14" ht="15">
      <c r="A6" s="261"/>
      <c r="B6" s="136" t="s">
        <v>143</v>
      </c>
      <c r="C6" s="373">
        <v>3000000</v>
      </c>
      <c r="D6" s="102">
        <f t="shared" ref="D6:D11" si="0">C6*1</f>
        <v>3000000</v>
      </c>
      <c r="E6" s="86"/>
      <c r="F6" s="86"/>
      <c r="G6" s="137" t="s">
        <v>90</v>
      </c>
      <c r="H6" s="364" t="s">
        <v>139</v>
      </c>
      <c r="I6" s="150"/>
      <c r="J6" s="86"/>
      <c r="K6" s="86"/>
      <c r="L6" s="86"/>
      <c r="M6" s="86"/>
    </row>
    <row r="7" spans="1:14">
      <c r="B7" s="137" t="s">
        <v>85</v>
      </c>
      <c r="C7" s="374">
        <v>600000</v>
      </c>
      <c r="D7" s="102">
        <f t="shared" si="0"/>
        <v>600000</v>
      </c>
      <c r="E7" s="86"/>
      <c r="F7" s="86"/>
      <c r="G7" s="137" t="s">
        <v>91</v>
      </c>
      <c r="H7" s="364" t="s">
        <v>139</v>
      </c>
      <c r="I7" s="150"/>
      <c r="J7" s="86"/>
      <c r="K7" s="86"/>
      <c r="L7" s="86"/>
      <c r="M7" s="86"/>
    </row>
    <row r="8" spans="1:14">
      <c r="B8" s="137" t="s">
        <v>86</v>
      </c>
      <c r="C8" s="374">
        <v>1100000</v>
      </c>
      <c r="D8" s="102">
        <f t="shared" si="0"/>
        <v>1100000</v>
      </c>
      <c r="E8" s="86"/>
      <c r="F8" s="86"/>
      <c r="G8" s="137" t="s">
        <v>116</v>
      </c>
      <c r="H8" s="364" t="s">
        <v>139</v>
      </c>
      <c r="I8" s="150"/>
      <c r="J8" s="86"/>
      <c r="K8" s="86"/>
      <c r="L8" s="86"/>
      <c r="M8" s="86"/>
    </row>
    <row r="9" spans="1:14">
      <c r="B9" s="137" t="s">
        <v>44</v>
      </c>
      <c r="C9" s="374">
        <v>200000</v>
      </c>
      <c r="D9" s="104">
        <f t="shared" si="0"/>
        <v>200000</v>
      </c>
      <c r="E9" s="86"/>
      <c r="F9" s="86"/>
      <c r="G9" s="137" t="s">
        <v>117</v>
      </c>
      <c r="H9" s="364" t="s">
        <v>139</v>
      </c>
      <c r="I9" s="369"/>
      <c r="J9" s="86"/>
      <c r="K9" s="86"/>
      <c r="L9" s="86"/>
      <c r="M9" s="86"/>
    </row>
    <row r="10" spans="1:14">
      <c r="A10" s="342"/>
      <c r="B10" s="137" t="s">
        <v>87</v>
      </c>
      <c r="C10" s="374">
        <v>500000</v>
      </c>
      <c r="D10" s="104">
        <f t="shared" si="0"/>
        <v>500000</v>
      </c>
      <c r="E10" s="86"/>
      <c r="F10" s="86"/>
      <c r="G10" s="137" t="s">
        <v>137</v>
      </c>
      <c r="H10" s="364" t="s">
        <v>139</v>
      </c>
      <c r="I10" s="370"/>
      <c r="J10" s="86"/>
      <c r="K10" s="86"/>
      <c r="L10" s="86"/>
      <c r="M10" s="86"/>
    </row>
    <row r="11" spans="1:14">
      <c r="B11" s="137" t="s">
        <v>144</v>
      </c>
      <c r="C11" s="374">
        <v>750000</v>
      </c>
      <c r="D11" s="104">
        <f t="shared" si="0"/>
        <v>750000</v>
      </c>
      <c r="E11" s="86"/>
      <c r="F11" s="86"/>
      <c r="G11" s="137" t="s">
        <v>138</v>
      </c>
      <c r="H11" s="364" t="s">
        <v>139</v>
      </c>
      <c r="I11" s="369"/>
      <c r="J11" s="86"/>
      <c r="K11" s="86"/>
      <c r="L11" s="86"/>
      <c r="M11" s="86"/>
    </row>
    <row r="12" spans="1:14" ht="15.75" thickBot="1">
      <c r="B12" s="514" t="s">
        <v>45</v>
      </c>
      <c r="C12" s="376">
        <f>SUM(C6:C11)</f>
        <v>6150000</v>
      </c>
      <c r="D12" s="154">
        <f>SUM(D6:D11)</f>
        <v>6150000</v>
      </c>
      <c r="E12" s="365"/>
      <c r="F12" s="86"/>
      <c r="G12" s="514" t="s">
        <v>0</v>
      </c>
      <c r="H12" s="152"/>
      <c r="I12" s="153"/>
      <c r="J12" s="86"/>
      <c r="K12" s="86"/>
      <c r="L12" s="86"/>
      <c r="M12" s="86"/>
    </row>
    <row r="13" spans="1:14">
      <c r="B13" s="86"/>
      <c r="C13" s="86"/>
      <c r="D13" s="139"/>
      <c r="E13" s="365"/>
      <c r="F13" s="86"/>
      <c r="J13" s="86"/>
      <c r="K13" s="86"/>
      <c r="L13" s="86"/>
      <c r="M13" s="86"/>
    </row>
    <row r="14" spans="1:14" ht="15" thickBot="1">
      <c r="B14" s="86"/>
      <c r="C14" s="86"/>
      <c r="D14" s="139"/>
      <c r="E14" s="86"/>
      <c r="F14" s="86"/>
      <c r="G14" s="86"/>
      <c r="H14" s="86"/>
      <c r="I14" s="86"/>
      <c r="J14" s="86"/>
      <c r="K14" s="86"/>
      <c r="L14" s="86"/>
      <c r="M14" s="86"/>
    </row>
    <row r="15" spans="1:14" ht="16.5" thickBot="1">
      <c r="B15" s="367" t="s">
        <v>69</v>
      </c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368"/>
    </row>
    <row r="16" spans="1:14" ht="16.5" thickBot="1">
      <c r="B16" s="465" t="s">
        <v>9</v>
      </c>
      <c r="C16" s="467">
        <v>2025</v>
      </c>
      <c r="D16" s="467">
        <v>2025</v>
      </c>
      <c r="E16" s="467">
        <v>2025</v>
      </c>
      <c r="F16" s="467">
        <v>2025</v>
      </c>
      <c r="G16" s="467">
        <v>2025</v>
      </c>
      <c r="H16" s="467">
        <v>2025</v>
      </c>
      <c r="I16" s="467">
        <v>2025</v>
      </c>
      <c r="J16" s="467">
        <v>2025</v>
      </c>
      <c r="K16" s="467">
        <v>2025</v>
      </c>
      <c r="L16" s="467">
        <v>2025</v>
      </c>
      <c r="M16" s="468" t="s">
        <v>0</v>
      </c>
    </row>
    <row r="17" spans="2:13" ht="15.75" thickBot="1">
      <c r="B17" s="140" t="s">
        <v>71</v>
      </c>
      <c r="C17" s="366">
        <f>-D12*C18</f>
        <v>-430500.00000000006</v>
      </c>
      <c r="D17" s="366">
        <f>-D12*D18</f>
        <v>-430500.00000000006</v>
      </c>
      <c r="E17" s="366">
        <f>-D12*E18</f>
        <v>-430500.00000000006</v>
      </c>
      <c r="F17" s="366">
        <f>-D12*F18</f>
        <v>-430500.00000000006</v>
      </c>
      <c r="G17" s="366">
        <f>-D12*G18</f>
        <v>-430500.00000000006</v>
      </c>
      <c r="H17" s="366">
        <f>-D12*H18</f>
        <v>-430500.00000000006</v>
      </c>
      <c r="I17" s="366">
        <f>-D12*I18</f>
        <v>-430500.00000000006</v>
      </c>
      <c r="J17" s="366">
        <f>-D12*J18</f>
        <v>-430500.00000000006</v>
      </c>
      <c r="K17" s="366">
        <f>-D12*K18</f>
        <v>-430500.00000000006</v>
      </c>
      <c r="L17" s="366">
        <f>-D12*L18</f>
        <v>-430500.00000000006</v>
      </c>
      <c r="M17" s="371">
        <f>SUM(C17:L17)</f>
        <v>-4305000.0000000009</v>
      </c>
    </row>
    <row r="18" spans="2:13" ht="15.75" thickTop="1" thickBot="1">
      <c r="B18" s="151" t="s">
        <v>70</v>
      </c>
      <c r="C18" s="173">
        <v>7.0000000000000007E-2</v>
      </c>
      <c r="D18" s="173">
        <v>7.0000000000000007E-2</v>
      </c>
      <c r="E18" s="173">
        <v>7.0000000000000007E-2</v>
      </c>
      <c r="F18" s="173">
        <v>7.0000000000000007E-2</v>
      </c>
      <c r="G18" s="173">
        <v>7.0000000000000007E-2</v>
      </c>
      <c r="H18" s="173">
        <v>7.0000000000000007E-2</v>
      </c>
      <c r="I18" s="173">
        <v>7.0000000000000007E-2</v>
      </c>
      <c r="J18" s="173">
        <v>7.0000000000000007E-2</v>
      </c>
      <c r="K18" s="173">
        <v>7.0000000000000007E-2</v>
      </c>
      <c r="L18" s="173">
        <v>7.0000000000000007E-2</v>
      </c>
      <c r="M18" s="372"/>
    </row>
  </sheetData>
  <mergeCells count="2">
    <mergeCell ref="A1:N1"/>
    <mergeCell ref="A2:N2"/>
  </mergeCells>
  <phoneticPr fontId="3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rop Down 1">
              <controlPr defaultSize="0" autoLine="0" autoPict="0">
                <anchor moveWithCells="1">
                  <from>
                    <xdr:col>1</xdr:col>
                    <xdr:colOff>180975</xdr:colOff>
                    <xdr:row>67</xdr:row>
                    <xdr:rowOff>142875</xdr:rowOff>
                  </from>
                  <to>
                    <xdr:col>1</xdr:col>
                    <xdr:colOff>1238250</xdr:colOff>
                    <xdr:row>68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M21"/>
  <sheetViews>
    <sheetView showGridLines="0" workbookViewId="0">
      <pane ySplit="1" topLeftCell="A2" activePane="bottomLeft" state="frozen"/>
      <selection pane="bottomLeft" activeCell="C15" sqref="C15"/>
    </sheetView>
  </sheetViews>
  <sheetFormatPr defaultRowHeight="14.25"/>
  <cols>
    <col min="1" max="1" width="1.28515625" style="159" customWidth="1"/>
    <col min="2" max="2" width="21.85546875" style="79" customWidth="1"/>
    <col min="3" max="4" width="28.7109375" style="79" customWidth="1"/>
    <col min="5" max="5" width="27.85546875" style="79" customWidth="1"/>
    <col min="6" max="6" width="14.5703125" style="79" customWidth="1"/>
    <col min="7" max="7" width="15" style="79" customWidth="1"/>
    <col min="8" max="8" width="20" style="79" customWidth="1"/>
    <col min="9" max="9" width="25.5703125" style="79" customWidth="1"/>
    <col min="10" max="11" width="9.140625" style="79"/>
    <col min="12" max="12" width="2.85546875" style="79" customWidth="1"/>
    <col min="13" max="16384" width="9.140625" style="79"/>
  </cols>
  <sheetData>
    <row r="1" spans="1:13" ht="18.75" thickBot="1">
      <c r="A1" s="575" t="s">
        <v>221</v>
      </c>
      <c r="B1" s="576"/>
      <c r="C1" s="576"/>
      <c r="D1" s="576"/>
      <c r="E1" s="576"/>
      <c r="F1" s="576"/>
      <c r="G1" s="576"/>
      <c r="H1" s="576"/>
      <c r="I1" s="576"/>
      <c r="J1" s="604"/>
      <c r="K1" s="389"/>
      <c r="L1" s="389">
        <v>0</v>
      </c>
      <c r="M1" s="389"/>
    </row>
    <row r="2" spans="1:13" ht="15" thickBot="1">
      <c r="A2" s="212"/>
    </row>
    <row r="3" spans="1:13" ht="16.5" thickBot="1">
      <c r="A3" s="79"/>
      <c r="B3" s="638" t="s">
        <v>158</v>
      </c>
      <c r="C3" s="639"/>
      <c r="D3" s="639"/>
      <c r="E3" s="639"/>
      <c r="F3" s="639"/>
      <c r="G3" s="639"/>
      <c r="H3" s="639"/>
      <c r="I3" s="640"/>
    </row>
    <row r="4" spans="1:13" ht="16.5" thickBot="1">
      <c r="A4" s="262"/>
      <c r="B4" s="438" t="s">
        <v>150</v>
      </c>
      <c r="C4" s="444" t="s">
        <v>154</v>
      </c>
      <c r="D4" s="438" t="s">
        <v>12</v>
      </c>
      <c r="E4" s="444" t="s">
        <v>155</v>
      </c>
      <c r="F4" s="438" t="s">
        <v>116</v>
      </c>
      <c r="G4" s="444" t="s">
        <v>12</v>
      </c>
      <c r="H4" s="438" t="s">
        <v>156</v>
      </c>
      <c r="I4" s="443" t="s">
        <v>157</v>
      </c>
    </row>
    <row r="5" spans="1:13" ht="15">
      <c r="A5" s="261"/>
      <c r="B5" s="101" t="s">
        <v>151</v>
      </c>
      <c r="C5" s="88">
        <f>20*12</f>
        <v>240</v>
      </c>
      <c r="D5" s="88">
        <v>350</v>
      </c>
      <c r="E5" s="89">
        <f>C5*D5</f>
        <v>84000</v>
      </c>
      <c r="F5" s="88">
        <f>C5*0.3</f>
        <v>72</v>
      </c>
      <c r="G5" s="386">
        <v>500</v>
      </c>
      <c r="H5" s="387">
        <f>F5*G5</f>
        <v>36000</v>
      </c>
      <c r="I5" s="388">
        <f>E5+H5</f>
        <v>120000</v>
      </c>
    </row>
    <row r="6" spans="1:13">
      <c r="B6" s="103" t="s">
        <v>152</v>
      </c>
      <c r="C6" s="80">
        <f>20*12</f>
        <v>240</v>
      </c>
      <c r="D6" s="80">
        <v>350</v>
      </c>
      <c r="E6" s="81">
        <f>C6*D6</f>
        <v>84000</v>
      </c>
      <c r="F6" s="80">
        <f>C6*0.3</f>
        <v>72</v>
      </c>
      <c r="G6" s="336">
        <v>500</v>
      </c>
      <c r="H6" s="377">
        <f>F6*G6</f>
        <v>36000</v>
      </c>
      <c r="I6" s="378">
        <f>E6+H6</f>
        <v>120000</v>
      </c>
    </row>
    <row r="7" spans="1:13" ht="15" thickBot="1">
      <c r="B7" s="193" t="s">
        <v>153</v>
      </c>
      <c r="C7" s="379">
        <f>20*12</f>
        <v>240</v>
      </c>
      <c r="D7" s="379">
        <v>350</v>
      </c>
      <c r="E7" s="380">
        <f>C7*D7</f>
        <v>84000</v>
      </c>
      <c r="F7" s="379">
        <f>C7*0.3</f>
        <v>72</v>
      </c>
      <c r="G7" s="381">
        <v>500</v>
      </c>
      <c r="H7" s="382">
        <f>F7*G7</f>
        <v>36000</v>
      </c>
      <c r="I7" s="383">
        <f>E7+H7</f>
        <v>120000</v>
      </c>
    </row>
    <row r="9" spans="1:13" ht="15" thickBot="1">
      <c r="A9" s="342"/>
    </row>
    <row r="10" spans="1:13" ht="16.5" thickBot="1">
      <c r="B10" s="638" t="s">
        <v>159</v>
      </c>
      <c r="C10" s="639"/>
      <c r="D10" s="639"/>
      <c r="E10" s="639"/>
      <c r="F10" s="639"/>
      <c r="G10" s="639"/>
      <c r="H10" s="639"/>
      <c r="I10" s="640"/>
    </row>
    <row r="11" spans="1:13" ht="16.5" thickBot="1">
      <c r="B11" s="438" t="s">
        <v>150</v>
      </c>
      <c r="C11" s="444" t="s">
        <v>160</v>
      </c>
      <c r="D11" s="438" t="s">
        <v>12</v>
      </c>
      <c r="E11" s="444" t="s">
        <v>155</v>
      </c>
      <c r="F11" s="438" t="s">
        <v>116</v>
      </c>
      <c r="G11" s="444" t="s">
        <v>12</v>
      </c>
      <c r="H11" s="438" t="s">
        <v>156</v>
      </c>
      <c r="I11" s="443" t="s">
        <v>161</v>
      </c>
    </row>
    <row r="12" spans="1:13">
      <c r="B12" s="101" t="s">
        <v>151</v>
      </c>
      <c r="C12" s="88">
        <v>150</v>
      </c>
      <c r="D12" s="88">
        <v>750</v>
      </c>
      <c r="E12" s="89">
        <f>C12*D12</f>
        <v>112500</v>
      </c>
      <c r="F12" s="88">
        <v>200</v>
      </c>
      <c r="G12" s="386">
        <v>1000</v>
      </c>
      <c r="H12" s="387">
        <f>F12*G12</f>
        <v>200000</v>
      </c>
      <c r="I12" s="388">
        <f>E12+H12</f>
        <v>312500</v>
      </c>
    </row>
    <row r="13" spans="1:13">
      <c r="B13" s="103" t="s">
        <v>152</v>
      </c>
      <c r="C13" s="80">
        <v>150</v>
      </c>
      <c r="D13" s="80">
        <v>750</v>
      </c>
      <c r="E13" s="81">
        <f>C13*D13</f>
        <v>112500</v>
      </c>
      <c r="F13" s="80">
        <v>200</v>
      </c>
      <c r="G13" s="336">
        <v>1000</v>
      </c>
      <c r="H13" s="377">
        <f>F13*G13</f>
        <v>200000</v>
      </c>
      <c r="I13" s="378">
        <f>E13+H13</f>
        <v>312500</v>
      </c>
    </row>
    <row r="14" spans="1:13" ht="15" thickBot="1">
      <c r="B14" s="193" t="s">
        <v>153</v>
      </c>
      <c r="C14" s="379">
        <v>150</v>
      </c>
      <c r="D14" s="379">
        <v>750</v>
      </c>
      <c r="E14" s="380">
        <f>C14*D14</f>
        <v>112500</v>
      </c>
      <c r="F14" s="379">
        <v>200</v>
      </c>
      <c r="G14" s="381">
        <v>1000</v>
      </c>
      <c r="H14" s="382">
        <f>F14*G14</f>
        <v>200000</v>
      </c>
      <c r="I14" s="383">
        <f>E14+H14</f>
        <v>312500</v>
      </c>
    </row>
    <row r="16" spans="1:13" ht="15" thickBot="1"/>
    <row r="17" spans="2:8" ht="16.5" thickBot="1">
      <c r="B17" s="440" t="s">
        <v>150</v>
      </c>
      <c r="C17" s="438" t="s">
        <v>160</v>
      </c>
      <c r="D17" s="444" t="s">
        <v>154</v>
      </c>
      <c r="E17" s="438" t="s">
        <v>162</v>
      </c>
      <c r="F17" s="469" t="s">
        <v>163</v>
      </c>
      <c r="G17" s="438" t="s">
        <v>164</v>
      </c>
      <c r="H17" s="439" t="s">
        <v>165</v>
      </c>
    </row>
    <row r="18" spans="2:8">
      <c r="B18" s="101" t="s">
        <v>151</v>
      </c>
      <c r="C18" s="88">
        <v>150</v>
      </c>
      <c r="D18" s="88">
        <f>20*12</f>
        <v>240</v>
      </c>
      <c r="E18" s="384">
        <f>SUM(C18:D18)</f>
        <v>390</v>
      </c>
      <c r="F18" s="307">
        <f>I12+I5</f>
        <v>432500</v>
      </c>
      <c r="G18" s="307">
        <f>F18/E18</f>
        <v>1108.9743589743589</v>
      </c>
      <c r="H18" s="385"/>
    </row>
    <row r="19" spans="2:8">
      <c r="B19" s="103" t="s">
        <v>152</v>
      </c>
      <c r="C19" s="80">
        <v>150</v>
      </c>
      <c r="D19" s="80">
        <f>20*12</f>
        <v>240</v>
      </c>
      <c r="E19" s="157">
        <f>SUM(C19:D19)</f>
        <v>390</v>
      </c>
      <c r="F19" s="209">
        <f>I13+I6</f>
        <v>432500</v>
      </c>
      <c r="G19" s="209">
        <f>F19/E19</f>
        <v>1108.9743589743589</v>
      </c>
      <c r="H19" s="369"/>
    </row>
    <row r="20" spans="2:8">
      <c r="B20" s="103" t="s">
        <v>153</v>
      </c>
      <c r="C20" s="80">
        <v>150</v>
      </c>
      <c r="D20" s="80">
        <f>20*12</f>
        <v>240</v>
      </c>
      <c r="E20" s="157">
        <f>SUM(C20:D20)</f>
        <v>390</v>
      </c>
      <c r="F20" s="209">
        <f>I14+I7</f>
        <v>432500</v>
      </c>
      <c r="G20" s="209">
        <f>F20/E20</f>
        <v>1108.9743589743589</v>
      </c>
      <c r="H20" s="369"/>
    </row>
    <row r="21" spans="2:8" ht="15" thickBot="1">
      <c r="B21" s="144"/>
      <c r="C21" s="309"/>
      <c r="D21" s="309"/>
      <c r="E21" s="309"/>
      <c r="F21" s="310">
        <f>SUM(F18:F20)</f>
        <v>1297500</v>
      </c>
      <c r="G21" s="310">
        <f>SUM(G18:G20)</f>
        <v>3326.9230769230767</v>
      </c>
      <c r="H21" s="146">
        <f>F21/G21</f>
        <v>390.00000000000006</v>
      </c>
    </row>
  </sheetData>
  <mergeCells count="3">
    <mergeCell ref="B3:I3"/>
    <mergeCell ref="B10:I10"/>
    <mergeCell ref="A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S46"/>
  <sheetViews>
    <sheetView zoomScaleNormal="100" workbookViewId="0">
      <pane ySplit="1" topLeftCell="A2" activePane="bottomLeft" state="frozen"/>
      <selection pane="bottomLeft" activeCell="H40" sqref="H40"/>
    </sheetView>
  </sheetViews>
  <sheetFormatPr defaultColWidth="8.7109375" defaultRowHeight="15.75"/>
  <cols>
    <col min="1" max="1" width="1.28515625" style="159" customWidth="1"/>
    <col min="2" max="2" width="17.28515625" style="339" customWidth="1"/>
    <col min="3" max="3" width="17.85546875" style="79" customWidth="1"/>
    <col min="4" max="4" width="13.140625" style="79" customWidth="1"/>
    <col min="5" max="5" width="8" style="79" customWidth="1"/>
    <col min="6" max="6" width="13" style="79" customWidth="1"/>
    <col min="7" max="16" width="8.7109375" style="79"/>
    <col min="17" max="17" width="9.7109375" style="79" customWidth="1"/>
    <col min="18" max="18" width="9.42578125" style="79" customWidth="1"/>
    <col min="19" max="19" width="11.85546875" style="79" customWidth="1"/>
    <col min="20" max="16384" width="8.7109375" style="79"/>
  </cols>
  <sheetData>
    <row r="1" spans="1:19" ht="18.75" thickBot="1">
      <c r="A1" s="612" t="s">
        <v>141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4"/>
    </row>
    <row r="2" spans="1:19" s="212" customFormat="1">
      <c r="B2" s="337"/>
      <c r="C2" s="335"/>
      <c r="D2" s="335"/>
      <c r="E2" s="335"/>
      <c r="F2" s="335"/>
      <c r="G2" s="335"/>
      <c r="H2" s="335"/>
      <c r="I2" s="335"/>
      <c r="J2" s="335"/>
      <c r="K2" s="335"/>
      <c r="L2" s="335"/>
    </row>
    <row r="3" spans="1:19">
      <c r="A3" s="79"/>
      <c r="B3" s="338"/>
      <c r="C3" s="451" t="s">
        <v>125</v>
      </c>
      <c r="D3" s="451" t="s">
        <v>124</v>
      </c>
      <c r="E3" s="451" t="s">
        <v>126</v>
      </c>
      <c r="F3" s="451" t="s">
        <v>129</v>
      </c>
    </row>
    <row r="4" spans="1:19" ht="14.25">
      <c r="A4" s="212"/>
      <c r="B4" s="634" t="s">
        <v>130</v>
      </c>
      <c r="C4" s="81" t="s">
        <v>134</v>
      </c>
      <c r="D4" s="336">
        <v>350</v>
      </c>
      <c r="E4" s="80">
        <v>100</v>
      </c>
      <c r="F4" s="106">
        <f>D4*E4</f>
        <v>35000</v>
      </c>
    </row>
    <row r="5" spans="1:19" ht="14.25">
      <c r="A5" s="79"/>
      <c r="B5" s="634"/>
      <c r="C5" s="81" t="s">
        <v>135</v>
      </c>
      <c r="D5" s="336">
        <v>250</v>
      </c>
      <c r="E5" s="80">
        <v>25</v>
      </c>
      <c r="F5" s="106">
        <f>D5*E5</f>
        <v>6250</v>
      </c>
    </row>
    <row r="6" spans="1:19" ht="15">
      <c r="A6" s="262"/>
      <c r="B6" s="634"/>
      <c r="C6" s="81" t="s">
        <v>136</v>
      </c>
      <c r="D6" s="336">
        <v>150</v>
      </c>
      <c r="E6" s="80">
        <v>50</v>
      </c>
      <c r="F6" s="106">
        <f>D6*E6</f>
        <v>7500</v>
      </c>
    </row>
    <row r="7" spans="1:19">
      <c r="A7" s="261"/>
      <c r="B7" s="345"/>
      <c r="C7" s="82"/>
      <c r="D7" s="82"/>
      <c r="E7" s="361">
        <f>SUM(E4:E6)</f>
        <v>175</v>
      </c>
      <c r="F7" s="351">
        <f>SUM(F4:F6)</f>
        <v>48750</v>
      </c>
    </row>
    <row r="8" spans="1:19" s="305" customFormat="1">
      <c r="A8" s="342"/>
      <c r="B8" s="343"/>
      <c r="C8" s="344"/>
      <c r="D8" s="344"/>
      <c r="E8" s="344"/>
      <c r="F8" s="105"/>
    </row>
    <row r="9" spans="1:19">
      <c r="B9" s="338"/>
      <c r="C9" s="451" t="s">
        <v>125</v>
      </c>
      <c r="D9" s="451" t="s">
        <v>124</v>
      </c>
      <c r="E9" s="451" t="s">
        <v>126</v>
      </c>
      <c r="F9" s="451" t="s">
        <v>129</v>
      </c>
    </row>
    <row r="10" spans="1:19" ht="14.25">
      <c r="B10" s="634" t="s">
        <v>123</v>
      </c>
      <c r="C10" s="81" t="s">
        <v>134</v>
      </c>
      <c r="D10" s="336">
        <v>500</v>
      </c>
      <c r="E10" s="80">
        <v>100</v>
      </c>
      <c r="F10" s="106">
        <f>D10*E10</f>
        <v>50000</v>
      </c>
    </row>
    <row r="11" spans="1:19" ht="14.25">
      <c r="A11" s="342"/>
      <c r="B11" s="634"/>
      <c r="C11" s="81" t="s">
        <v>135</v>
      </c>
      <c r="D11" s="336">
        <v>250</v>
      </c>
      <c r="E11" s="80">
        <v>25</v>
      </c>
      <c r="F11" s="106">
        <f>D11*E11</f>
        <v>6250</v>
      </c>
    </row>
    <row r="12" spans="1:19" ht="14.25">
      <c r="B12" s="634"/>
      <c r="C12" s="81" t="s">
        <v>142</v>
      </c>
      <c r="D12" s="336">
        <v>1200</v>
      </c>
      <c r="E12" s="80">
        <v>12</v>
      </c>
      <c r="F12" s="106">
        <f>D12*E12</f>
        <v>14400</v>
      </c>
    </row>
    <row r="13" spans="1:19" ht="14.25">
      <c r="B13" s="634"/>
      <c r="C13" s="81" t="s">
        <v>136</v>
      </c>
      <c r="D13" s="336">
        <v>150</v>
      </c>
      <c r="E13" s="80">
        <v>50</v>
      </c>
      <c r="F13" s="106">
        <f>D13*E13</f>
        <v>7500</v>
      </c>
    </row>
    <row r="14" spans="1:19">
      <c r="B14" s="345"/>
      <c r="C14" s="82"/>
      <c r="D14" s="82"/>
      <c r="E14" s="361">
        <f>SUM(E10:E13)</f>
        <v>187</v>
      </c>
      <c r="F14" s="351">
        <f>SUM(F10:F13)</f>
        <v>78150</v>
      </c>
    </row>
    <row r="15" spans="1:19">
      <c r="F15" s="87"/>
    </row>
    <row r="16" spans="1:19">
      <c r="B16" s="338"/>
      <c r="C16" s="451" t="s">
        <v>125</v>
      </c>
      <c r="D16" s="451" t="s">
        <v>124</v>
      </c>
      <c r="E16" s="451" t="s">
        <v>126</v>
      </c>
      <c r="F16" s="451" t="s">
        <v>129</v>
      </c>
    </row>
    <row r="17" spans="2:6" ht="14.25">
      <c r="B17" s="634" t="s">
        <v>123</v>
      </c>
      <c r="C17" s="81" t="s">
        <v>134</v>
      </c>
      <c r="D17" s="336">
        <v>380</v>
      </c>
      <c r="E17" s="80">
        <v>100</v>
      </c>
      <c r="F17" s="106">
        <f>D17*E17</f>
        <v>38000</v>
      </c>
    </row>
    <row r="18" spans="2:6" ht="14.25">
      <c r="B18" s="634"/>
      <c r="C18" s="81" t="s">
        <v>135</v>
      </c>
      <c r="D18" s="336">
        <v>646.6</v>
      </c>
      <c r="E18" s="80">
        <v>25</v>
      </c>
      <c r="F18" s="106">
        <f>D18*E18</f>
        <v>16165</v>
      </c>
    </row>
    <row r="19" spans="2:6" ht="14.25">
      <c r="B19" s="634"/>
      <c r="C19" s="81" t="s">
        <v>142</v>
      </c>
      <c r="D19" s="336">
        <v>700</v>
      </c>
      <c r="E19" s="80">
        <v>25</v>
      </c>
      <c r="F19" s="106">
        <f>D19*E19</f>
        <v>17500</v>
      </c>
    </row>
    <row r="20" spans="2:6" ht="14.25">
      <c r="B20" s="634"/>
      <c r="C20" s="81" t="s">
        <v>136</v>
      </c>
      <c r="D20" s="336">
        <v>2672.2999999999997</v>
      </c>
      <c r="E20" s="80">
        <v>25</v>
      </c>
      <c r="F20" s="106">
        <f>D20*E20</f>
        <v>66807.5</v>
      </c>
    </row>
    <row r="21" spans="2:6">
      <c r="B21" s="347"/>
      <c r="C21" s="348"/>
      <c r="D21" s="348"/>
      <c r="E21" s="361">
        <f>SUM(E17:E20)</f>
        <v>175</v>
      </c>
      <c r="F21" s="351">
        <f>SUM(F17:F20)</f>
        <v>138472.5</v>
      </c>
    </row>
    <row r="22" spans="2:6">
      <c r="B22" s="340"/>
      <c r="C22" s="161"/>
      <c r="D22" s="161"/>
      <c r="E22" s="161"/>
      <c r="F22" s="87"/>
    </row>
    <row r="23" spans="2:6">
      <c r="B23" s="338"/>
      <c r="C23" s="451" t="s">
        <v>125</v>
      </c>
      <c r="D23" s="451" t="s">
        <v>124</v>
      </c>
      <c r="E23" s="451" t="s">
        <v>126</v>
      </c>
      <c r="F23" s="451" t="s">
        <v>129</v>
      </c>
    </row>
    <row r="24" spans="2:6" ht="14.25">
      <c r="B24" s="634" t="s">
        <v>127</v>
      </c>
      <c r="C24" s="81" t="s">
        <v>134</v>
      </c>
      <c r="D24" s="336">
        <v>1150</v>
      </c>
      <c r="E24" s="80">
        <v>50</v>
      </c>
      <c r="F24" s="106">
        <f>D24*E24</f>
        <v>57500</v>
      </c>
    </row>
    <row r="25" spans="2:6" ht="14.25">
      <c r="B25" s="634"/>
      <c r="C25" s="81" t="s">
        <v>135</v>
      </c>
      <c r="D25" s="336">
        <v>1458</v>
      </c>
      <c r="E25" s="80">
        <v>25</v>
      </c>
      <c r="F25" s="106">
        <f>D25*E25</f>
        <v>36450</v>
      </c>
    </row>
    <row r="26" spans="2:6" ht="14.25">
      <c r="B26" s="634"/>
      <c r="C26" s="81" t="s">
        <v>142</v>
      </c>
      <c r="D26" s="336">
        <v>2777</v>
      </c>
      <c r="E26" s="80">
        <v>25</v>
      </c>
      <c r="F26" s="106">
        <f>D26*E26</f>
        <v>69425</v>
      </c>
    </row>
    <row r="27" spans="2:6" ht="14.25">
      <c r="B27" s="634"/>
      <c r="C27" s="81" t="s">
        <v>136</v>
      </c>
      <c r="D27" s="336">
        <v>4308</v>
      </c>
      <c r="E27" s="80">
        <v>25</v>
      </c>
      <c r="F27" s="106">
        <f>D27*E27</f>
        <v>107700</v>
      </c>
    </row>
    <row r="28" spans="2:6">
      <c r="B28" s="349"/>
      <c r="C28" s="226"/>
      <c r="D28" s="226"/>
      <c r="E28" s="361">
        <f>SUM(E24:E27)</f>
        <v>125</v>
      </c>
      <c r="F28" s="351">
        <f>SUM(F24:F27)</f>
        <v>271075</v>
      </c>
    </row>
    <row r="29" spans="2:6">
      <c r="F29" s="87"/>
    </row>
    <row r="30" spans="2:6">
      <c r="B30" s="338"/>
      <c r="C30" s="451" t="s">
        <v>125</v>
      </c>
      <c r="D30" s="451" t="s">
        <v>124</v>
      </c>
      <c r="E30" s="451" t="s">
        <v>126</v>
      </c>
      <c r="F30" s="451" t="s">
        <v>129</v>
      </c>
    </row>
    <row r="31" spans="2:6" ht="14.25">
      <c r="B31" s="634" t="s">
        <v>128</v>
      </c>
      <c r="C31" s="81" t="s">
        <v>134</v>
      </c>
      <c r="D31" s="336">
        <v>702</v>
      </c>
      <c r="E31" s="80">
        <v>100</v>
      </c>
      <c r="F31" s="106">
        <f>D31*E31</f>
        <v>70200</v>
      </c>
    </row>
    <row r="32" spans="2:6" ht="14.25">
      <c r="B32" s="634"/>
      <c r="C32" s="81" t="s">
        <v>135</v>
      </c>
      <c r="D32" s="336">
        <v>1200</v>
      </c>
      <c r="E32" s="80">
        <v>25</v>
      </c>
      <c r="F32" s="106">
        <f>D32*E32</f>
        <v>30000</v>
      </c>
    </row>
    <row r="33" spans="2:6" ht="14.25">
      <c r="B33" s="634"/>
      <c r="C33" s="81" t="s">
        <v>142</v>
      </c>
      <c r="D33" s="336">
        <v>1593.15</v>
      </c>
      <c r="E33" s="80">
        <v>25</v>
      </c>
      <c r="F33" s="106">
        <f>D33*E33</f>
        <v>39828.75</v>
      </c>
    </row>
    <row r="34" spans="2:6" ht="14.25">
      <c r="B34" s="634"/>
      <c r="C34" s="81" t="s">
        <v>136</v>
      </c>
      <c r="D34" s="336">
        <v>2100</v>
      </c>
      <c r="E34" s="80">
        <v>25</v>
      </c>
      <c r="F34" s="106">
        <f>D34*E34</f>
        <v>52500</v>
      </c>
    </row>
    <row r="35" spans="2:6">
      <c r="B35" s="341"/>
      <c r="C35" s="234"/>
      <c r="D35" s="234"/>
      <c r="E35" s="361">
        <f>SUM(E31:E34)</f>
        <v>175</v>
      </c>
      <c r="F35" s="351">
        <f>SUM(F31:F34)</f>
        <v>192528.75</v>
      </c>
    </row>
    <row r="36" spans="2:6">
      <c r="F36" s="87"/>
    </row>
    <row r="37" spans="2:6">
      <c r="B37" s="338"/>
      <c r="C37" s="451" t="s">
        <v>125</v>
      </c>
      <c r="D37" s="451" t="s">
        <v>124</v>
      </c>
      <c r="E37" s="451" t="s">
        <v>126</v>
      </c>
      <c r="F37" s="451" t="s">
        <v>129</v>
      </c>
    </row>
    <row r="38" spans="2:6" ht="14.25">
      <c r="B38" s="634" t="s">
        <v>131</v>
      </c>
      <c r="C38" s="81" t="s">
        <v>134</v>
      </c>
      <c r="D38" s="336">
        <v>550</v>
      </c>
      <c r="E38" s="80">
        <v>100</v>
      </c>
      <c r="F38" s="106">
        <f>D38*E38</f>
        <v>55000</v>
      </c>
    </row>
    <row r="39" spans="2:6" ht="14.25">
      <c r="B39" s="634"/>
      <c r="C39" s="81" t="s">
        <v>135</v>
      </c>
      <c r="D39" s="336">
        <v>850</v>
      </c>
      <c r="E39" s="80">
        <v>50</v>
      </c>
      <c r="F39" s="106">
        <f>D39*E39</f>
        <v>42500</v>
      </c>
    </row>
    <row r="40" spans="2:6" ht="14.25">
      <c r="B40" s="634"/>
      <c r="C40" s="81" t="s">
        <v>142</v>
      </c>
      <c r="D40" s="336">
        <v>1100</v>
      </c>
      <c r="E40" s="80">
        <v>50</v>
      </c>
      <c r="F40" s="106">
        <f>D40*E40</f>
        <v>55000</v>
      </c>
    </row>
    <row r="41" spans="2:6" ht="14.25">
      <c r="B41" s="634"/>
      <c r="C41" s="81" t="s">
        <v>136</v>
      </c>
      <c r="D41" s="336">
        <v>2100</v>
      </c>
      <c r="E41" s="80">
        <v>50</v>
      </c>
      <c r="F41" s="106">
        <f>D41*E41</f>
        <v>105000</v>
      </c>
    </row>
    <row r="42" spans="2:6">
      <c r="B42" s="341"/>
      <c r="C42" s="234"/>
      <c r="D42" s="234"/>
      <c r="E42" s="361">
        <f>SUM(E38:E41)</f>
        <v>250</v>
      </c>
      <c r="F42" s="351">
        <f>SUM(F38:F41)</f>
        <v>257500</v>
      </c>
    </row>
    <row r="43" spans="2:6" ht="16.5" thickBot="1"/>
    <row r="44" spans="2:6" ht="16.5" thickBot="1">
      <c r="C44" s="305"/>
      <c r="D44" s="359" t="s">
        <v>115</v>
      </c>
      <c r="E44" s="219">
        <f>E42+E35+E28+E21+E14+E7</f>
        <v>1087</v>
      </c>
      <c r="F44" s="393">
        <f>F42+F35+F28+F21+F14+F7</f>
        <v>986476.25</v>
      </c>
    </row>
    <row r="45" spans="2:6" ht="16.5" thickBot="1">
      <c r="C45" s="305"/>
      <c r="D45" s="390" t="s">
        <v>84</v>
      </c>
      <c r="E45" s="391"/>
      <c r="F45" s="392">
        <f>F44/E44</f>
        <v>907.52184912603491</v>
      </c>
    </row>
    <row r="46" spans="2:6">
      <c r="C46" s="305"/>
    </row>
  </sheetData>
  <mergeCells count="7">
    <mergeCell ref="A1:S1"/>
    <mergeCell ref="B4:B6"/>
    <mergeCell ref="B38:B41"/>
    <mergeCell ref="B17:B20"/>
    <mergeCell ref="B24:B27"/>
    <mergeCell ref="B31:B34"/>
    <mergeCell ref="B10:B13"/>
  </mergeCells>
  <phoneticPr fontId="3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X29"/>
  <sheetViews>
    <sheetView zoomScale="96" zoomScaleNormal="96" workbookViewId="0">
      <selection sqref="A1:W2"/>
    </sheetView>
  </sheetViews>
  <sheetFormatPr defaultRowHeight="15"/>
  <cols>
    <col min="1" max="1" width="16.42578125" customWidth="1"/>
    <col min="2" max="3" width="12.42578125" customWidth="1"/>
    <col min="5" max="11" width="9.5703125" customWidth="1"/>
    <col min="13" max="13" width="16.42578125" customWidth="1"/>
    <col min="14" max="23" width="7" customWidth="1"/>
    <col min="25" max="25" width="19.5703125" customWidth="1"/>
    <col min="26" max="31" width="8" customWidth="1"/>
    <col min="32" max="35" width="9" customWidth="1"/>
    <col min="37" max="37" width="19.5703125" customWidth="1"/>
    <col min="38" max="43" width="8" customWidth="1"/>
    <col min="44" max="47" width="9" customWidth="1"/>
    <col min="49" max="49" width="13.140625" customWidth="1"/>
    <col min="50" max="50" width="27.5703125" customWidth="1"/>
    <col min="51" max="51" width="15" customWidth="1"/>
    <col min="53" max="53" width="28.7109375" customWidth="1"/>
    <col min="66" max="66" width="28.7109375" bestFit="1" customWidth="1"/>
    <col min="67" max="76" width="12.7109375" bestFit="1" customWidth="1"/>
  </cols>
  <sheetData>
    <row r="1" spans="1:76">
      <c r="A1" s="642" t="s">
        <v>218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Y1" s="642" t="s">
        <v>52</v>
      </c>
      <c r="Z1" s="642"/>
      <c r="AA1" s="642"/>
      <c r="AB1" s="642"/>
      <c r="AC1" s="642"/>
      <c r="AD1" s="642"/>
      <c r="AE1" s="642"/>
      <c r="AF1" s="642"/>
      <c r="AG1" s="642"/>
      <c r="AH1" s="642"/>
      <c r="AI1" s="642"/>
      <c r="AJ1" s="642"/>
      <c r="AK1" s="642"/>
      <c r="AL1" s="642"/>
      <c r="AM1" s="642"/>
      <c r="AN1" s="642"/>
      <c r="AO1" s="642"/>
      <c r="AP1" s="642"/>
      <c r="AQ1" s="642"/>
      <c r="AR1" s="642"/>
      <c r="AS1" s="642"/>
      <c r="AT1" s="642"/>
      <c r="AU1" s="642"/>
      <c r="AW1" t="s">
        <v>3214</v>
      </c>
    </row>
    <row r="2" spans="1:76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Y2" s="642"/>
      <c r="Z2" s="642"/>
      <c r="AA2" s="642"/>
      <c r="AB2" s="642"/>
      <c r="AC2" s="642"/>
      <c r="AD2" s="642"/>
      <c r="AE2" s="642"/>
      <c r="AF2" s="642"/>
      <c r="AG2" s="642"/>
      <c r="AH2" s="642"/>
      <c r="AI2" s="642"/>
      <c r="AJ2" s="642"/>
      <c r="AK2" s="642"/>
      <c r="AL2" s="642"/>
      <c r="AM2" s="642"/>
      <c r="AN2" s="642"/>
      <c r="AO2" s="642"/>
      <c r="AP2" s="642"/>
      <c r="AQ2" s="642"/>
      <c r="AR2" s="642"/>
      <c r="AS2" s="642"/>
      <c r="AT2" s="642"/>
      <c r="AU2" s="642"/>
    </row>
    <row r="3" spans="1:76">
      <c r="A3" s="543" t="s">
        <v>5</v>
      </c>
      <c r="B3" s="641" t="s">
        <v>3202</v>
      </c>
      <c r="C3" s="641"/>
      <c r="D3" s="641"/>
      <c r="E3" s="641"/>
      <c r="F3" s="641"/>
      <c r="G3" s="641"/>
      <c r="H3" s="641"/>
      <c r="I3" s="641"/>
      <c r="J3" s="641"/>
      <c r="K3" s="641"/>
      <c r="M3" s="540" t="s">
        <v>11</v>
      </c>
      <c r="N3" t="s">
        <v>3203</v>
      </c>
      <c r="O3" t="s">
        <v>3204</v>
      </c>
      <c r="P3" t="s">
        <v>3205</v>
      </c>
      <c r="Q3" t="s">
        <v>3206</v>
      </c>
      <c r="R3" t="s">
        <v>3207</v>
      </c>
      <c r="S3" t="s">
        <v>3208</v>
      </c>
      <c r="T3" t="s">
        <v>3209</v>
      </c>
      <c r="U3" t="s">
        <v>3210</v>
      </c>
      <c r="V3" t="s">
        <v>3211</v>
      </c>
      <c r="W3" t="s">
        <v>3212</v>
      </c>
      <c r="Y3" s="543" t="s">
        <v>5</v>
      </c>
    </row>
    <row r="4" spans="1:76">
      <c r="A4" s="543" t="str">
        <f>'Admin Cost '!A5</f>
        <v>Product</v>
      </c>
      <c r="B4" s="543">
        <v>2025</v>
      </c>
      <c r="C4" s="543">
        <v>2026</v>
      </c>
      <c r="D4" s="543">
        <v>2027</v>
      </c>
      <c r="E4" s="543">
        <v>2028</v>
      </c>
      <c r="F4" s="543">
        <v>2029</v>
      </c>
      <c r="G4" s="543">
        <v>2030</v>
      </c>
      <c r="H4" s="543">
        <v>2031</v>
      </c>
      <c r="I4" s="543">
        <v>2032</v>
      </c>
      <c r="J4" s="543">
        <v>2033</v>
      </c>
      <c r="K4" s="543">
        <v>2034</v>
      </c>
      <c r="M4" s="541" t="s">
        <v>167</v>
      </c>
      <c r="N4" s="539">
        <v>90000</v>
      </c>
      <c r="O4" s="539">
        <v>90450</v>
      </c>
      <c r="P4" s="542">
        <v>91354.5</v>
      </c>
      <c r="Q4" s="542">
        <v>92268.044999999998</v>
      </c>
      <c r="R4" s="542">
        <v>93190.725449999998</v>
      </c>
      <c r="S4" s="542">
        <v>94122.632704500007</v>
      </c>
      <c r="T4" s="542">
        <v>95063.859031544998</v>
      </c>
      <c r="U4" s="542">
        <v>96014.497621860457</v>
      </c>
      <c r="V4" s="542">
        <v>96974.642598079052</v>
      </c>
      <c r="W4" s="542">
        <v>97944.389024059856</v>
      </c>
      <c r="Y4" s="543" t="str">
        <f>'Revenue 2025-2034'!B24</f>
        <v>Quick Service</v>
      </c>
      <c r="Z4" s="543">
        <v>2025</v>
      </c>
      <c r="AA4" s="543">
        <v>2026</v>
      </c>
      <c r="AB4" s="543">
        <v>2027</v>
      </c>
      <c r="AC4" s="543">
        <v>2028</v>
      </c>
      <c r="AD4" s="543">
        <v>2029</v>
      </c>
      <c r="AE4" s="543">
        <v>2030</v>
      </c>
      <c r="AF4" s="543">
        <v>2031</v>
      </c>
      <c r="AG4" s="543">
        <v>2032</v>
      </c>
      <c r="AH4" s="543">
        <v>2033</v>
      </c>
      <c r="AI4" s="543">
        <v>2034</v>
      </c>
      <c r="AK4" s="540" t="s">
        <v>88</v>
      </c>
      <c r="AL4" t="s">
        <v>3203</v>
      </c>
      <c r="AM4" t="s">
        <v>3204</v>
      </c>
      <c r="AN4" t="s">
        <v>3205</v>
      </c>
      <c r="AO4" t="s">
        <v>3206</v>
      </c>
      <c r="AP4" t="s">
        <v>3207</v>
      </c>
      <c r="AQ4" t="s">
        <v>3208</v>
      </c>
      <c r="AR4" t="s">
        <v>3209</v>
      </c>
      <c r="AS4" t="s">
        <v>3210</v>
      </c>
      <c r="AT4" t="s">
        <v>3213</v>
      </c>
      <c r="AU4" t="s">
        <v>3212</v>
      </c>
      <c r="AW4" t="s">
        <v>3202</v>
      </c>
      <c r="AX4" t="str">
        <f>'Summary 2025-2034'!B31</f>
        <v xml:space="preserve">Operating Expenses </v>
      </c>
      <c r="AY4" t="s">
        <v>3215</v>
      </c>
      <c r="BA4" t="str">
        <f>'Summary 2025-2034'!B31</f>
        <v xml:space="preserve">Operating Expenses </v>
      </c>
      <c r="BB4">
        <f>'Summary 2025-2034'!C31</f>
        <v>2025</v>
      </c>
      <c r="BC4">
        <f>'Summary 2025-2034'!D31</f>
        <v>2026</v>
      </c>
      <c r="BD4">
        <f>'Summary 2025-2034'!E31</f>
        <v>2027</v>
      </c>
      <c r="BE4">
        <f>'Summary 2025-2034'!F31</f>
        <v>2028</v>
      </c>
      <c r="BF4">
        <f>'Summary 2025-2034'!G31</f>
        <v>2029</v>
      </c>
      <c r="BG4">
        <f>'Summary 2025-2034'!H31</f>
        <v>2030</v>
      </c>
      <c r="BH4">
        <f>'Summary 2025-2034'!I31</f>
        <v>2031</v>
      </c>
      <c r="BI4">
        <f>'Summary 2025-2034'!J31</f>
        <v>2032</v>
      </c>
      <c r="BJ4">
        <f>'Summary 2025-2034'!K31</f>
        <v>2033</v>
      </c>
      <c r="BK4">
        <f>'Summary 2025-2034'!L31</f>
        <v>2034</v>
      </c>
      <c r="BN4" t="str">
        <f>'Summary 2025-2034'!B16</f>
        <v xml:space="preserve">Total Revenue </v>
      </c>
      <c r="BO4">
        <f>'Summary 2025-2034'!C16</f>
        <v>2025</v>
      </c>
      <c r="BP4">
        <f>'Summary 2025-2034'!D16</f>
        <v>2026</v>
      </c>
      <c r="BQ4">
        <f>'Summary 2025-2034'!E16</f>
        <v>2027</v>
      </c>
      <c r="BR4">
        <f>'Summary 2025-2034'!F16</f>
        <v>2028</v>
      </c>
      <c r="BS4">
        <f>'Summary 2025-2034'!G16</f>
        <v>2029</v>
      </c>
      <c r="BT4">
        <f>'Summary 2025-2034'!H16</f>
        <v>2030</v>
      </c>
      <c r="BU4">
        <f>'Summary 2025-2034'!I16</f>
        <v>2031</v>
      </c>
      <c r="BV4">
        <f>'Summary 2025-2034'!J16</f>
        <v>2032</v>
      </c>
      <c r="BW4">
        <f>'Summary 2025-2034'!K16</f>
        <v>2033</v>
      </c>
      <c r="BX4">
        <f>'Summary 2025-2034'!L16</f>
        <v>2034</v>
      </c>
    </row>
    <row r="5" spans="1:76">
      <c r="A5" t="str">
        <f>'Admin Cost '!A6</f>
        <v xml:space="preserve">Branch Manager </v>
      </c>
      <c r="B5">
        <f>'Admin Cost '!E6</f>
        <v>90000</v>
      </c>
      <c r="C5">
        <f>'Admin Cost '!H6</f>
        <v>90450</v>
      </c>
      <c r="D5" s="542">
        <f>'Admin Cost '!K6</f>
        <v>91354.5</v>
      </c>
      <c r="E5" s="542">
        <f>'Admin Cost '!N6</f>
        <v>92268.044999999998</v>
      </c>
      <c r="F5" s="542">
        <f>'Admin Cost '!Q6</f>
        <v>93190.725449999998</v>
      </c>
      <c r="G5" s="542">
        <f>'Admin Cost '!T6</f>
        <v>94122.632704500007</v>
      </c>
      <c r="H5" s="542">
        <f>'Admin Cost '!W6</f>
        <v>95063.859031544998</v>
      </c>
      <c r="I5" s="542">
        <f>'Admin Cost '!Z6</f>
        <v>96014.497621860457</v>
      </c>
      <c r="J5" s="542">
        <f>'Admin Cost '!AC6</f>
        <v>96974.642598079052</v>
      </c>
      <c r="K5" s="542">
        <f>'Admin Cost '!AF6</f>
        <v>97944.389024059856</v>
      </c>
      <c r="M5" s="541" t="s">
        <v>174</v>
      </c>
      <c r="N5" s="539">
        <v>336000</v>
      </c>
      <c r="O5" s="539">
        <v>337680</v>
      </c>
      <c r="P5" s="542">
        <v>341056.80000000005</v>
      </c>
      <c r="Q5" s="542">
        <v>344467.36800000002</v>
      </c>
      <c r="R5" s="542">
        <v>347912.04168000002</v>
      </c>
      <c r="S5" s="542">
        <v>351391.16209680005</v>
      </c>
      <c r="T5" s="542">
        <v>354905.07371776801</v>
      </c>
      <c r="U5" s="542">
        <v>358454.12445494568</v>
      </c>
      <c r="V5" s="542">
        <v>362038.66569949518</v>
      </c>
      <c r="W5" s="542">
        <v>365659.05235649011</v>
      </c>
      <c r="Y5" t="str">
        <f>'Revenue 2025-2034'!B25</f>
        <v>Oil Services</v>
      </c>
      <c r="Z5" s="542">
        <f>'Revenue 2025-2034'!F25</f>
        <v>857608.14742410299</v>
      </c>
      <c r="AA5" s="542">
        <f>'Revenue 2025-2034'!M25</f>
        <v>975529.26769491716</v>
      </c>
      <c r="AB5" s="542">
        <f>'Revenue 2025-2034'!T25</f>
        <v>1260683.9767134315</v>
      </c>
      <c r="AC5" s="542">
        <f>'Revenue 2025-2034'!AA25</f>
        <v>1406450.561520922</v>
      </c>
      <c r="AD5" s="542">
        <f>'Revenue 2025-2034'!AH25</f>
        <v>1563642.094867378</v>
      </c>
      <c r="AE5" s="542">
        <f>'Revenue 2025-2034'!AO25</f>
        <v>1733036.6551446775</v>
      </c>
      <c r="AF5" s="542">
        <f>'Revenue 2025-2034'!AV25</f>
        <v>1824796.3854118113</v>
      </c>
      <c r="AG5" s="542">
        <f>'Revenue 2025-2034'!BC25</f>
        <v>1916036.2046824018</v>
      </c>
      <c r="AH5" s="542">
        <f>'Revenue 2025-2034'!BJ25</f>
        <v>2011838.014916522</v>
      </c>
      <c r="AI5" s="542">
        <f>'Revenue 2025-2034'!BQ25</f>
        <v>2213021.8164081746</v>
      </c>
      <c r="AK5" s="541" t="s">
        <v>138</v>
      </c>
      <c r="AL5" s="542">
        <v>30888.000000000007</v>
      </c>
      <c r="AM5" s="542">
        <v>35135.100000000006</v>
      </c>
      <c r="AN5" s="542">
        <v>45405.360000000015</v>
      </c>
      <c r="AO5" s="542">
        <v>50655.354750000013</v>
      </c>
      <c r="AP5" s="542">
        <v>56316.835575000012</v>
      </c>
      <c r="AQ5" s="542">
        <v>62417.826095625009</v>
      </c>
      <c r="AR5" s="542">
        <v>68988.123579375024</v>
      </c>
      <c r="AS5" s="542">
        <v>72437.529758343764</v>
      </c>
      <c r="AT5" s="542">
        <v>76059.406246260958</v>
      </c>
      <c r="AU5" s="542">
        <v>83665.34687088705</v>
      </c>
      <c r="AW5" s="542">
        <v>2025</v>
      </c>
      <c r="AX5" s="542">
        <f>'Summary 2025-2034'!C36</f>
        <v>-3088125.7485034028</v>
      </c>
      <c r="AY5" s="542">
        <f>'Summary 2025-2034'!C45</f>
        <v>-10000</v>
      </c>
      <c r="AZ5" s="542"/>
      <c r="BA5" t="str">
        <f>'Summary 2025-2034'!B32</f>
        <v>Selling &amp; Marketing Expenses</v>
      </c>
      <c r="BB5">
        <f>'Summary 2025-2034'!C32</f>
        <v>-79643.57000324101</v>
      </c>
      <c r="BC5">
        <f>'Summary 2025-2034'!D32</f>
        <v>-4733.6090069343327</v>
      </c>
      <c r="BD5">
        <f>'Summary 2025-2034'!E32</f>
        <v>-6443.5214937922956</v>
      </c>
      <c r="BE5">
        <f>'Summary 2025-2034'!F32</f>
        <v>-7658.5378253450199</v>
      </c>
      <c r="BF5">
        <f>'Summary 2025-2034'!G32</f>
        <v>-9168.7095635121059</v>
      </c>
      <c r="BG5">
        <f>'Summary 2025-2034'!H32</f>
        <v>-10930.270994564416</v>
      </c>
      <c r="BH5">
        <f>'Summary 2025-2034'!I32</f>
        <v>-13084.866935824901</v>
      </c>
      <c r="BI5">
        <f>'Summary 2025-2034'!J32</f>
        <v>-15101.219290059877</v>
      </c>
      <c r="BJ5">
        <f>'Summary 2025-2034'!K32</f>
        <v>-20406.477379862496</v>
      </c>
      <c r="BK5">
        <f>'Summary 2025-2034'!L32</f>
        <v>-21198.038769671937</v>
      </c>
      <c r="BN5" t="str">
        <f>'Summary 2025-2034'!B17</f>
        <v xml:space="preserve">Annual Sales </v>
      </c>
      <c r="BO5" s="542">
        <f>'Summary 2025-2034'!C17</f>
        <v>7964357.0003241012</v>
      </c>
      <c r="BP5" s="542">
        <f>'Summary 2025-2034'!D17</f>
        <v>9467218.0138686653</v>
      </c>
      <c r="BQ5" s="542">
        <f>'Summary 2025-2034'!E17</f>
        <v>12887042.987584589</v>
      </c>
      <c r="BR5" s="542">
        <f>'Summary 2025-2034'!F17</f>
        <v>15317075.650690038</v>
      </c>
      <c r="BS5" s="542">
        <f>'Summary 2025-2034'!G17</f>
        <v>18337419.127024211</v>
      </c>
      <c r="BT5" s="542">
        <f>'Summary 2025-2034'!H17</f>
        <v>21860541.989128832</v>
      </c>
      <c r="BU5" s="542">
        <f>'Summary 2025-2034'!I17</f>
        <v>26169733.871649802</v>
      </c>
      <c r="BV5" s="542">
        <f>'Summary 2025-2034'!J17</f>
        <v>30202438.580119751</v>
      </c>
      <c r="BW5" s="542">
        <f>'Summary 2025-2034'!K17</f>
        <v>40812954.75972499</v>
      </c>
      <c r="BX5" s="542">
        <f>'Summary 2025-2034'!L17</f>
        <v>42396077.539343871</v>
      </c>
    </row>
    <row r="6" spans="1:76">
      <c r="A6" t="str">
        <f>'Admin Cost '!A7</f>
        <v xml:space="preserve">Parts After Sales </v>
      </c>
      <c r="B6">
        <f>'Admin Cost '!E7</f>
        <v>144000</v>
      </c>
      <c r="C6">
        <f>'Admin Cost '!H7</f>
        <v>144720</v>
      </c>
      <c r="D6" s="542">
        <f>'Admin Cost '!K7</f>
        <v>146167.20000000001</v>
      </c>
      <c r="E6" s="542">
        <f>'Admin Cost '!N7</f>
        <v>147628.872</v>
      </c>
      <c r="F6" s="542">
        <f>'Admin Cost '!Q7</f>
        <v>149105.16072000001</v>
      </c>
      <c r="G6" s="542">
        <f>'Admin Cost '!T7</f>
        <v>150596.21232719999</v>
      </c>
      <c r="H6" s="542">
        <f>'Admin Cost '!W7</f>
        <v>152102.174450472</v>
      </c>
      <c r="I6" s="542">
        <f>'Admin Cost '!Z7</f>
        <v>153623.19619497674</v>
      </c>
      <c r="J6" s="542">
        <f>'Admin Cost '!AC7</f>
        <v>155159.4281569265</v>
      </c>
      <c r="K6" s="542">
        <f>'Admin Cost '!AF7</f>
        <v>156711.02243849577</v>
      </c>
      <c r="M6" s="541" t="s">
        <v>175</v>
      </c>
      <c r="N6" s="539">
        <v>120000</v>
      </c>
      <c r="O6" s="539">
        <v>120600</v>
      </c>
      <c r="P6" s="542">
        <v>121806</v>
      </c>
      <c r="Q6" s="542">
        <v>123024.06</v>
      </c>
      <c r="R6" s="542">
        <v>124254.30059999999</v>
      </c>
      <c r="S6" s="542">
        <v>125496.84360599998</v>
      </c>
      <c r="T6" s="542">
        <v>126751.81204205997</v>
      </c>
      <c r="U6" s="542">
        <v>128019.33016248058</v>
      </c>
      <c r="V6" s="542">
        <v>129299.52346410538</v>
      </c>
      <c r="W6" s="542">
        <v>130592.51869874645</v>
      </c>
      <c r="Y6" t="str">
        <f>'Revenue 2025-2034'!B26</f>
        <v>Tyre Sales</v>
      </c>
      <c r="Z6" s="542">
        <f>'Revenue 2025-2034'!F26</f>
        <v>1342800</v>
      </c>
      <c r="AA6" s="542">
        <f>'Revenue 2025-2034'!M26</f>
        <v>1891299.111</v>
      </c>
      <c r="AB6" s="542">
        <f>'Revenue 2025-2034'!T26</f>
        <v>3026381.1854577605</v>
      </c>
      <c r="AC6" s="542">
        <f>'Revenue 2025-2034'!AA26</f>
        <v>4180607.0313147721</v>
      </c>
      <c r="AD6" s="542">
        <f>'Revenue 2025-2034'!AH26</f>
        <v>5755058.0678364094</v>
      </c>
      <c r="AE6" s="542">
        <f>'Revenue 2025-2034'!AO26</f>
        <v>7898008.2927214913</v>
      </c>
      <c r="AF6" s="542">
        <f>'Revenue 2025-2034'!AV26</f>
        <v>10808881.601701045</v>
      </c>
      <c r="AG6" s="542">
        <f>'Revenue 2025-2034'!BC26</f>
        <v>14052951.23681958</v>
      </c>
      <c r="AH6" s="542">
        <f>'Revenue 2025-2034'!BJ26</f>
        <v>23751862.538984112</v>
      </c>
      <c r="AI6" s="542">
        <f>'Revenue 2025-2034'!BQ26</f>
        <v>23754237.72523801</v>
      </c>
      <c r="AK6" s="541" t="s">
        <v>137</v>
      </c>
      <c r="AL6" s="542">
        <v>591885.74999999988</v>
      </c>
      <c r="AM6" s="542">
        <v>673270.04062500002</v>
      </c>
      <c r="AN6" s="542">
        <v>870072.05249999999</v>
      </c>
      <c r="AO6" s="542">
        <v>970674.13357031241</v>
      </c>
      <c r="AP6" s="542">
        <v>1079161.2426164064</v>
      </c>
      <c r="AQ6" s="542">
        <v>1196070.3772331837</v>
      </c>
      <c r="AR6" s="542">
        <v>1321972.5222050981</v>
      </c>
      <c r="AS6" s="542">
        <v>1388071.1483153529</v>
      </c>
      <c r="AT6" s="542">
        <v>1457474.7057311207</v>
      </c>
      <c r="AU6" s="542">
        <v>1603222.1763042326</v>
      </c>
      <c r="AW6" s="542">
        <v>2026</v>
      </c>
      <c r="AX6" s="542">
        <f>'Summary 2025-2034'!D36</f>
        <v>-3025337.2180138687</v>
      </c>
      <c r="AY6" s="553" t="s">
        <v>3201</v>
      </c>
      <c r="BA6" t="str">
        <f>'Summary 2025-2034'!B33</f>
        <v>Administrative Epenses +Labor</v>
      </c>
      <c r="BB6">
        <f>'Summary 2025-2034'!C33</f>
        <v>-2277982.178500162</v>
      </c>
      <c r="BC6">
        <f>'Summary 2025-2034'!D33</f>
        <v>-2290103.6090069343</v>
      </c>
      <c r="BD6">
        <f>'Summary 2025-2034'!E33</f>
        <v>-2314667.2214937918</v>
      </c>
      <c r="BE6">
        <f>'Summary 2025-2034'!F33</f>
        <v>-2338964.4748253454</v>
      </c>
      <c r="BF6">
        <f>'Summary 2025-2034'!G33</f>
        <v>-2363787.7059335122</v>
      </c>
      <c r="BG6">
        <f>'Summary 2025-2034'!H33</f>
        <v>-2389095.4573282651</v>
      </c>
      <c r="BH6">
        <f>'Summary 2025-2034'!I33</f>
        <v>-2415031.7051328621</v>
      </c>
      <c r="BI6">
        <f>'Summary 2025-2034'!J33</f>
        <v>-2441067.5258690668</v>
      </c>
      <c r="BJ6">
        <f>'Summary 2025-2034'!K33</f>
        <v>-2470632.4470246607</v>
      </c>
      <c r="BK6">
        <f>'Summary 2025-2034'!L33</f>
        <v>-2495926.2681109179</v>
      </c>
      <c r="BN6" t="str">
        <f>'Summary 2025-2034'!B18</f>
        <v xml:space="preserve"> Revenue Growth % </v>
      </c>
      <c r="BO6" s="555"/>
      <c r="BP6" s="555">
        <f>'Summary 2025-2034'!D18</f>
        <v>0.18869834859027626</v>
      </c>
      <c r="BQ6" s="555">
        <f>'Summary 2025-2034'!E18</f>
        <v>0.36122807869282952</v>
      </c>
      <c r="BR6" s="555">
        <f>'Summary 2025-2034'!F18</f>
        <v>0.18856402244072193</v>
      </c>
      <c r="BS6" s="555">
        <f>'Summary 2025-2034'!G18</f>
        <v>0.19718799757955796</v>
      </c>
      <c r="BT6" s="555">
        <f>'Summary 2025-2034'!H18</f>
        <v>0.1921275201106423</v>
      </c>
      <c r="BU6" s="555">
        <f>'Summary 2025-2034'!I18</f>
        <v>0.19712191420797873</v>
      </c>
      <c r="BV6" s="555">
        <f>'Summary 2025-2034'!J18</f>
        <v>0.15409804044047462</v>
      </c>
      <c r="BW6" s="555">
        <f>'Summary 2025-2034'!K18</f>
        <v>0.35131322762094558</v>
      </c>
      <c r="BX6" s="555">
        <f>'Summary 2025-2034'!L18</f>
        <v>3.8789712456230634E-2</v>
      </c>
    </row>
    <row r="7" spans="1:76">
      <c r="A7" t="str">
        <f>'Admin Cost '!A8</f>
        <v xml:space="preserve">Techncians </v>
      </c>
      <c r="B7">
        <f>'Admin Cost '!E8</f>
        <v>672000</v>
      </c>
      <c r="C7">
        <f>'Admin Cost '!H8</f>
        <v>675360</v>
      </c>
      <c r="D7" s="542">
        <f>'Admin Cost '!K8</f>
        <v>682113.60000000009</v>
      </c>
      <c r="E7" s="542">
        <f>'Admin Cost '!N8</f>
        <v>688934.73600000003</v>
      </c>
      <c r="F7" s="542">
        <f>'Admin Cost '!Q8</f>
        <v>695824.08336000005</v>
      </c>
      <c r="G7" s="542">
        <f>'Admin Cost '!T8</f>
        <v>702782.3241936001</v>
      </c>
      <c r="H7" s="542">
        <f>'Admin Cost '!W8</f>
        <v>709810.14743553603</v>
      </c>
      <c r="I7" s="542">
        <f>'Admin Cost '!Z8</f>
        <v>716908.24890989135</v>
      </c>
      <c r="J7" s="542">
        <f>'Admin Cost '!AC8</f>
        <v>724077.33139899035</v>
      </c>
      <c r="K7" s="542">
        <f>'Admin Cost '!AF8</f>
        <v>731318.10471298022</v>
      </c>
      <c r="M7" s="541" t="s">
        <v>172</v>
      </c>
      <c r="N7" s="539">
        <v>324000</v>
      </c>
      <c r="O7" s="539">
        <v>325620</v>
      </c>
      <c r="P7" s="542">
        <v>328876.2</v>
      </c>
      <c r="Q7" s="542">
        <v>332164.96200000006</v>
      </c>
      <c r="R7" s="542">
        <v>335486.61161999998</v>
      </c>
      <c r="S7" s="542">
        <v>338841.47773620009</v>
      </c>
      <c r="T7" s="542">
        <v>342229.89251356211</v>
      </c>
      <c r="U7" s="542">
        <v>345652.19143869769</v>
      </c>
      <c r="V7" s="542">
        <v>349108.71335308463</v>
      </c>
      <c r="W7" s="542">
        <v>352599.80048661551</v>
      </c>
      <c r="Y7" t="str">
        <f>'Revenue 2025-2034'!B27</f>
        <v>Tyre Services</v>
      </c>
      <c r="Z7" s="542">
        <f>'Revenue 2025-2034'!F27</f>
        <v>162000</v>
      </c>
      <c r="AA7" s="542">
        <f>'Revenue 2025-2034'!M27</f>
        <v>228172.815</v>
      </c>
      <c r="AB7" s="542">
        <f>'Revenue 2025-2034'!T27</f>
        <v>365113.0116504</v>
      </c>
      <c r="AC7" s="542">
        <f>'Revenue 2025-2034'!AA27</f>
        <v>542996.99999999988</v>
      </c>
      <c r="AD7" s="542">
        <f>'Revenue 2025-2034'!AH27</f>
        <v>804913.19999999984</v>
      </c>
      <c r="AE7" s="542">
        <f>'Revenue 2025-2034'!AO27</f>
        <v>909195.65247419977</v>
      </c>
      <c r="AF7" s="542">
        <f>'Revenue 2025-2034'!AV27</f>
        <v>1024143.8232444301</v>
      </c>
      <c r="AG7" s="542">
        <f>'Revenue 2025-2034'!BC27</f>
        <v>1095943.4742606273</v>
      </c>
      <c r="AH7" s="542">
        <f>'Revenue 2025-2034'!BJ27</f>
        <v>1254871.1582493603</v>
      </c>
      <c r="AI7" s="542">
        <f>'Revenue 2025-2034'!BQ27</f>
        <v>1254996.6453651853</v>
      </c>
      <c r="AK7" s="541" t="s">
        <v>117</v>
      </c>
      <c r="AL7" s="542">
        <v>778500</v>
      </c>
      <c r="AM7" s="542">
        <v>885543.75000000012</v>
      </c>
      <c r="AN7" s="542">
        <v>1144395.0000000002</v>
      </c>
      <c r="AO7" s="542">
        <v>1276715.6718750002</v>
      </c>
      <c r="AP7" s="542">
        <v>1419407.4234375004</v>
      </c>
      <c r="AQ7" s="542">
        <v>1573176.5609765628</v>
      </c>
      <c r="AR7" s="542">
        <v>1738774.093710938</v>
      </c>
      <c r="AS7" s="542">
        <v>1825712.7983964847</v>
      </c>
      <c r="AT7" s="542">
        <v>1916998.4383163089</v>
      </c>
      <c r="AU7" s="542">
        <v>2108698.2821479398</v>
      </c>
      <c r="AW7" s="542">
        <v>2027</v>
      </c>
      <c r="AX7" s="542">
        <f>'Summary 2025-2034'!E36</f>
        <v>-3051610.7429875839</v>
      </c>
      <c r="AY7">
        <f>'Summary 2025-2034'!D45</f>
        <v>-10000</v>
      </c>
      <c r="BA7" t="str">
        <f>'Summary 2025-2034'!B34</f>
        <v>Others Expenses(Rent+utility)</v>
      </c>
      <c r="BB7">
        <f>'Summary 2025-2034'!C34</f>
        <v>-300000</v>
      </c>
      <c r="BC7">
        <f>'Summary 2025-2034'!D34</f>
        <v>-300000</v>
      </c>
      <c r="BD7">
        <f>'Summary 2025-2034'!E34</f>
        <v>-300000</v>
      </c>
      <c r="BE7">
        <f>'Summary 2025-2034'!F34</f>
        <v>-300000</v>
      </c>
      <c r="BF7">
        <f>'Summary 2025-2034'!G34</f>
        <v>-300000</v>
      </c>
      <c r="BG7">
        <f>'Summary 2025-2034'!H34</f>
        <v>-300000</v>
      </c>
      <c r="BH7">
        <f>'Summary 2025-2034'!I34</f>
        <v>-300000</v>
      </c>
      <c r="BI7">
        <f>'Summary 2025-2034'!J34</f>
        <v>-300000</v>
      </c>
      <c r="BJ7">
        <f>'Summary 2025-2034'!K34</f>
        <v>-300000</v>
      </c>
      <c r="BK7">
        <f>'Summary 2025-2034'!L34</f>
        <v>-300000</v>
      </c>
    </row>
    <row r="8" spans="1:76">
      <c r="A8" t="str">
        <f>'Admin Cost '!A9</f>
        <v>Security</v>
      </c>
      <c r="B8">
        <f>'Admin Cost '!E9</f>
        <v>216000</v>
      </c>
      <c r="C8">
        <f>'Admin Cost '!H9</f>
        <v>217080</v>
      </c>
      <c r="D8" s="542">
        <f>'Admin Cost '!K9</f>
        <v>219250.80000000002</v>
      </c>
      <c r="E8" s="542">
        <f>'Admin Cost '!N9</f>
        <v>221443.30800000002</v>
      </c>
      <c r="F8" s="542">
        <f>'Admin Cost '!Q9</f>
        <v>223657.74108000001</v>
      </c>
      <c r="G8" s="542">
        <f>'Admin Cost '!T9</f>
        <v>225894.31849080004</v>
      </c>
      <c r="H8" s="542">
        <f>'Admin Cost '!W9</f>
        <v>228153.26167570805</v>
      </c>
      <c r="I8" s="542">
        <f>'Admin Cost '!Z9</f>
        <v>230434.79429246511</v>
      </c>
      <c r="J8" s="542">
        <f>'Admin Cost '!AC9</f>
        <v>232739.14223538974</v>
      </c>
      <c r="K8" s="542">
        <f>'Admin Cost '!AF9</f>
        <v>235066.53365774365</v>
      </c>
      <c r="M8" s="541" t="s">
        <v>168</v>
      </c>
      <c r="N8" s="539">
        <v>144000</v>
      </c>
      <c r="O8" s="539">
        <v>144720</v>
      </c>
      <c r="P8" s="542">
        <v>146167.20000000001</v>
      </c>
      <c r="Q8" s="542">
        <v>147628.872</v>
      </c>
      <c r="R8" s="542">
        <v>149105.16072000001</v>
      </c>
      <c r="S8" s="542">
        <v>150596.21232719999</v>
      </c>
      <c r="T8" s="542">
        <v>152102.174450472</v>
      </c>
      <c r="U8" s="542">
        <v>153623.19619497674</v>
      </c>
      <c r="V8" s="542">
        <v>155159.4281569265</v>
      </c>
      <c r="W8" s="542">
        <v>156711.02243849577</v>
      </c>
      <c r="Y8" t="str">
        <f>'Revenue 2025-2034'!B28</f>
        <v xml:space="preserve">Parts Sales </v>
      </c>
      <c r="Z8" s="542">
        <f>'Revenue 2025-2034'!F28</f>
        <v>4200675.1028999984</v>
      </c>
      <c r="AA8" s="542">
        <f>'Revenue 2025-2034'!M28</f>
        <v>4778267.9295487488</v>
      </c>
      <c r="AB8" s="542">
        <f>'Revenue 2025-2034'!T28</f>
        <v>6174992.4012629976</v>
      </c>
      <c r="AC8" s="542">
        <f>'Revenue 2025-2034'!AA28</f>
        <v>6888975.8976590317</v>
      </c>
      <c r="AD8" s="542">
        <f>'Revenue 2025-2034'!AH28</f>
        <v>7658920.2626915127</v>
      </c>
      <c r="AE8" s="542">
        <f>'Revenue 2025-2034'!AO28</f>
        <v>8488636.6244830936</v>
      </c>
      <c r="AF8" s="542">
        <f>'Revenue 2025-2034'!AV28</f>
        <v>9382177.3217971046</v>
      </c>
      <c r="AG8" s="542">
        <f>'Revenue 2025-2034'!BC28</f>
        <v>9851286.1878869589</v>
      </c>
      <c r="AH8" s="542">
        <f>'Revenue 2025-2034'!BJ28</f>
        <v>10343850.497281307</v>
      </c>
      <c r="AI8" s="542">
        <f>'Revenue 2025-2034'!BQ28</f>
        <v>11378235.547009438</v>
      </c>
      <c r="AK8" s="541" t="s">
        <v>90</v>
      </c>
      <c r="AL8" s="542">
        <v>857608.14742410299</v>
      </c>
      <c r="AM8" s="542">
        <v>975529.26769491716</v>
      </c>
      <c r="AN8" s="542">
        <v>1260683.9767134315</v>
      </c>
      <c r="AO8" s="542">
        <v>1406450.561520922</v>
      </c>
      <c r="AP8" s="542">
        <v>1563642.094867378</v>
      </c>
      <c r="AQ8" s="542">
        <v>1733036.6551446775</v>
      </c>
      <c r="AR8" s="542">
        <v>1824796.3854118113</v>
      </c>
      <c r="AS8" s="542">
        <v>1916036.2046824018</v>
      </c>
      <c r="AT8" s="542">
        <v>2011838.014916522</v>
      </c>
      <c r="AU8" s="542">
        <v>2213021.8164081746</v>
      </c>
      <c r="AW8" s="542">
        <v>2028</v>
      </c>
      <c r="AX8" s="542">
        <f>'Summary 2025-2034'!F36</f>
        <v>-3077123.0126506905</v>
      </c>
      <c r="AY8">
        <f>'Summary 2025-2034'!E45</f>
        <v>-10000</v>
      </c>
      <c r="BA8" t="str">
        <f>'Summary 2025-2034'!B35</f>
        <v xml:space="preserve">Fixed Assets Depreciation </v>
      </c>
      <c r="BB8">
        <f>'Summary 2025-2034'!C35</f>
        <v>-430500.00000000006</v>
      </c>
      <c r="BC8">
        <f>'Summary 2025-2034'!D35</f>
        <v>-430500.00000000006</v>
      </c>
      <c r="BD8">
        <f>'Summary 2025-2034'!E35</f>
        <v>-430500.00000000006</v>
      </c>
      <c r="BE8">
        <f>'Summary 2025-2034'!F35</f>
        <v>-430500.00000000006</v>
      </c>
      <c r="BF8">
        <f>'Summary 2025-2034'!G35</f>
        <v>-430500.00000000006</v>
      </c>
      <c r="BG8">
        <f>'Summary 2025-2034'!H35</f>
        <v>-430500.00000000006</v>
      </c>
      <c r="BH8">
        <f>'Summary 2025-2034'!I35</f>
        <v>-430500.00000000006</v>
      </c>
      <c r="BI8">
        <f>'Summary 2025-2034'!J35</f>
        <v>-430500.00000000006</v>
      </c>
      <c r="BJ8">
        <f>'Summary 2025-2034'!K35</f>
        <v>-430500.00000000006</v>
      </c>
      <c r="BK8">
        <f>'Summary 2025-2034'!L35</f>
        <v>-430500.00000000006</v>
      </c>
      <c r="BN8" t="str">
        <f>'Summary 2025-2034'!B21</f>
        <v>COGS</v>
      </c>
      <c r="BO8">
        <f>'Summary 2025-2034'!C21</f>
        <v>2026</v>
      </c>
      <c r="BP8">
        <f>'Summary 2025-2034'!D21</f>
        <v>2027</v>
      </c>
      <c r="BQ8">
        <f>'Summary 2025-2034'!E21</f>
        <v>2028</v>
      </c>
      <c r="BR8">
        <f>'Summary 2025-2034'!F21</f>
        <v>2029</v>
      </c>
      <c r="BS8">
        <f>'Summary 2025-2034'!G21</f>
        <v>2030</v>
      </c>
      <c r="BT8">
        <f>'Summary 2025-2034'!H21</f>
        <v>2031</v>
      </c>
      <c r="BU8">
        <f>'Summary 2025-2034'!I21</f>
        <v>2032</v>
      </c>
      <c r="BV8">
        <f>'Summary 2025-2034'!J21</f>
        <v>2033</v>
      </c>
      <c r="BW8">
        <f>'Summary 2025-2034'!K21</f>
        <v>2034</v>
      </c>
      <c r="BX8">
        <f>'Summary 2025-2034'!L21</f>
        <v>2035</v>
      </c>
    </row>
    <row r="9" spans="1:76">
      <c r="A9" t="str">
        <f>'Admin Cost '!A10</f>
        <v>Floor Speciast</v>
      </c>
      <c r="B9">
        <f>'Admin Cost '!E10</f>
        <v>336000</v>
      </c>
      <c r="C9">
        <f>'Admin Cost '!H10</f>
        <v>337680</v>
      </c>
      <c r="D9" s="542">
        <f>'Admin Cost '!K10</f>
        <v>341056.80000000005</v>
      </c>
      <c r="E9" s="542">
        <f>'Admin Cost '!N10</f>
        <v>344467.36800000002</v>
      </c>
      <c r="F9" s="542">
        <f>'Admin Cost '!Q10</f>
        <v>347912.04168000002</v>
      </c>
      <c r="G9" s="542">
        <f>'Admin Cost '!T10</f>
        <v>351391.16209680005</v>
      </c>
      <c r="H9" s="542">
        <f>'Admin Cost '!W10</f>
        <v>354905.07371776801</v>
      </c>
      <c r="I9" s="542">
        <f>'Admin Cost '!Z10</f>
        <v>358454.12445494568</v>
      </c>
      <c r="J9" s="542">
        <f>'Admin Cost '!AC10</f>
        <v>362038.66569949518</v>
      </c>
      <c r="K9" s="542">
        <f>'Admin Cost '!AF10</f>
        <v>365659.05235649011</v>
      </c>
      <c r="M9" s="541" t="s">
        <v>173</v>
      </c>
      <c r="N9" s="539">
        <v>108000</v>
      </c>
      <c r="O9" s="539">
        <v>108540</v>
      </c>
      <c r="P9" s="542">
        <v>109625.40000000001</v>
      </c>
      <c r="Q9" s="542">
        <v>110721.65400000001</v>
      </c>
      <c r="R9" s="542">
        <v>111828.87054</v>
      </c>
      <c r="S9" s="542">
        <v>112947.15924540002</v>
      </c>
      <c r="T9" s="542">
        <v>114076.63083785403</v>
      </c>
      <c r="U9" s="542">
        <v>115217.39714623256</v>
      </c>
      <c r="V9" s="542">
        <v>116369.57111769487</v>
      </c>
      <c r="W9" s="542">
        <v>117533.26682887183</v>
      </c>
      <c r="Y9" t="str">
        <f>'Revenue 2025-2034'!B29</f>
        <v>Mobile Maintenance</v>
      </c>
      <c r="Z9" s="542">
        <f>'Revenue 2025-2034'!F29</f>
        <v>778500</v>
      </c>
      <c r="AA9" s="542">
        <f>'Revenue 2025-2034'!M29</f>
        <v>885543.75000000012</v>
      </c>
      <c r="AB9" s="542">
        <f>'Revenue 2025-2034'!T29</f>
        <v>1144395.0000000002</v>
      </c>
      <c r="AC9" s="542">
        <f>'Revenue 2025-2034'!AA29</f>
        <v>1276715.6718750002</v>
      </c>
      <c r="AD9" s="542">
        <f>'Revenue 2025-2034'!AH29</f>
        <v>1419407.4234375004</v>
      </c>
      <c r="AE9" s="542">
        <f>'Revenue 2025-2034'!AO29</f>
        <v>1573176.5609765628</v>
      </c>
      <c r="AF9" s="542">
        <f>'Revenue 2025-2034'!AV29</f>
        <v>1738774.093710938</v>
      </c>
      <c r="AG9" s="542">
        <f>'Revenue 2025-2034'!BC29</f>
        <v>1825712.7983964847</v>
      </c>
      <c r="AH9" s="542">
        <f>'Revenue 2025-2034'!BJ29</f>
        <v>1916998.4383163089</v>
      </c>
      <c r="AI9" s="542">
        <f>'Revenue 2025-2034'!BQ29</f>
        <v>2108698.2821479398</v>
      </c>
      <c r="AK9" s="541" t="s">
        <v>116</v>
      </c>
      <c r="AL9" s="542">
        <v>4200675.1028999984</v>
      </c>
      <c r="AM9" s="542">
        <v>4778267.9295487488</v>
      </c>
      <c r="AN9" s="542">
        <v>6174992.4012629976</v>
      </c>
      <c r="AO9" s="542">
        <v>6888975.8976590317</v>
      </c>
      <c r="AP9" s="542">
        <v>7658920.2626915127</v>
      </c>
      <c r="AQ9" s="542">
        <v>8488636.6244830936</v>
      </c>
      <c r="AR9" s="542">
        <v>9382177.3217971046</v>
      </c>
      <c r="AS9" s="542">
        <v>9851286.1878869589</v>
      </c>
      <c r="AT9" s="542">
        <v>10343850.497281307</v>
      </c>
      <c r="AU9" s="542">
        <v>11378235.547009438</v>
      </c>
      <c r="AW9" s="542">
        <v>2029</v>
      </c>
      <c r="AX9" s="542">
        <f>'Summary 2025-2034'!G36</f>
        <v>-3103456.4154970241</v>
      </c>
      <c r="AY9">
        <f>'Summary 2025-2034'!F45</f>
        <v>-10000</v>
      </c>
      <c r="BA9" t="str">
        <f>'Summary 2025-2034'!B45</f>
        <v xml:space="preserve">other Misc costs </v>
      </c>
      <c r="BB9">
        <f>'Summary 2025-2034'!C45</f>
        <v>-10000</v>
      </c>
      <c r="BD9">
        <f>'Summary 2025-2034'!D45</f>
        <v>-10000</v>
      </c>
      <c r="BE9">
        <f>'Summary 2025-2034'!E45</f>
        <v>-10000</v>
      </c>
      <c r="BF9">
        <f>'Summary 2025-2034'!F45</f>
        <v>-10000</v>
      </c>
      <c r="BG9">
        <f>'Summary 2025-2034'!G45</f>
        <v>-10000</v>
      </c>
      <c r="BH9">
        <f>'Summary 2025-2034'!H45</f>
        <v>-10000</v>
      </c>
      <c r="BI9">
        <f>'Summary 2025-2034'!I45</f>
        <v>-10000</v>
      </c>
      <c r="BJ9">
        <f>'Summary 2025-2034'!J45</f>
        <v>-10000</v>
      </c>
      <c r="BK9">
        <f>'Summary 2025-2034'!K45</f>
        <v>-10000</v>
      </c>
      <c r="BN9" t="str">
        <f>'Summary 2025-2034'!B22</f>
        <v>COGS / Year</v>
      </c>
      <c r="BO9" s="542">
        <f>'Summary 2025-2034'!C22</f>
        <v>-4056102.2496172772</v>
      </c>
      <c r="BP9" s="542">
        <f>'Summary 2025-2034'!D22</f>
        <v>-4956913.2733771531</v>
      </c>
      <c r="BQ9" s="542">
        <f>'Summary 2025-2034'!E22</f>
        <v>-6856307.1532873996</v>
      </c>
      <c r="BR9" s="542">
        <f>'Summary 2025-2034'!F22</f>
        <v>-8279008.8303862531</v>
      </c>
      <c r="BS9" s="542">
        <f>'Summary 2025-2034'!G22</f>
        <v>-10074279.989811776</v>
      </c>
      <c r="BT9" s="542">
        <f>'Summary 2025-2034'!H22</f>
        <v>-12342163.80220923</v>
      </c>
      <c r="BU9" s="542">
        <f>'Summary 2025-2034'!I22</f>
        <v>-15165030.820434427</v>
      </c>
      <c r="BV9" s="542">
        <f>'Summary 2025-2034'!J22</f>
        <v>-17952827.844181947</v>
      </c>
      <c r="BW9" s="542">
        <f>'Summary 2025-2034'!K22</f>
        <v>-21487936.3400314</v>
      </c>
      <c r="BX9" s="542">
        <f>'Summary 2025-2034'!L22</f>
        <v>-25990032.426189028</v>
      </c>
    </row>
    <row r="10" spans="1:76">
      <c r="A10" t="str">
        <f>'Admin Cost '!A11</f>
        <v>Speacity</v>
      </c>
      <c r="B10">
        <f>'Admin Cost '!E11</f>
        <v>264000</v>
      </c>
      <c r="C10">
        <f>'Admin Cost '!H11</f>
        <v>265320</v>
      </c>
      <c r="D10" s="542">
        <f>'Admin Cost '!K11</f>
        <v>267973.19999999995</v>
      </c>
      <c r="E10" s="542">
        <f>'Admin Cost '!N11</f>
        <v>270652.93200000003</v>
      </c>
      <c r="F10" s="542">
        <f>'Admin Cost '!Q11</f>
        <v>273359.46132</v>
      </c>
      <c r="G10" s="542">
        <f>'Admin Cost '!T11</f>
        <v>276093.0559332</v>
      </c>
      <c r="H10" s="542">
        <f>'Admin Cost '!W11</f>
        <v>278853.98649253196</v>
      </c>
      <c r="I10" s="542">
        <f>'Admin Cost '!Z11</f>
        <v>281642.52635745733</v>
      </c>
      <c r="J10" s="542">
        <f>'Admin Cost '!AC11</f>
        <v>284458.95162103191</v>
      </c>
      <c r="K10" s="542">
        <f>'Admin Cost '!AF11</f>
        <v>287303.54113724222</v>
      </c>
      <c r="M10" s="541" t="s">
        <v>170</v>
      </c>
      <c r="N10" s="539">
        <v>216000</v>
      </c>
      <c r="O10" s="539">
        <v>217080</v>
      </c>
      <c r="P10" s="542">
        <v>219250.80000000002</v>
      </c>
      <c r="Q10" s="542">
        <v>221443.30800000002</v>
      </c>
      <c r="R10" s="542">
        <v>223657.74108000001</v>
      </c>
      <c r="S10" s="542">
        <v>225894.31849080004</v>
      </c>
      <c r="T10" s="542">
        <v>228153.26167570805</v>
      </c>
      <c r="U10" s="542">
        <v>230434.79429246511</v>
      </c>
      <c r="V10" s="542">
        <v>232739.14223538974</v>
      </c>
      <c r="W10" s="542">
        <v>235066.53365774365</v>
      </c>
      <c r="Y10" t="str">
        <f>'Revenue 2025-2034'!B30</f>
        <v xml:space="preserve">General Services </v>
      </c>
      <c r="Z10" s="542">
        <f>'Revenue 2025-2034'!F30</f>
        <v>591885.74999999988</v>
      </c>
      <c r="AA10" s="542">
        <f>'Revenue 2025-2034'!M30</f>
        <v>673270.04062500002</v>
      </c>
      <c r="AB10" s="542">
        <f>'Revenue 2025-2034'!T30</f>
        <v>870072.05249999999</v>
      </c>
      <c r="AC10" s="542">
        <f>'Revenue 2025-2034'!AA30</f>
        <v>970674.13357031241</v>
      </c>
      <c r="AD10" s="542">
        <f>'Revenue 2025-2034'!AH30</f>
        <v>1079161.2426164064</v>
      </c>
      <c r="AE10" s="542">
        <f>'Revenue 2025-2034'!AO30</f>
        <v>1196070.3772331837</v>
      </c>
      <c r="AF10" s="542">
        <f>'Revenue 2025-2034'!AV30</f>
        <v>1321972.5222050981</v>
      </c>
      <c r="AG10" s="542">
        <f>'Revenue 2025-2034'!BC30</f>
        <v>1388071.1483153529</v>
      </c>
      <c r="AH10" s="542">
        <f>'Revenue 2025-2034'!BJ30</f>
        <v>1457474.7057311207</v>
      </c>
      <c r="AI10" s="542">
        <f>'Revenue 2025-2034'!BQ30</f>
        <v>1603222.1763042326</v>
      </c>
      <c r="AK10" s="541" t="s">
        <v>195</v>
      </c>
      <c r="AL10" s="542">
        <v>1342800</v>
      </c>
      <c r="AM10" s="542">
        <v>1891299.111</v>
      </c>
      <c r="AN10" s="542">
        <v>3026381.1854577605</v>
      </c>
      <c r="AO10" s="542">
        <v>4180607.0313147721</v>
      </c>
      <c r="AP10" s="542">
        <v>5755058.0678364094</v>
      </c>
      <c r="AQ10" s="542">
        <v>7898008.2927214913</v>
      </c>
      <c r="AR10" s="542">
        <v>10808881.601701045</v>
      </c>
      <c r="AS10" s="542">
        <v>14052951.23681958</v>
      </c>
      <c r="AT10" s="542">
        <v>23751862.538984112</v>
      </c>
      <c r="AU10" s="542">
        <v>23754237.72523801</v>
      </c>
      <c r="AW10" s="542">
        <v>2030</v>
      </c>
      <c r="AX10" s="542">
        <f>'Summary 2025-2034'!H36</f>
        <v>-3130525.7283228296</v>
      </c>
      <c r="AY10">
        <f>'Summary 2025-2034'!G45</f>
        <v>-10000</v>
      </c>
      <c r="BN10" t="str">
        <f>'Summary 2025-2034'!B23</f>
        <v xml:space="preserve"> % </v>
      </c>
      <c r="BO10" s="555">
        <f>'Summary 2025-2034'!C23</f>
        <v>-0.5092818226822603</v>
      </c>
      <c r="BP10" s="555">
        <f>'Summary 2025-2034'!D23</f>
        <v>-0.52358710511532525</v>
      </c>
      <c r="BQ10" s="555">
        <f>'Summary 2025-2034'!E23</f>
        <v>-0.53203106095733399</v>
      </c>
      <c r="BR10" s="555">
        <f>'Summary 2025-2034'!F23</f>
        <v>-0.54050845077684795</v>
      </c>
      <c r="BS10" s="555">
        <f>'Summary 2025-2034'!G23</f>
        <v>-0.54938374479127838</v>
      </c>
      <c r="BT10" s="555">
        <f>'Summary 2025-2034'!H23</f>
        <v>-0.56458635876214525</v>
      </c>
      <c r="BU10" s="555">
        <f>'Summary 2025-2034'!I23</f>
        <v>-0.57948739161092533</v>
      </c>
      <c r="BV10" s="555">
        <f>'Summary 2025-2034'!J23</f>
        <v>-0.59441650039474281</v>
      </c>
      <c r="BW10" s="555">
        <f>'Summary 2025-2034'!K23</f>
        <v>-0.52649793347567453</v>
      </c>
      <c r="BX10" s="555">
        <f>'Summary 2025-2034'!L23</f>
        <v>-0.61302917474075491</v>
      </c>
    </row>
    <row r="11" spans="1:76">
      <c r="A11" t="str">
        <f>'Admin Cost '!A12</f>
        <v>Mobile Tech</v>
      </c>
      <c r="B11">
        <f>'Admin Cost '!E12</f>
        <v>324000</v>
      </c>
      <c r="C11">
        <f>'Admin Cost '!H12</f>
        <v>325620</v>
      </c>
      <c r="D11" s="542">
        <f>'Admin Cost '!K12</f>
        <v>328876.2</v>
      </c>
      <c r="E11" s="542">
        <f>'Admin Cost '!N12</f>
        <v>332164.96200000006</v>
      </c>
      <c r="F11" s="542">
        <f>'Admin Cost '!Q12</f>
        <v>335486.61161999998</v>
      </c>
      <c r="G11" s="542">
        <f>'Admin Cost '!T12</f>
        <v>338841.47773620009</v>
      </c>
      <c r="H11" s="542">
        <f>'Admin Cost '!W12</f>
        <v>342229.89251356211</v>
      </c>
      <c r="I11" s="542">
        <f>'Admin Cost '!Z12</f>
        <v>345652.19143869769</v>
      </c>
      <c r="J11" s="542">
        <f>'Admin Cost '!AC12</f>
        <v>349108.71335308463</v>
      </c>
      <c r="K11" s="542">
        <f>'Admin Cost '!AF12</f>
        <v>352599.80048661551</v>
      </c>
      <c r="M11" s="541" t="s">
        <v>171</v>
      </c>
      <c r="N11" s="539">
        <v>264000</v>
      </c>
      <c r="O11" s="539">
        <v>265320</v>
      </c>
      <c r="P11" s="542">
        <v>267973.19999999995</v>
      </c>
      <c r="Q11" s="542">
        <v>270652.93200000003</v>
      </c>
      <c r="R11" s="542">
        <v>273359.46132</v>
      </c>
      <c r="S11" s="542">
        <v>276093.0559332</v>
      </c>
      <c r="T11" s="542">
        <v>278853.98649253196</v>
      </c>
      <c r="U11" s="542">
        <v>281642.52635745733</v>
      </c>
      <c r="V11" s="542">
        <v>284458.95162103191</v>
      </c>
      <c r="W11" s="542">
        <v>287303.54113724222</v>
      </c>
      <c r="Y11" t="str">
        <f>'Revenue 2025-2034'!B31</f>
        <v>Bodyshop Works</v>
      </c>
      <c r="Z11" s="542">
        <f>'Revenue 2025-2034'!F31</f>
        <v>30888.000000000007</v>
      </c>
      <c r="AA11" s="542">
        <f>'Revenue 2025-2034'!M31</f>
        <v>35135.100000000006</v>
      </c>
      <c r="AB11" s="542">
        <f>'Revenue 2025-2034'!T31</f>
        <v>45405.360000000015</v>
      </c>
      <c r="AC11" s="542">
        <f>'Revenue 2025-2034'!AA31</f>
        <v>50655.354750000013</v>
      </c>
      <c r="AD11" s="542">
        <f>'Revenue 2025-2034'!AH31</f>
        <v>56316.835575000012</v>
      </c>
      <c r="AE11" s="542">
        <f>'Revenue 2025-2034'!AO31</f>
        <v>62417.826095625009</v>
      </c>
      <c r="AF11" s="542">
        <f>'Revenue 2025-2034'!AV31</f>
        <v>68988.123579375024</v>
      </c>
      <c r="AG11" s="542">
        <f>'Revenue 2025-2034'!BC31</f>
        <v>72437.529758343764</v>
      </c>
      <c r="AH11" s="542">
        <f>'Revenue 2025-2034'!BJ31</f>
        <v>76059.406246260958</v>
      </c>
      <c r="AI11" s="542">
        <f>'Revenue 2025-2034'!BQ31</f>
        <v>83665.34687088705</v>
      </c>
      <c r="AK11" s="541" t="s">
        <v>196</v>
      </c>
      <c r="AL11" s="542">
        <v>162000</v>
      </c>
      <c r="AM11" s="542">
        <v>228172.815</v>
      </c>
      <c r="AN11" s="542">
        <v>365113.0116504</v>
      </c>
      <c r="AO11" s="542">
        <v>542996.99999999988</v>
      </c>
      <c r="AP11" s="542">
        <v>804913.19999999984</v>
      </c>
      <c r="AQ11" s="542">
        <v>909195.65247419977</v>
      </c>
      <c r="AR11" s="542">
        <v>1024143.8232444301</v>
      </c>
      <c r="AS11" s="542">
        <v>1095943.4742606273</v>
      </c>
      <c r="AT11" s="542">
        <v>1254871.1582493603</v>
      </c>
      <c r="AU11" s="542">
        <v>1254996.6453651853</v>
      </c>
      <c r="AW11" s="542">
        <v>2031</v>
      </c>
      <c r="AX11" s="542">
        <f>'Summary 2025-2034'!I36</f>
        <v>-3158616.5720686871</v>
      </c>
      <c r="AY11">
        <f>'Summary 2025-2034'!H45</f>
        <v>-10000</v>
      </c>
      <c r="BN11" t="str">
        <f>'Summary 2025-2034'!B27</f>
        <v xml:space="preserve">Gross Profit </v>
      </c>
      <c r="BO11" s="542">
        <f>'Summary 2025-2034'!C27</f>
        <v>3908254.750706824</v>
      </c>
      <c r="BP11" s="542">
        <f>'Summary 2025-2034'!D27</f>
        <v>4510304.7404915122</v>
      </c>
      <c r="BQ11" s="542">
        <f>'Summary 2025-2034'!E27</f>
        <v>6030735.8342971895</v>
      </c>
      <c r="BR11" s="542">
        <f>'Summary 2025-2034'!F27</f>
        <v>7038066.8203037847</v>
      </c>
      <c r="BS11" s="542">
        <f>'Summary 2025-2034'!G27</f>
        <v>8263139.1372124348</v>
      </c>
      <c r="BT11" s="542">
        <f>'Summary 2025-2034'!H27</f>
        <v>9518378.1869196016</v>
      </c>
      <c r="BU11" s="542">
        <f>'Summary 2025-2034'!I27</f>
        <v>11004703.051215375</v>
      </c>
      <c r="BV11" s="542">
        <f>'Summary 2025-2034'!J27</f>
        <v>12249610.735937804</v>
      </c>
      <c r="BW11" s="542">
        <f>'Summary 2025-2034'!K27</f>
        <v>19325018.419693589</v>
      </c>
      <c r="BX11" s="542">
        <f>'Summary 2025-2034'!L27</f>
        <v>16406045.113154843</v>
      </c>
    </row>
    <row r="12" spans="1:76">
      <c r="A12" t="str">
        <f>'Admin Cost '!A13</f>
        <v>Labors</v>
      </c>
      <c r="B12">
        <f>'Admin Cost '!E13</f>
        <v>120000</v>
      </c>
      <c r="C12">
        <f>'Admin Cost '!H13</f>
        <v>120600</v>
      </c>
      <c r="D12" s="542">
        <f>'Admin Cost '!K13</f>
        <v>121806</v>
      </c>
      <c r="E12" s="542">
        <f>'Admin Cost '!N13</f>
        <v>123024.06</v>
      </c>
      <c r="F12" s="542">
        <f>'Admin Cost '!Q13</f>
        <v>124254.30059999999</v>
      </c>
      <c r="G12" s="542">
        <f>'Admin Cost '!T13</f>
        <v>125496.84360599998</v>
      </c>
      <c r="H12" s="542">
        <f>'Admin Cost '!W13</f>
        <v>126751.81204205997</v>
      </c>
      <c r="I12" s="542">
        <f>'Admin Cost '!Z13</f>
        <v>128019.33016248058</v>
      </c>
      <c r="J12" s="542">
        <f>'Admin Cost '!AC13</f>
        <v>129299.52346410538</v>
      </c>
      <c r="K12" s="542">
        <f>'Admin Cost '!AF13</f>
        <v>130592.51869874645</v>
      </c>
      <c r="M12" s="541" t="s">
        <v>169</v>
      </c>
      <c r="N12" s="539">
        <v>672000</v>
      </c>
      <c r="O12" s="539">
        <v>675360</v>
      </c>
      <c r="P12" s="542">
        <v>682113.60000000009</v>
      </c>
      <c r="Q12" s="542">
        <v>688934.73600000003</v>
      </c>
      <c r="R12" s="542">
        <v>695824.08336000005</v>
      </c>
      <c r="S12" s="542">
        <v>702782.3241936001</v>
      </c>
      <c r="T12" s="542">
        <v>709810.14743553603</v>
      </c>
      <c r="U12" s="542">
        <v>716908.24890989135</v>
      </c>
      <c r="V12" s="542">
        <v>724077.33139899035</v>
      </c>
      <c r="W12" s="542">
        <v>731318.10471298022</v>
      </c>
      <c r="AW12" s="542">
        <v>2032</v>
      </c>
      <c r="AX12" s="542">
        <f>'Summary 2025-2034'!J36</f>
        <v>-3186668.7451591268</v>
      </c>
      <c r="AY12">
        <f>'Summary 2025-2034'!I45</f>
        <v>-10000</v>
      </c>
      <c r="BN12" t="str">
        <f>'Summary 2025-2034'!B28</f>
        <v xml:space="preserve">% </v>
      </c>
      <c r="BO12" s="555">
        <f>'Summary 2025-2034'!C28</f>
        <v>0.49071817731773976</v>
      </c>
      <c r="BP12" s="555">
        <f>'Summary 2025-2034'!D28</f>
        <v>0.47641289488467481</v>
      </c>
      <c r="BQ12" s="555">
        <f>'Summary 2025-2034'!E28</f>
        <v>0.46796893904266607</v>
      </c>
      <c r="BR12" s="555">
        <f>'Summary 2025-2034'!F28</f>
        <v>0.459491549223152</v>
      </c>
      <c r="BS12" s="555">
        <f>'Summary 2025-2034'!G28</f>
        <v>0.45061625520872162</v>
      </c>
      <c r="BT12" s="555">
        <f>'Summary 2025-2034'!H28</f>
        <v>0.43541364123785481</v>
      </c>
      <c r="BU12" s="555">
        <f>'Summary 2025-2034'!I28</f>
        <v>0.42051260838907462</v>
      </c>
      <c r="BV12" s="555">
        <f>'Summary 2025-2034'!J28</f>
        <v>0.40558349960525719</v>
      </c>
      <c r="BW12" s="555">
        <f>'Summary 2025-2034'!K28</f>
        <v>0.47350206652432553</v>
      </c>
      <c r="BX12" s="555">
        <f>'Summary 2025-2034'!L28</f>
        <v>0.38697082525924509</v>
      </c>
    </row>
    <row r="13" spans="1:76">
      <c r="A13" t="str">
        <f>'Admin Cost '!A14</f>
        <v>Quality Controler</v>
      </c>
      <c r="B13">
        <f>'Admin Cost '!E14</f>
        <v>108000</v>
      </c>
      <c r="C13">
        <f>'Admin Cost '!H14</f>
        <v>108540</v>
      </c>
      <c r="D13" s="542">
        <f>'Admin Cost '!K14</f>
        <v>109625.40000000001</v>
      </c>
      <c r="E13" s="542">
        <f>'Admin Cost '!N14</f>
        <v>110721.65400000001</v>
      </c>
      <c r="F13" s="542">
        <f>'Admin Cost '!Q14</f>
        <v>111828.87054</v>
      </c>
      <c r="G13" s="542">
        <f>'Admin Cost '!T14</f>
        <v>112947.15924540002</v>
      </c>
      <c r="H13" s="542">
        <f>'Admin Cost '!W14</f>
        <v>114076.63083785403</v>
      </c>
      <c r="I13" s="542">
        <f>'Admin Cost '!Z14</f>
        <v>115217.39714623256</v>
      </c>
      <c r="J13" s="542">
        <f>'Admin Cost '!AC14</f>
        <v>116369.57111769487</v>
      </c>
      <c r="K13" s="542">
        <f>'Admin Cost '!AF14</f>
        <v>117533.26682887183</v>
      </c>
      <c r="AW13" s="542">
        <v>2033</v>
      </c>
      <c r="AX13" s="542">
        <f>'Summary 2025-2034'!K36</f>
        <v>-3221538.9244045233</v>
      </c>
      <c r="AY13">
        <f>'Summary 2025-2034'!J45</f>
        <v>-10000</v>
      </c>
    </row>
    <row r="14" spans="1:76">
      <c r="D14" s="542"/>
      <c r="E14" s="542"/>
      <c r="F14" s="542"/>
      <c r="G14" s="542"/>
      <c r="H14" s="542"/>
      <c r="I14" s="542"/>
      <c r="J14" s="542"/>
      <c r="K14" s="542"/>
      <c r="AW14" s="542">
        <v>2034</v>
      </c>
      <c r="AX14" s="542">
        <f>'Summary 2025-2034'!L36</f>
        <v>-3247624.30688059</v>
      </c>
      <c r="AY14">
        <f>'Summary 2025-2034'!K45</f>
        <v>-10000</v>
      </c>
      <c r="BN14" t="str">
        <f>'Summary 2025-2034'!B31</f>
        <v xml:space="preserve">Operating Expenses </v>
      </c>
      <c r="BO14">
        <f>'Summary 2025-2034'!C31</f>
        <v>2025</v>
      </c>
      <c r="BP14">
        <f>'Summary 2025-2034'!D31</f>
        <v>2026</v>
      </c>
      <c r="BQ14">
        <f>'Summary 2025-2034'!E31</f>
        <v>2027</v>
      </c>
      <c r="BR14">
        <f>'Summary 2025-2034'!F31</f>
        <v>2028</v>
      </c>
      <c r="BS14">
        <f>'Summary 2025-2034'!G31</f>
        <v>2029</v>
      </c>
      <c r="BT14">
        <f>'Summary 2025-2034'!H31</f>
        <v>2030</v>
      </c>
      <c r="BU14">
        <f>'Summary 2025-2034'!I31</f>
        <v>2031</v>
      </c>
      <c r="BV14">
        <f>'Summary 2025-2034'!J31</f>
        <v>2032</v>
      </c>
      <c r="BW14">
        <f>'Summary 2025-2034'!K31</f>
        <v>2033</v>
      </c>
      <c r="BX14">
        <f>'Summary 2025-2034'!L31</f>
        <v>2034</v>
      </c>
    </row>
    <row r="15" spans="1:76">
      <c r="AW15" s="542">
        <v>2035</v>
      </c>
      <c r="AX15" s="553" t="s">
        <v>3201</v>
      </c>
      <c r="AY15">
        <f>'Summary 2025-2034'!L45</f>
        <v>-10000</v>
      </c>
      <c r="BN15" t="str">
        <f>'Summary 2025-2034'!B32</f>
        <v>Selling &amp; Marketing Expenses</v>
      </c>
      <c r="BO15" s="542">
        <f>'Summary 2025-2034'!C32</f>
        <v>-79643.57000324101</v>
      </c>
      <c r="BP15" s="542">
        <f>'Summary 2025-2034'!D32</f>
        <v>-4733.6090069343327</v>
      </c>
      <c r="BQ15" s="542">
        <f>'Summary 2025-2034'!E32</f>
        <v>-6443.5214937922956</v>
      </c>
      <c r="BR15" s="542">
        <f>'Summary 2025-2034'!F32</f>
        <v>-7658.5378253450199</v>
      </c>
      <c r="BS15" s="542">
        <f>'Summary 2025-2034'!G32</f>
        <v>-9168.7095635121059</v>
      </c>
      <c r="BT15" s="542">
        <f>'Summary 2025-2034'!H32</f>
        <v>-10930.270994564416</v>
      </c>
      <c r="BU15" s="542">
        <f>'Summary 2025-2034'!I32</f>
        <v>-13084.866935824901</v>
      </c>
      <c r="BV15" s="542">
        <f>'Summary 2025-2034'!J32</f>
        <v>-15101.219290059877</v>
      </c>
      <c r="BW15" s="542">
        <f>'Summary 2025-2034'!K32</f>
        <v>-20406.477379862496</v>
      </c>
      <c r="BX15" s="542">
        <f>'Summary 2025-2034'!L32</f>
        <v>-21198.038769671937</v>
      </c>
    </row>
    <row r="16" spans="1:76">
      <c r="BN16" t="str">
        <f>'Summary 2025-2034'!B33</f>
        <v>Administrative Epenses +Labor</v>
      </c>
      <c r="BO16" s="542">
        <f>'Summary 2025-2034'!C33</f>
        <v>-2277982.178500162</v>
      </c>
      <c r="BP16" s="542">
        <f>'Summary 2025-2034'!D33</f>
        <v>-2290103.6090069343</v>
      </c>
      <c r="BQ16" s="542">
        <f>'Summary 2025-2034'!E33</f>
        <v>-2314667.2214937918</v>
      </c>
      <c r="BR16" s="542">
        <f>'Summary 2025-2034'!F33</f>
        <v>-2338964.4748253454</v>
      </c>
      <c r="BS16" s="542">
        <f>'Summary 2025-2034'!G33</f>
        <v>-2363787.7059335122</v>
      </c>
      <c r="BT16" s="542">
        <f>'Summary 2025-2034'!H33</f>
        <v>-2389095.4573282651</v>
      </c>
      <c r="BU16" s="542">
        <f>'Summary 2025-2034'!I33</f>
        <v>-2415031.7051328621</v>
      </c>
      <c r="BV16" s="542">
        <f>'Summary 2025-2034'!J33</f>
        <v>-2441067.5258690668</v>
      </c>
      <c r="BW16" s="542">
        <f>'Summary 2025-2034'!K33</f>
        <v>-2470632.4470246607</v>
      </c>
      <c r="BX16" s="542">
        <f>'Summary 2025-2034'!L33</f>
        <v>-2495926.2681109179</v>
      </c>
    </row>
    <row r="17" spans="49:76">
      <c r="AW17" s="540" t="s">
        <v>3217</v>
      </c>
      <c r="AX17" t="s">
        <v>3218</v>
      </c>
      <c r="BN17" t="str">
        <f>'Summary 2025-2034'!B34</f>
        <v>Others Expenses(Rent+utility)</v>
      </c>
      <c r="BO17">
        <f>'Summary 2025-2034'!C34</f>
        <v>-300000</v>
      </c>
      <c r="BP17">
        <f>'Summary 2025-2034'!D34</f>
        <v>-300000</v>
      </c>
      <c r="BQ17">
        <f>'Summary 2025-2034'!E34</f>
        <v>-300000</v>
      </c>
      <c r="BR17">
        <f>'Summary 2025-2034'!F34</f>
        <v>-300000</v>
      </c>
      <c r="BS17">
        <f>'Summary 2025-2034'!G34</f>
        <v>-300000</v>
      </c>
      <c r="BT17">
        <f>'Summary 2025-2034'!H34</f>
        <v>-300000</v>
      </c>
      <c r="BU17">
        <f>'Summary 2025-2034'!I34</f>
        <v>-300000</v>
      </c>
      <c r="BV17">
        <f>'Summary 2025-2034'!J34</f>
        <v>-300000</v>
      </c>
      <c r="BW17">
        <f>'Summary 2025-2034'!K34</f>
        <v>-300000</v>
      </c>
      <c r="BX17">
        <f>'Summary 2025-2034'!L34</f>
        <v>-300000</v>
      </c>
    </row>
    <row r="18" spans="49:76">
      <c r="AW18" s="554">
        <v>2025</v>
      </c>
      <c r="AX18" s="539">
        <v>1</v>
      </c>
      <c r="BN18" t="str">
        <f>'Summary 2025-2034'!B35</f>
        <v xml:space="preserve">Fixed Assets Depreciation </v>
      </c>
      <c r="BO18">
        <f>'Summary 2025-2034'!C35</f>
        <v>-430500.00000000006</v>
      </c>
      <c r="BP18">
        <f>'Summary 2025-2034'!D35</f>
        <v>-430500.00000000006</v>
      </c>
      <c r="BQ18">
        <f>'Summary 2025-2034'!E35</f>
        <v>-430500.00000000006</v>
      </c>
      <c r="BR18">
        <f>'Summary 2025-2034'!F35</f>
        <v>-430500.00000000006</v>
      </c>
      <c r="BS18">
        <f>'Summary 2025-2034'!G35</f>
        <v>-430500.00000000006</v>
      </c>
      <c r="BT18">
        <f>'Summary 2025-2034'!H35</f>
        <v>-430500.00000000006</v>
      </c>
      <c r="BU18">
        <f>'Summary 2025-2034'!I35</f>
        <v>-430500.00000000006</v>
      </c>
      <c r="BV18">
        <f>'Summary 2025-2034'!J35</f>
        <v>-430500.00000000006</v>
      </c>
      <c r="BW18">
        <f>'Summary 2025-2034'!K35</f>
        <v>-430500.00000000006</v>
      </c>
      <c r="BX18">
        <f>'Summary 2025-2034'!L35</f>
        <v>-430500.00000000006</v>
      </c>
    </row>
    <row r="19" spans="49:76">
      <c r="AW19" s="554">
        <v>2026</v>
      </c>
      <c r="AX19" s="539">
        <v>1</v>
      </c>
      <c r="BN19" t="s">
        <v>3219</v>
      </c>
      <c r="BO19">
        <f>'Summary 2025-2034'!C45</f>
        <v>-10000</v>
      </c>
      <c r="BP19">
        <f>'Summary 2025-2034'!D45</f>
        <v>-10000</v>
      </c>
      <c r="BQ19">
        <f>'Summary 2025-2034'!E45</f>
        <v>-10000</v>
      </c>
      <c r="BR19">
        <f>'Summary 2025-2034'!F45</f>
        <v>-10000</v>
      </c>
      <c r="BS19">
        <f>'Summary 2025-2034'!G45</f>
        <v>-10000</v>
      </c>
      <c r="BT19">
        <f>'Summary 2025-2034'!H45</f>
        <v>-10000</v>
      </c>
      <c r="BU19">
        <f>'Summary 2025-2034'!I45</f>
        <v>-10000</v>
      </c>
      <c r="BV19">
        <f>'Summary 2025-2034'!J45</f>
        <v>-10000</v>
      </c>
      <c r="BW19">
        <f>'Summary 2025-2034'!K45</f>
        <v>-10000</v>
      </c>
      <c r="BX19">
        <f>'Summary 2025-2034'!L45</f>
        <v>-10000</v>
      </c>
    </row>
    <row r="20" spans="49:76">
      <c r="AW20" s="554">
        <v>2027</v>
      </c>
      <c r="AX20" s="539">
        <v>1</v>
      </c>
    </row>
    <row r="21" spans="49:76">
      <c r="AW21" s="554">
        <v>2028</v>
      </c>
      <c r="AX21" s="539">
        <v>1</v>
      </c>
      <c r="BN21" t="str">
        <f>'Summary 2025-2034'!B52</f>
        <v xml:space="preserve">Zakat </v>
      </c>
      <c r="BO21">
        <f>'Summary 2025-2034'!C52</f>
        <v>2026</v>
      </c>
      <c r="BP21">
        <f>'Summary 2025-2034'!D52</f>
        <v>2027</v>
      </c>
      <c r="BQ21">
        <f>'Summary 2025-2034'!E52</f>
        <v>2028</v>
      </c>
      <c r="BR21">
        <f>'Summary 2025-2034'!F52</f>
        <v>2029</v>
      </c>
      <c r="BS21">
        <f>'Summary 2025-2034'!G52</f>
        <v>2030</v>
      </c>
      <c r="BT21">
        <f>'Summary 2025-2034'!H52</f>
        <v>2031</v>
      </c>
      <c r="BU21">
        <f>'Summary 2025-2034'!I52</f>
        <v>2032</v>
      </c>
      <c r="BV21">
        <f>'Summary 2025-2034'!J52</f>
        <v>2033</v>
      </c>
      <c r="BW21">
        <f>'Summary 2025-2034'!K52</f>
        <v>2034</v>
      </c>
      <c r="BX21">
        <f>'Summary 2025-2034'!L52</f>
        <v>2035</v>
      </c>
    </row>
    <row r="22" spans="49:76">
      <c r="AW22" s="554">
        <v>2029</v>
      </c>
      <c r="AX22" s="539">
        <v>1</v>
      </c>
      <c r="BN22" t="str">
        <f>'Summary 2025-2034'!B53</f>
        <v xml:space="preserve">Zakat / Year </v>
      </c>
      <c r="BO22">
        <f>'Summary 2025-2034'!C53</f>
        <v>0</v>
      </c>
      <c r="BP22">
        <f>'Summary 2025-2034'!D53</f>
        <v>-341000</v>
      </c>
      <c r="BQ22">
        <f>'Summary 2025-2034'!E53</f>
        <v>-525000</v>
      </c>
      <c r="BR22">
        <f>'Summary 2025-2034'!F53</f>
        <v>-751000</v>
      </c>
      <c r="BS22">
        <f>'Summary 2025-2034'!G53</f>
        <v>-1026000</v>
      </c>
      <c r="BT22">
        <f>'Summary 2025-2034'!H53</f>
        <v>-1358000</v>
      </c>
      <c r="BU22">
        <f>'Summary 2025-2034'!I53</f>
        <v>-1754000</v>
      </c>
      <c r="BV22">
        <f>'Summary 2025-2034'!J53</f>
        <v>-2222000</v>
      </c>
      <c r="BW22">
        <f>'Summary 2025-2034'!K53</f>
        <v>-2741000</v>
      </c>
      <c r="BX22">
        <f>'Summary 2025-2034'!L53</f>
        <v>-3317000</v>
      </c>
    </row>
    <row r="23" spans="49:76">
      <c r="AW23" s="554">
        <v>2030</v>
      </c>
      <c r="AX23" s="539">
        <v>1</v>
      </c>
      <c r="BO23">
        <v>2026</v>
      </c>
      <c r="BP23">
        <v>2027</v>
      </c>
      <c r="BQ23">
        <v>2028</v>
      </c>
      <c r="BR23">
        <v>2029</v>
      </c>
      <c r="BS23">
        <v>2030</v>
      </c>
      <c r="BT23">
        <v>2031</v>
      </c>
      <c r="BU23">
        <v>2032</v>
      </c>
      <c r="BV23">
        <v>2033</v>
      </c>
      <c r="BW23">
        <v>2034</v>
      </c>
      <c r="BX23">
        <v>2035</v>
      </c>
    </row>
    <row r="24" spans="49:76">
      <c r="AW24" s="554">
        <v>2031</v>
      </c>
      <c r="AX24" s="539">
        <v>1</v>
      </c>
      <c r="BN24" t="str">
        <f>'Summary 2025-2034'!B56</f>
        <v xml:space="preserve">Net Profit </v>
      </c>
      <c r="BO24" s="542">
        <f>'Summary 2025-2034'!C56</f>
        <v>810129.0022034212</v>
      </c>
      <c r="BP24" s="542">
        <f>'Summary 2025-2034'!D56</f>
        <v>1133967.5224776436</v>
      </c>
      <c r="BQ24" s="542">
        <f>'Summary 2025-2034'!E56</f>
        <v>2444125.0913096056</v>
      </c>
      <c r="BR24" s="542">
        <f>'Summary 2025-2034'!F56</f>
        <v>3199943.8076530942</v>
      </c>
      <c r="BS24" s="542">
        <f>'Summary 2025-2034'!G56</f>
        <v>4123682.7217154112</v>
      </c>
      <c r="BT24" s="542">
        <f>'Summary 2025-2034'!H56</f>
        <v>5019852.4585967716</v>
      </c>
      <c r="BU24" s="542">
        <f>'Summary 2025-2034'!I56</f>
        <v>6082086.4791466873</v>
      </c>
      <c r="BV24" s="542">
        <f>'Summary 2025-2034'!J56</f>
        <v>6830941.9907786772</v>
      </c>
      <c r="BW24" s="542">
        <f>'Summary 2025-2034'!K56</f>
        <v>13352479.495289065</v>
      </c>
      <c r="BX24" s="542">
        <f>'Summary 2025-2034'!L56</f>
        <v>9831420.8062742539</v>
      </c>
    </row>
    <row r="25" spans="49:76">
      <c r="AW25" s="554">
        <v>2032</v>
      </c>
      <c r="AX25" s="539">
        <v>1</v>
      </c>
      <c r="BN25" t="str">
        <f>'Summary 2025-2034'!B57</f>
        <v xml:space="preserve">% </v>
      </c>
      <c r="BO25" s="555">
        <f>'Summary 2025-2034'!C57</f>
        <v>0.10171932300001793</v>
      </c>
      <c r="BP25" s="555">
        <f>'Summary 2025-2034'!D57</f>
        <v>0.11977832567249197</v>
      </c>
      <c r="BQ25" s="555">
        <f>'Summary 2025-2034'!E57</f>
        <v>0.18965755710323012</v>
      </c>
      <c r="BR25" s="555">
        <f>'Summary 2025-2034'!F57</f>
        <v>0.2089134950188051</v>
      </c>
      <c r="BS25" s="555">
        <f>'Summary 2025-2034'!G57</f>
        <v>0.22487803180755464</v>
      </c>
      <c r="BT25" s="555">
        <f>'Summary 2025-2034'!H57</f>
        <v>0.22963074113593002</v>
      </c>
      <c r="BU25" s="555">
        <f>'Summary 2025-2034'!I57</f>
        <v>0.23240918340921815</v>
      </c>
      <c r="BV25" s="555">
        <f>'Summary 2025-2034'!J57</f>
        <v>0.22617186928988675</v>
      </c>
      <c r="BW25" s="555">
        <f>'Summary 2025-2034'!K57</f>
        <v>0.32716277402354482</v>
      </c>
      <c r="BX25" s="555">
        <f>'Summary 2025-2034'!L57</f>
        <v>0.23189458499198712</v>
      </c>
    </row>
    <row r="26" spans="49:76">
      <c r="AW26" s="554">
        <v>2033</v>
      </c>
      <c r="AX26" s="539">
        <v>1</v>
      </c>
    </row>
    <row r="27" spans="49:76">
      <c r="AW27" s="554">
        <v>2034</v>
      </c>
      <c r="AX27" s="539">
        <v>1</v>
      </c>
      <c r="BN27" t="s">
        <v>3220</v>
      </c>
      <c r="BO27" s="542">
        <f>SUM(BO15:BX19)</f>
        <v>-31390627.41448833</v>
      </c>
    </row>
    <row r="28" spans="49:76">
      <c r="AW28" s="554">
        <v>2035</v>
      </c>
      <c r="AX28" s="539">
        <v>1</v>
      </c>
    </row>
    <row r="29" spans="49:76">
      <c r="AW29" s="554" t="s">
        <v>115</v>
      </c>
      <c r="AX29" s="539">
        <v>11</v>
      </c>
    </row>
  </sheetData>
  <mergeCells count="3">
    <mergeCell ref="B3:K3"/>
    <mergeCell ref="A1:W2"/>
    <mergeCell ref="Y1:AU2"/>
  </mergeCells>
  <pageMargins left="0.7" right="0.7" top="0.75" bottom="0.75" header="0.3" footer="0.3"/>
  <pageSetup orientation="portrait" r:id="rId4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EX1837"/>
  <sheetViews>
    <sheetView zoomScaleNormal="100" workbookViewId="0">
      <selection activeCell="B2" sqref="B2"/>
    </sheetView>
  </sheetViews>
  <sheetFormatPr defaultRowHeight="14.25"/>
  <cols>
    <col min="1" max="1" width="18" style="79" customWidth="1"/>
    <col min="2" max="2" width="48.140625" style="79" customWidth="1"/>
    <col min="3" max="3" width="25.140625" style="79" customWidth="1"/>
    <col min="4" max="4" width="15.28515625" style="79" customWidth="1"/>
    <col min="5" max="5" width="48.140625" style="79" customWidth="1"/>
    <col min="6" max="6" width="18.28515625" style="79" customWidth="1"/>
    <col min="7" max="7" width="14.5703125" style="79" customWidth="1"/>
    <col min="8" max="8" width="9.140625" style="212"/>
    <col min="9" max="9" width="5.5703125" style="79" customWidth="1"/>
    <col min="10" max="10" width="53.42578125" style="79" customWidth="1"/>
    <col min="11" max="11" width="17" style="79" customWidth="1"/>
    <col min="12" max="12" width="20.42578125" style="79" customWidth="1"/>
    <col min="13" max="13" width="14" style="79" customWidth="1"/>
    <col min="14" max="14" width="22.42578125" style="79" customWidth="1"/>
    <col min="15" max="15" width="10.42578125" style="79" customWidth="1"/>
    <col min="16" max="16" width="12.7109375" style="79" customWidth="1"/>
    <col min="17" max="17" width="9.140625" style="212"/>
    <col min="18" max="18" width="8.5703125" style="79" customWidth="1"/>
    <col min="19" max="19" width="21.42578125" style="79" customWidth="1"/>
    <col min="20" max="20" width="21.85546875" style="79" customWidth="1"/>
    <col min="21" max="21" width="28" style="79" customWidth="1"/>
    <col min="22" max="22" width="52.28515625" style="79" customWidth="1"/>
    <col min="23" max="23" width="20.5703125" style="79" customWidth="1"/>
    <col min="24" max="24" width="13.28515625" style="79" customWidth="1"/>
    <col min="25" max="25" width="22.28515625" style="79" customWidth="1"/>
    <col min="26" max="26" width="9.140625" style="212"/>
    <col min="27" max="27" width="53.140625" style="132" customWidth="1"/>
    <col min="28" max="28" width="16.28515625" style="132" customWidth="1"/>
    <col min="29" max="29" width="6.85546875" style="132" customWidth="1"/>
    <col min="30" max="30" width="9.7109375" style="132" customWidth="1"/>
    <col min="31" max="31" width="15.7109375" style="132" customWidth="1"/>
    <col min="32" max="32" width="12.28515625" style="132" customWidth="1"/>
    <col min="33" max="33" width="11.5703125" style="132" customWidth="1"/>
    <col min="34" max="34" width="10.28515625" style="132" customWidth="1"/>
    <col min="35" max="35" width="6.7109375" style="132" customWidth="1"/>
    <col min="36" max="36" width="5.85546875" style="132" customWidth="1"/>
    <col min="37" max="37" width="11.5703125" style="132" customWidth="1"/>
    <col min="38" max="38" width="9" style="461" customWidth="1"/>
    <col min="39" max="154" width="9.140625" style="212"/>
    <col min="155" max="16384" width="9.140625" style="79"/>
  </cols>
  <sheetData>
    <row r="1" spans="1:154" s="452" customFormat="1" ht="18.75" thickBot="1">
      <c r="A1" s="575" t="s">
        <v>1132</v>
      </c>
      <c r="B1" s="576"/>
      <c r="C1" s="576"/>
      <c r="D1" s="576"/>
      <c r="E1" s="576"/>
      <c r="F1" s="576"/>
      <c r="G1" s="604"/>
      <c r="H1" s="212"/>
      <c r="I1" s="575" t="s">
        <v>2986</v>
      </c>
      <c r="J1" s="576"/>
      <c r="K1" s="576"/>
      <c r="L1" s="576"/>
      <c r="M1" s="576"/>
      <c r="N1" s="576"/>
      <c r="O1" s="576"/>
      <c r="P1" s="604"/>
      <c r="Q1" s="212"/>
      <c r="R1" s="575" t="s">
        <v>3184</v>
      </c>
      <c r="S1" s="576"/>
      <c r="T1" s="576"/>
      <c r="U1" s="576"/>
      <c r="V1" s="576"/>
      <c r="W1" s="576"/>
      <c r="X1" s="576"/>
      <c r="Y1" s="604"/>
      <c r="Z1" s="212"/>
      <c r="AA1" s="643" t="s">
        <v>3185</v>
      </c>
      <c r="AB1" s="630"/>
      <c r="AC1" s="630"/>
      <c r="AD1" s="630"/>
      <c r="AE1" s="630"/>
      <c r="AF1" s="630"/>
      <c r="AG1" s="630"/>
      <c r="AH1" s="630"/>
      <c r="AI1" s="630"/>
      <c r="AJ1" s="630"/>
      <c r="AK1" s="631"/>
      <c r="AL1" s="458"/>
      <c r="AM1" s="459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2"/>
      <c r="BH1" s="212"/>
      <c r="BI1" s="212"/>
      <c r="BJ1" s="212"/>
      <c r="BK1" s="212"/>
      <c r="BL1" s="212"/>
      <c r="BM1" s="212"/>
      <c r="BN1" s="212"/>
      <c r="BO1" s="212"/>
      <c r="BP1" s="212"/>
      <c r="BQ1" s="212"/>
      <c r="BR1" s="212"/>
      <c r="BS1" s="212"/>
      <c r="BT1" s="212"/>
      <c r="BU1" s="212"/>
      <c r="BV1" s="212"/>
      <c r="BW1" s="212"/>
      <c r="BX1" s="212"/>
      <c r="BY1" s="212"/>
      <c r="BZ1" s="212"/>
      <c r="CA1" s="212"/>
      <c r="CB1" s="212"/>
      <c r="CC1" s="212"/>
      <c r="CD1" s="212"/>
      <c r="CE1" s="212"/>
      <c r="CF1" s="212"/>
      <c r="CG1" s="212"/>
      <c r="CH1" s="212"/>
      <c r="CI1" s="212"/>
      <c r="CJ1" s="212"/>
      <c r="CK1" s="212"/>
      <c r="CL1" s="212"/>
      <c r="CM1" s="212"/>
      <c r="CN1" s="212"/>
      <c r="CO1" s="212"/>
      <c r="CP1" s="212"/>
      <c r="CQ1" s="212"/>
      <c r="CR1" s="212"/>
      <c r="CS1" s="212"/>
      <c r="CT1" s="212"/>
      <c r="CU1" s="212"/>
      <c r="CV1" s="212"/>
      <c r="CW1" s="212"/>
      <c r="CX1" s="212"/>
      <c r="CY1" s="212"/>
      <c r="CZ1" s="212"/>
      <c r="DA1" s="212"/>
      <c r="DB1" s="212"/>
      <c r="DC1" s="212"/>
      <c r="DD1" s="212"/>
      <c r="DE1" s="212"/>
      <c r="DF1" s="212"/>
      <c r="DG1" s="212"/>
      <c r="DH1" s="212"/>
      <c r="DI1" s="212"/>
      <c r="DJ1" s="212"/>
      <c r="DK1" s="212"/>
      <c r="DL1" s="212"/>
      <c r="DM1" s="212"/>
      <c r="DN1" s="212"/>
      <c r="DO1" s="212"/>
      <c r="DP1" s="212"/>
      <c r="DQ1" s="212"/>
      <c r="DR1" s="212"/>
      <c r="DS1" s="212"/>
      <c r="DT1" s="212"/>
      <c r="DU1" s="212"/>
      <c r="DV1" s="212"/>
      <c r="DW1" s="212"/>
      <c r="DX1" s="212"/>
      <c r="DY1" s="212"/>
      <c r="DZ1" s="212"/>
      <c r="EA1" s="212"/>
      <c r="EB1" s="212"/>
      <c r="EC1" s="212"/>
      <c r="ED1" s="212"/>
      <c r="EE1" s="212"/>
      <c r="EF1" s="212"/>
      <c r="EG1" s="212"/>
      <c r="EH1" s="212"/>
      <c r="EI1" s="212"/>
      <c r="EJ1" s="212"/>
      <c r="EK1" s="212"/>
      <c r="EL1" s="212"/>
      <c r="EM1" s="212"/>
      <c r="EN1" s="212"/>
      <c r="EO1" s="212"/>
      <c r="EP1" s="212"/>
      <c r="EQ1" s="212"/>
      <c r="ER1" s="212"/>
      <c r="ES1" s="212"/>
      <c r="ET1" s="212"/>
      <c r="EU1" s="212"/>
      <c r="EV1" s="212"/>
      <c r="EW1" s="212"/>
      <c r="EX1" s="212"/>
    </row>
    <row r="2" spans="1:154" ht="15">
      <c r="A2" s="453" t="s">
        <v>222</v>
      </c>
      <c r="B2" s="453" t="s">
        <v>223</v>
      </c>
      <c r="C2" s="453" t="s">
        <v>224</v>
      </c>
      <c r="D2" s="454" t="s">
        <v>225</v>
      </c>
      <c r="E2" s="455" t="s">
        <v>226</v>
      </c>
      <c r="F2" s="456" t="s">
        <v>227</v>
      </c>
      <c r="G2" s="456" t="s">
        <v>129</v>
      </c>
      <c r="I2" s="470" t="s">
        <v>1133</v>
      </c>
      <c r="J2" s="471" t="s">
        <v>1134</v>
      </c>
      <c r="K2" s="471" t="s">
        <v>1135</v>
      </c>
      <c r="L2" s="471" t="s">
        <v>1136</v>
      </c>
      <c r="M2" s="472" t="s">
        <v>12</v>
      </c>
      <c r="N2" s="471" t="s">
        <v>1137</v>
      </c>
      <c r="O2" s="473" t="s">
        <v>227</v>
      </c>
      <c r="P2" s="471" t="s">
        <v>1138</v>
      </c>
      <c r="R2" s="474" t="s">
        <v>2987</v>
      </c>
      <c r="S2" s="474" t="s">
        <v>2988</v>
      </c>
      <c r="T2" s="474" t="s">
        <v>2989</v>
      </c>
      <c r="U2" s="474" t="s">
        <v>2990</v>
      </c>
      <c r="V2" s="474" t="s">
        <v>2991</v>
      </c>
      <c r="W2" s="475" t="s">
        <v>2992</v>
      </c>
      <c r="X2" s="476" t="s">
        <v>2993</v>
      </c>
      <c r="Y2" s="475" t="s">
        <v>2994</v>
      </c>
      <c r="AA2" s="414" t="s">
        <v>3186</v>
      </c>
      <c r="AL2" s="458"/>
      <c r="AM2" s="459"/>
    </row>
    <row r="3" spans="1:154" ht="15">
      <c r="A3" s="79" t="s">
        <v>228</v>
      </c>
      <c r="B3" s="79" t="s">
        <v>229</v>
      </c>
      <c r="C3" s="79" t="s">
        <v>230</v>
      </c>
      <c r="D3" s="394">
        <v>25.729895265770679</v>
      </c>
      <c r="E3" s="135">
        <v>33036</v>
      </c>
      <c r="F3" s="394">
        <f t="shared" ref="F3:F66" si="0">(E3/3)*0.1</f>
        <v>1101.2</v>
      </c>
      <c r="G3" s="394">
        <f>D3*F3</f>
        <v>28333.760666666672</v>
      </c>
      <c r="I3" s="400">
        <v>1</v>
      </c>
      <c r="J3" s="401" t="s">
        <v>1139</v>
      </c>
      <c r="K3" s="401" t="s">
        <v>1140</v>
      </c>
      <c r="L3" s="401" t="s">
        <v>1141</v>
      </c>
      <c r="M3" s="402">
        <v>0.18</v>
      </c>
      <c r="N3" s="401">
        <v>7634</v>
      </c>
      <c r="O3" s="394">
        <f t="shared" ref="O3:O66" si="1">(N3/3)*0.05</f>
        <v>127.23333333333333</v>
      </c>
      <c r="P3" s="403">
        <f>Table4[[#This Row],[Selling Price]]*Table4[[#This Row],[2025-Qty]]</f>
        <v>22.902000000000001</v>
      </c>
      <c r="R3" s="348">
        <v>1</v>
      </c>
      <c r="S3" s="348" t="s">
        <v>2995</v>
      </c>
      <c r="T3" s="348" t="s">
        <v>2996</v>
      </c>
      <c r="U3" s="348" t="s">
        <v>2997</v>
      </c>
      <c r="V3" s="348" t="s">
        <v>2998</v>
      </c>
      <c r="W3" s="82">
        <v>28.52</v>
      </c>
      <c r="X3" s="82">
        <v>100</v>
      </c>
      <c r="Y3" s="407">
        <f>Table1[[#This Row],[Selling Price ]]*Table1[[#This Row],[2025 Qty]]</f>
        <v>2852</v>
      </c>
      <c r="AA3" s="477" t="s">
        <v>3187</v>
      </c>
      <c r="AB3" s="477" t="s">
        <v>3188</v>
      </c>
      <c r="AC3" s="477" t="s">
        <v>3189</v>
      </c>
      <c r="AD3" s="477" t="s">
        <v>3190</v>
      </c>
      <c r="AE3" s="477" t="s">
        <v>3191</v>
      </c>
      <c r="AF3" s="477" t="s">
        <v>3192</v>
      </c>
      <c r="AG3" s="477" t="s">
        <v>3193</v>
      </c>
      <c r="AH3" s="477" t="s">
        <v>51</v>
      </c>
      <c r="AI3" s="477" t="s">
        <v>3194</v>
      </c>
      <c r="AJ3" s="477"/>
      <c r="AK3" s="477" t="s">
        <v>145</v>
      </c>
      <c r="AL3" s="458"/>
      <c r="AM3" s="459"/>
    </row>
    <row r="4" spans="1:154" ht="15">
      <c r="A4" s="79" t="s">
        <v>231</v>
      </c>
      <c r="B4" s="79" t="s">
        <v>232</v>
      </c>
      <c r="C4" s="79" t="s">
        <v>230</v>
      </c>
      <c r="D4" s="394">
        <v>26.340925104509058</v>
      </c>
      <c r="E4" s="135">
        <v>31337</v>
      </c>
      <c r="F4" s="394">
        <f t="shared" si="0"/>
        <v>1044.5666666666666</v>
      </c>
      <c r="G4" s="394">
        <f t="shared" ref="G4:G67" si="2">D4*F4</f>
        <v>27514.852333333343</v>
      </c>
      <c r="I4" s="400">
        <v>2</v>
      </c>
      <c r="J4" s="401" t="s">
        <v>1142</v>
      </c>
      <c r="K4" s="401" t="s">
        <v>1143</v>
      </c>
      <c r="L4" s="401" t="s">
        <v>1144</v>
      </c>
      <c r="M4" s="402">
        <v>1.3</v>
      </c>
      <c r="N4" s="401">
        <v>3193</v>
      </c>
      <c r="O4" s="404">
        <f t="shared" si="1"/>
        <v>53.216666666666669</v>
      </c>
      <c r="P4" s="405">
        <f>Table4[[#This Row],[Selling Price]]*Table4[[#This Row],[2025-Qty]]</f>
        <v>69.181666666666672</v>
      </c>
      <c r="R4" s="348">
        <v>2</v>
      </c>
      <c r="S4" s="348" t="s">
        <v>2995</v>
      </c>
      <c r="T4" s="348" t="s">
        <v>2996</v>
      </c>
      <c r="U4" s="348" t="s">
        <v>2999</v>
      </c>
      <c r="V4" s="348" t="s">
        <v>3000</v>
      </c>
      <c r="W4" s="82">
        <v>13.84</v>
      </c>
      <c r="X4" s="82">
        <v>100</v>
      </c>
      <c r="Y4" s="407">
        <f>Table1[[#This Row],[Selling Price ]]*Table1[[#This Row],[2025 Qty]]</f>
        <v>1384</v>
      </c>
      <c r="AA4" s="348" t="s">
        <v>3195</v>
      </c>
      <c r="AB4" s="348">
        <v>4500</v>
      </c>
      <c r="AC4" s="226">
        <v>1500</v>
      </c>
      <c r="AD4" s="226">
        <v>300</v>
      </c>
      <c r="AE4" s="226">
        <f>AF4*4%</f>
        <v>24</v>
      </c>
      <c r="AF4" s="226">
        <v>600</v>
      </c>
      <c r="AG4" s="226">
        <f>AC4+AD4+AE4+AF4</f>
        <v>2424</v>
      </c>
      <c r="AH4" s="416">
        <f>AB4-AG4</f>
        <v>2076</v>
      </c>
      <c r="AI4" s="226">
        <f>AG4+AH4</f>
        <v>4500</v>
      </c>
      <c r="AJ4" s="226">
        <v>20</v>
      </c>
      <c r="AK4" s="417">
        <f>AI4*12</f>
        <v>54000</v>
      </c>
      <c r="AL4" s="528">
        <f>AK4*AM4</f>
        <v>24912</v>
      </c>
      <c r="AM4" s="526">
        <f>AH4/AI4</f>
        <v>0.46133333333333332</v>
      </c>
    </row>
    <row r="5" spans="1:154" ht="15">
      <c r="A5" s="79" t="s">
        <v>233</v>
      </c>
      <c r="B5" s="79" t="s">
        <v>234</v>
      </c>
      <c r="C5" s="79" t="s">
        <v>230</v>
      </c>
      <c r="D5" s="394">
        <v>15.943055786076522</v>
      </c>
      <c r="E5" s="135">
        <v>10845</v>
      </c>
      <c r="F5" s="394">
        <f t="shared" si="0"/>
        <v>361.5</v>
      </c>
      <c r="G5" s="394">
        <f t="shared" si="2"/>
        <v>5763.4146666666629</v>
      </c>
      <c r="I5" s="400">
        <v>3</v>
      </c>
      <c r="J5" s="401" t="s">
        <v>1145</v>
      </c>
      <c r="K5" s="401" t="s">
        <v>1140</v>
      </c>
      <c r="L5" s="401" t="s">
        <v>1141</v>
      </c>
      <c r="M5" s="402">
        <v>7.89</v>
      </c>
      <c r="N5" s="401">
        <v>1895</v>
      </c>
      <c r="O5" s="404">
        <f t="shared" si="1"/>
        <v>31.583333333333332</v>
      </c>
      <c r="P5" s="405">
        <f>Table4[[#This Row],[Selling Price]]*Table4[[#This Row],[2025-Qty]]</f>
        <v>249.19249999999997</v>
      </c>
      <c r="R5" s="348">
        <v>3</v>
      </c>
      <c r="S5" s="348" t="s">
        <v>2995</v>
      </c>
      <c r="T5" s="348" t="s">
        <v>2996</v>
      </c>
      <c r="U5" s="348" t="s">
        <v>3001</v>
      </c>
      <c r="V5" s="348" t="s">
        <v>3002</v>
      </c>
      <c r="W5" s="82">
        <v>55</v>
      </c>
      <c r="X5" s="82">
        <v>100</v>
      </c>
      <c r="Y5" s="407">
        <f>Table1[[#This Row],[Selling Price ]]*Table1[[#This Row],[2025 Qty]]</f>
        <v>5500</v>
      </c>
      <c r="AA5" s="348" t="s">
        <v>3196</v>
      </c>
      <c r="AB5" s="348">
        <v>9000</v>
      </c>
      <c r="AC5" s="226">
        <v>3000</v>
      </c>
      <c r="AD5" s="226">
        <v>700</v>
      </c>
      <c r="AE5" s="226">
        <f>AF5*4%</f>
        <v>52</v>
      </c>
      <c r="AF5" s="226">
        <v>1300</v>
      </c>
      <c r="AG5" s="226">
        <f>AC5+AD5+AE5+AF5</f>
        <v>5052</v>
      </c>
      <c r="AH5" s="416">
        <f>AB5-AG5</f>
        <v>3948</v>
      </c>
      <c r="AI5" s="226">
        <f>AG5+AH5</f>
        <v>9000</v>
      </c>
      <c r="AJ5" s="226">
        <v>15</v>
      </c>
      <c r="AK5" s="417">
        <f>AI5*12</f>
        <v>108000</v>
      </c>
      <c r="AL5" s="528">
        <f>AK5*AM5</f>
        <v>47376</v>
      </c>
      <c r="AM5" s="526">
        <f>AH5/AI5</f>
        <v>0.43866666666666665</v>
      </c>
    </row>
    <row r="6" spans="1:154" ht="15">
      <c r="A6" s="79" t="s">
        <v>235</v>
      </c>
      <c r="B6" s="79" t="s">
        <v>236</v>
      </c>
      <c r="C6" s="79" t="s">
        <v>230</v>
      </c>
      <c r="D6" s="394">
        <v>165.86483389074695</v>
      </c>
      <c r="E6" s="135">
        <v>8970</v>
      </c>
      <c r="F6" s="394">
        <f t="shared" si="0"/>
        <v>299</v>
      </c>
      <c r="G6" s="394">
        <f t="shared" si="2"/>
        <v>49593.585333333336</v>
      </c>
      <c r="I6" s="400">
        <v>4</v>
      </c>
      <c r="J6" s="401" t="s">
        <v>1146</v>
      </c>
      <c r="K6" s="401" t="s">
        <v>1147</v>
      </c>
      <c r="L6" s="401" t="s">
        <v>1144</v>
      </c>
      <c r="M6" s="402">
        <v>56.35</v>
      </c>
      <c r="N6" s="401">
        <v>966</v>
      </c>
      <c r="O6" s="404">
        <f t="shared" si="1"/>
        <v>16.100000000000001</v>
      </c>
      <c r="P6" s="405">
        <f>Table4[[#This Row],[Selling Price]]*Table4[[#This Row],[2025-Qty]]</f>
        <v>907.23500000000013</v>
      </c>
      <c r="R6" s="348">
        <v>4</v>
      </c>
      <c r="S6" s="348" t="s">
        <v>2995</v>
      </c>
      <c r="T6" s="348" t="s">
        <v>2996</v>
      </c>
      <c r="U6" s="348" t="s">
        <v>3003</v>
      </c>
      <c r="V6" s="348" t="s">
        <v>3004</v>
      </c>
      <c r="W6" s="82">
        <v>882.5</v>
      </c>
      <c r="X6" s="82">
        <v>100</v>
      </c>
      <c r="Y6" s="407">
        <f>Table1[[#This Row],[Selling Price ]]*Table1[[#This Row],[2025 Qty]]</f>
        <v>88250</v>
      </c>
      <c r="AA6" s="348" t="s">
        <v>3197</v>
      </c>
      <c r="AB6" s="348">
        <v>15000</v>
      </c>
      <c r="AC6" s="226">
        <v>4500</v>
      </c>
      <c r="AD6" s="226">
        <v>1100</v>
      </c>
      <c r="AE6" s="226">
        <f>AF6*4%</f>
        <v>144</v>
      </c>
      <c r="AF6" s="226">
        <v>3600</v>
      </c>
      <c r="AG6" s="226">
        <f>AC6+AD6+AE6+AF6</f>
        <v>9344</v>
      </c>
      <c r="AH6" s="416">
        <f>AB6-AG6</f>
        <v>5656</v>
      </c>
      <c r="AI6" s="226">
        <f>AG6+AH6</f>
        <v>15000</v>
      </c>
      <c r="AJ6" s="226">
        <v>12</v>
      </c>
      <c r="AK6" s="417">
        <f>AI6*12</f>
        <v>180000</v>
      </c>
      <c r="AL6" s="528">
        <f>AK6*AM6</f>
        <v>67872</v>
      </c>
      <c r="AM6" s="526">
        <f>AH6/AI6</f>
        <v>0.37706666666666666</v>
      </c>
    </row>
    <row r="7" spans="1:154" ht="15">
      <c r="A7" s="79" t="s">
        <v>237</v>
      </c>
      <c r="B7" s="79" t="s">
        <v>238</v>
      </c>
      <c r="C7" s="79" t="s">
        <v>230</v>
      </c>
      <c r="D7" s="394">
        <v>29.199234020750609</v>
      </c>
      <c r="E7" s="135">
        <v>7807</v>
      </c>
      <c r="F7" s="394">
        <f t="shared" si="0"/>
        <v>260.23333333333335</v>
      </c>
      <c r="G7" s="394">
        <f t="shared" si="2"/>
        <v>7598.6140000000005</v>
      </c>
      <c r="I7" s="400">
        <v>5</v>
      </c>
      <c r="J7" s="401" t="s">
        <v>1148</v>
      </c>
      <c r="K7" s="401" t="s">
        <v>1147</v>
      </c>
      <c r="L7" s="401" t="s">
        <v>1144</v>
      </c>
      <c r="M7" s="402">
        <v>836.35</v>
      </c>
      <c r="N7" s="401">
        <v>917</v>
      </c>
      <c r="O7" s="404">
        <f t="shared" si="1"/>
        <v>15.283333333333335</v>
      </c>
      <c r="P7" s="405">
        <f>Table4[[#This Row],[Selling Price]]*Table4[[#This Row],[2025-Qty]]</f>
        <v>12782.215833333335</v>
      </c>
      <c r="R7" s="348">
        <v>5</v>
      </c>
      <c r="S7" s="348" t="s">
        <v>2995</v>
      </c>
      <c r="T7" s="348" t="s">
        <v>2996</v>
      </c>
      <c r="U7" s="348" t="s">
        <v>3005</v>
      </c>
      <c r="V7" s="348" t="s">
        <v>3006</v>
      </c>
      <c r="W7" s="82">
        <v>7.35</v>
      </c>
      <c r="X7" s="82">
        <v>100</v>
      </c>
      <c r="Y7" s="407">
        <f>Table1[[#This Row],[Selling Price ]]*Table1[[#This Row],[2025 Qty]]</f>
        <v>735</v>
      </c>
      <c r="AJ7" s="416">
        <f>SUM(AJ4:AJ6)</f>
        <v>47</v>
      </c>
      <c r="AK7" s="523">
        <f>SUM(AK4:AK6)</f>
        <v>342000</v>
      </c>
      <c r="AL7" s="528">
        <f>SUM(AL4:AL6)</f>
        <v>140160</v>
      </c>
      <c r="AM7" s="460"/>
    </row>
    <row r="8" spans="1:154" ht="15">
      <c r="A8" s="79" t="s">
        <v>239</v>
      </c>
      <c r="B8" s="79" t="s">
        <v>240</v>
      </c>
      <c r="C8" s="79" t="s">
        <v>230</v>
      </c>
      <c r="D8" s="394">
        <v>12.883488986784142</v>
      </c>
      <c r="E8" s="135">
        <v>6810</v>
      </c>
      <c r="F8" s="394">
        <f t="shared" si="0"/>
        <v>227</v>
      </c>
      <c r="G8" s="394">
        <f t="shared" si="2"/>
        <v>2924.5520000000001</v>
      </c>
      <c r="I8" s="400">
        <v>6</v>
      </c>
      <c r="J8" s="401" t="s">
        <v>1149</v>
      </c>
      <c r="K8" s="401" t="s">
        <v>1147</v>
      </c>
      <c r="L8" s="401" t="s">
        <v>1144</v>
      </c>
      <c r="M8" s="402">
        <v>84</v>
      </c>
      <c r="N8" s="401">
        <v>838</v>
      </c>
      <c r="O8" s="404">
        <f t="shared" si="1"/>
        <v>13.966666666666667</v>
      </c>
      <c r="P8" s="405">
        <f>Table4[[#This Row],[Selling Price]]*Table4[[#This Row],[2025-Qty]]</f>
        <v>1173.2</v>
      </c>
      <c r="R8" s="348">
        <v>6</v>
      </c>
      <c r="S8" s="348" t="s">
        <v>2995</v>
      </c>
      <c r="T8" s="348" t="s">
        <v>2996</v>
      </c>
      <c r="U8" s="348" t="s">
        <v>3007</v>
      </c>
      <c r="V8" s="348" t="s">
        <v>3008</v>
      </c>
      <c r="W8" s="82">
        <v>6.57</v>
      </c>
      <c r="X8" s="82">
        <v>100</v>
      </c>
      <c r="Y8" s="407">
        <f>Table1[[#This Row],[Selling Price ]]*Table1[[#This Row],[2025 Qty]]</f>
        <v>657</v>
      </c>
      <c r="AL8" s="458"/>
      <c r="AM8" s="459"/>
    </row>
    <row r="9" spans="1:154" ht="15">
      <c r="A9" s="79" t="s">
        <v>241</v>
      </c>
      <c r="B9" s="79" t="s">
        <v>242</v>
      </c>
      <c r="C9" s="79" t="s">
        <v>230</v>
      </c>
      <c r="D9" s="394">
        <v>49.86037606837607</v>
      </c>
      <c r="E9" s="135">
        <v>5850</v>
      </c>
      <c r="F9" s="394">
        <f t="shared" si="0"/>
        <v>195</v>
      </c>
      <c r="G9" s="394">
        <f t="shared" si="2"/>
        <v>9722.7733333333344</v>
      </c>
      <c r="I9" s="400">
        <v>7</v>
      </c>
      <c r="J9" s="401" t="s">
        <v>1150</v>
      </c>
      <c r="K9" s="401" t="s">
        <v>1140</v>
      </c>
      <c r="L9" s="401" t="s">
        <v>1141</v>
      </c>
      <c r="M9" s="402">
        <v>131.5</v>
      </c>
      <c r="N9" s="401">
        <v>829</v>
      </c>
      <c r="O9" s="404">
        <f t="shared" si="1"/>
        <v>13.816666666666666</v>
      </c>
      <c r="P9" s="405">
        <f>Table4[[#This Row],[Selling Price]]*Table4[[#This Row],[2025-Qty]]</f>
        <v>1816.8916666666667</v>
      </c>
      <c r="R9" s="348">
        <v>7</v>
      </c>
      <c r="S9" s="348" t="s">
        <v>2995</v>
      </c>
      <c r="T9" s="348" t="s">
        <v>2996</v>
      </c>
      <c r="U9" s="348" t="s">
        <v>3009</v>
      </c>
      <c r="V9" s="348" t="s">
        <v>3010</v>
      </c>
      <c r="W9" s="82">
        <v>7.12</v>
      </c>
      <c r="X9" s="82">
        <v>100</v>
      </c>
      <c r="Y9" s="407">
        <f>Table1[[#This Row],[Selling Price ]]*Table1[[#This Row],[2025 Qty]]</f>
        <v>712</v>
      </c>
      <c r="AA9" s="414" t="s">
        <v>3198</v>
      </c>
      <c r="AL9" s="458"/>
      <c r="AM9" s="459"/>
    </row>
    <row r="10" spans="1:154" ht="15">
      <c r="A10" s="79" t="s">
        <v>243</v>
      </c>
      <c r="B10" s="79" t="s">
        <v>244</v>
      </c>
      <c r="C10" s="79" t="s">
        <v>230</v>
      </c>
      <c r="D10" s="394">
        <v>16.647574819401445</v>
      </c>
      <c r="E10" s="135">
        <v>5814</v>
      </c>
      <c r="F10" s="394">
        <f t="shared" si="0"/>
        <v>193.8</v>
      </c>
      <c r="G10" s="394">
        <f t="shared" si="2"/>
        <v>3226.3</v>
      </c>
      <c r="I10" s="400">
        <v>8</v>
      </c>
      <c r="J10" s="401" t="s">
        <v>1151</v>
      </c>
      <c r="K10" s="401" t="s">
        <v>1143</v>
      </c>
      <c r="L10" s="401" t="s">
        <v>1144</v>
      </c>
      <c r="M10" s="402">
        <v>55.28</v>
      </c>
      <c r="N10" s="401">
        <v>821</v>
      </c>
      <c r="O10" s="404">
        <f t="shared" si="1"/>
        <v>13.683333333333335</v>
      </c>
      <c r="P10" s="405">
        <f>Table4[[#This Row],[Selling Price]]*Table4[[#This Row],[2025-Qty]]</f>
        <v>756.41466666666679</v>
      </c>
      <c r="R10" s="348">
        <v>8</v>
      </c>
      <c r="S10" s="348" t="s">
        <v>2995</v>
      </c>
      <c r="T10" s="348" t="s">
        <v>2996</v>
      </c>
      <c r="U10" s="348" t="s">
        <v>3011</v>
      </c>
      <c r="V10" s="348" t="s">
        <v>3012</v>
      </c>
      <c r="W10" s="82">
        <v>13.9</v>
      </c>
      <c r="X10" s="82">
        <v>100</v>
      </c>
      <c r="Y10" s="407">
        <f>Table1[[#This Row],[Selling Price ]]*Table1[[#This Row],[2025 Qty]]</f>
        <v>1390</v>
      </c>
      <c r="AA10" s="477" t="s">
        <v>3187</v>
      </c>
      <c r="AB10" s="477" t="s">
        <v>3188</v>
      </c>
      <c r="AC10" s="477" t="s">
        <v>3189</v>
      </c>
      <c r="AD10" s="477" t="s">
        <v>3190</v>
      </c>
      <c r="AE10" s="477" t="s">
        <v>3191</v>
      </c>
      <c r="AF10" s="477" t="s">
        <v>3192</v>
      </c>
      <c r="AG10" s="477" t="s">
        <v>3193</v>
      </c>
      <c r="AH10" s="477" t="s">
        <v>51</v>
      </c>
      <c r="AI10" s="477" t="s">
        <v>3194</v>
      </c>
      <c r="AJ10" s="477"/>
      <c r="AK10" s="477" t="s">
        <v>145</v>
      </c>
      <c r="AL10" s="458"/>
      <c r="AM10" s="459"/>
    </row>
    <row r="11" spans="1:154" ht="15">
      <c r="A11" s="79" t="s">
        <v>245</v>
      </c>
      <c r="B11" s="79" t="s">
        <v>246</v>
      </c>
      <c r="C11" s="79" t="s">
        <v>230</v>
      </c>
      <c r="D11" s="394">
        <v>37.651858774662522</v>
      </c>
      <c r="E11" s="135">
        <v>5778</v>
      </c>
      <c r="F11" s="394">
        <f t="shared" si="0"/>
        <v>192.60000000000002</v>
      </c>
      <c r="G11" s="394">
        <f t="shared" si="2"/>
        <v>7251.7480000000023</v>
      </c>
      <c r="I11" s="400">
        <v>9</v>
      </c>
      <c r="J11" s="401" t="s">
        <v>1152</v>
      </c>
      <c r="K11" s="401" t="s">
        <v>1143</v>
      </c>
      <c r="L11" s="401" t="s">
        <v>1144</v>
      </c>
      <c r="M11" s="402">
        <v>74.33</v>
      </c>
      <c r="N11" s="401">
        <v>780</v>
      </c>
      <c r="O11" s="404">
        <f t="shared" si="1"/>
        <v>13</v>
      </c>
      <c r="P11" s="405">
        <f>Table4[[#This Row],[Selling Price]]*Table4[[#This Row],[2025-Qty]]</f>
        <v>966.29</v>
      </c>
      <c r="R11" s="348">
        <v>9</v>
      </c>
      <c r="S11" s="348" t="s">
        <v>3013</v>
      </c>
      <c r="T11" s="348" t="s">
        <v>2996</v>
      </c>
      <c r="U11" s="348" t="s">
        <v>3014</v>
      </c>
      <c r="V11" s="348" t="s">
        <v>3015</v>
      </c>
      <c r="W11" s="82">
        <v>150.88</v>
      </c>
      <c r="X11" s="82">
        <v>100</v>
      </c>
      <c r="Y11" s="407">
        <f>Table1[[#This Row],[Selling Price ]]*Table1[[#This Row],[2025 Qty]]</f>
        <v>15088</v>
      </c>
      <c r="AA11" s="348" t="s">
        <v>3195</v>
      </c>
      <c r="AB11" s="348">
        <v>6000</v>
      </c>
      <c r="AC11" s="226">
        <v>1500</v>
      </c>
      <c r="AD11" s="226">
        <v>600</v>
      </c>
      <c r="AE11" s="226">
        <f>AF11*4%</f>
        <v>36</v>
      </c>
      <c r="AF11" s="226">
        <v>900</v>
      </c>
      <c r="AG11" s="226">
        <f>AC11+AD11+AE11+AF11</f>
        <v>3036</v>
      </c>
      <c r="AH11" s="416">
        <f>AB11-AG11</f>
        <v>2964</v>
      </c>
      <c r="AI11" s="226">
        <f>AG11+AH11</f>
        <v>6000</v>
      </c>
      <c r="AJ11" s="226">
        <v>20</v>
      </c>
      <c r="AK11" s="417">
        <f>AI11*12</f>
        <v>72000</v>
      </c>
      <c r="AL11" s="528">
        <f>AK11*AM11</f>
        <v>35568</v>
      </c>
      <c r="AM11" s="526">
        <f>AH11/AI11</f>
        <v>0.49399999999999999</v>
      </c>
    </row>
    <row r="12" spans="1:154" ht="15">
      <c r="A12" s="79" t="s">
        <v>247</v>
      </c>
      <c r="B12" s="79" t="s">
        <v>248</v>
      </c>
      <c r="C12" s="79" t="s">
        <v>230</v>
      </c>
      <c r="D12" s="394">
        <v>39.787475898334783</v>
      </c>
      <c r="E12" s="135">
        <v>2282</v>
      </c>
      <c r="F12" s="394">
        <f t="shared" si="0"/>
        <v>76.066666666666663</v>
      </c>
      <c r="G12" s="394">
        <f t="shared" si="2"/>
        <v>3026.5006666666659</v>
      </c>
      <c r="I12" s="400">
        <v>10</v>
      </c>
      <c r="J12" s="401" t="s">
        <v>1153</v>
      </c>
      <c r="K12" s="401" t="s">
        <v>1143</v>
      </c>
      <c r="L12" s="401" t="s">
        <v>1144</v>
      </c>
      <c r="M12" s="402">
        <v>153.61000000000001</v>
      </c>
      <c r="N12" s="401">
        <v>742</v>
      </c>
      <c r="O12" s="404">
        <f t="shared" si="1"/>
        <v>12.366666666666667</v>
      </c>
      <c r="P12" s="405">
        <f>Table4[[#This Row],[Selling Price]]*Table4[[#This Row],[2025-Qty]]</f>
        <v>1899.6436666666668</v>
      </c>
      <c r="R12" s="348">
        <v>10</v>
      </c>
      <c r="S12" s="348" t="s">
        <v>3013</v>
      </c>
      <c r="T12" s="348" t="s">
        <v>2996</v>
      </c>
      <c r="U12" s="348" t="s">
        <v>3016</v>
      </c>
      <c r="V12" s="348" t="s">
        <v>3017</v>
      </c>
      <c r="W12" s="82">
        <v>157.82</v>
      </c>
      <c r="X12" s="82">
        <v>100</v>
      </c>
      <c r="Y12" s="407">
        <f>Table1[[#This Row],[Selling Price ]]*Table1[[#This Row],[2025 Qty]]</f>
        <v>15782</v>
      </c>
      <c r="AA12" s="348" t="s">
        <v>3196</v>
      </c>
      <c r="AB12" s="348">
        <v>11000</v>
      </c>
      <c r="AC12" s="226">
        <v>4500</v>
      </c>
      <c r="AD12" s="226">
        <v>1000</v>
      </c>
      <c r="AE12" s="226">
        <f>AF12*4%</f>
        <v>80</v>
      </c>
      <c r="AF12" s="226">
        <v>2000</v>
      </c>
      <c r="AG12" s="226">
        <f>AC12+AD12+AE12+AF12</f>
        <v>7580</v>
      </c>
      <c r="AH12" s="416">
        <f>AB12-AG12</f>
        <v>3420</v>
      </c>
      <c r="AI12" s="226">
        <f>AG12+AH12</f>
        <v>11000</v>
      </c>
      <c r="AJ12" s="226">
        <v>15</v>
      </c>
      <c r="AK12" s="417">
        <f>AI12*12</f>
        <v>132000</v>
      </c>
      <c r="AL12" s="528">
        <f>AK12*AM12</f>
        <v>41040</v>
      </c>
      <c r="AM12" s="526">
        <f>AH12/AI12</f>
        <v>0.31090909090909091</v>
      </c>
    </row>
    <row r="13" spans="1:154" ht="15">
      <c r="A13" s="79" t="s">
        <v>249</v>
      </c>
      <c r="B13" s="79" t="s">
        <v>240</v>
      </c>
      <c r="C13" s="79" t="s">
        <v>230</v>
      </c>
      <c r="D13" s="394">
        <v>21.836803030303027</v>
      </c>
      <c r="E13" s="135">
        <v>1980</v>
      </c>
      <c r="F13" s="394">
        <f t="shared" si="0"/>
        <v>66</v>
      </c>
      <c r="G13" s="394">
        <f t="shared" si="2"/>
        <v>1441.2289999999998</v>
      </c>
      <c r="I13" s="400">
        <v>11</v>
      </c>
      <c r="J13" s="401" t="s">
        <v>1154</v>
      </c>
      <c r="K13" s="401" t="s">
        <v>1147</v>
      </c>
      <c r="L13" s="401" t="s">
        <v>1144</v>
      </c>
      <c r="M13" s="402">
        <v>58.24</v>
      </c>
      <c r="N13" s="401">
        <v>652</v>
      </c>
      <c r="O13" s="404">
        <f t="shared" si="1"/>
        <v>10.866666666666667</v>
      </c>
      <c r="P13" s="405">
        <f>Table4[[#This Row],[Selling Price]]*Table4[[#This Row],[2025-Qty]]</f>
        <v>632.87466666666671</v>
      </c>
      <c r="R13" s="348">
        <v>11</v>
      </c>
      <c r="S13" s="348" t="s">
        <v>3013</v>
      </c>
      <c r="T13" s="348" t="s">
        <v>2996</v>
      </c>
      <c r="U13" s="348" t="s">
        <v>3018</v>
      </c>
      <c r="V13" s="348" t="s">
        <v>3019</v>
      </c>
      <c r="W13" s="82">
        <v>57.6</v>
      </c>
      <c r="X13" s="82">
        <v>100</v>
      </c>
      <c r="Y13" s="407">
        <f>Table1[[#This Row],[Selling Price ]]*Table1[[#This Row],[2025 Qty]]</f>
        <v>5760</v>
      </c>
      <c r="AA13" s="348" t="s">
        <v>3197</v>
      </c>
      <c r="AB13" s="348">
        <v>22000</v>
      </c>
      <c r="AC13" s="226">
        <v>10000</v>
      </c>
      <c r="AD13" s="226">
        <v>1500</v>
      </c>
      <c r="AE13" s="226">
        <f>AF13*4%</f>
        <v>140</v>
      </c>
      <c r="AF13" s="226">
        <v>3500</v>
      </c>
      <c r="AG13" s="226">
        <f>AC13+AD13+AE13+AF13</f>
        <v>15140</v>
      </c>
      <c r="AH13" s="416">
        <f>AB13-AG13</f>
        <v>6860</v>
      </c>
      <c r="AI13" s="226">
        <f>AG13+AH13</f>
        <v>22000</v>
      </c>
      <c r="AJ13" s="226">
        <v>12</v>
      </c>
      <c r="AK13" s="417">
        <f>AI13*10</f>
        <v>220000</v>
      </c>
      <c r="AL13" s="528">
        <f>AK13*AM13</f>
        <v>68600</v>
      </c>
      <c r="AM13" s="526">
        <f>AH13/AI13</f>
        <v>0.31181818181818183</v>
      </c>
    </row>
    <row r="14" spans="1:154" ht="15">
      <c r="A14" s="79" t="s">
        <v>250</v>
      </c>
      <c r="B14" s="79" t="s">
        <v>251</v>
      </c>
      <c r="C14" s="79" t="s">
        <v>230</v>
      </c>
      <c r="D14" s="394">
        <v>154.53910517141196</v>
      </c>
      <c r="E14" s="135">
        <v>1721</v>
      </c>
      <c r="F14" s="394">
        <f t="shared" si="0"/>
        <v>57.366666666666667</v>
      </c>
      <c r="G14" s="394">
        <f t="shared" si="2"/>
        <v>8865.3933333333334</v>
      </c>
      <c r="I14" s="400">
        <v>12</v>
      </c>
      <c r="J14" s="401" t="s">
        <v>1155</v>
      </c>
      <c r="K14" s="401" t="s">
        <v>1147</v>
      </c>
      <c r="L14" s="401" t="s">
        <v>1144</v>
      </c>
      <c r="M14" s="402">
        <v>1039.1500000000001</v>
      </c>
      <c r="N14" s="401">
        <v>635</v>
      </c>
      <c r="O14" s="404">
        <f t="shared" si="1"/>
        <v>10.583333333333334</v>
      </c>
      <c r="P14" s="405">
        <f>Table4[[#This Row],[Selling Price]]*Table4[[#This Row],[2025-Qty]]</f>
        <v>10997.670833333335</v>
      </c>
      <c r="R14" s="348">
        <v>12</v>
      </c>
      <c r="S14" s="348" t="s">
        <v>2995</v>
      </c>
      <c r="T14" s="348" t="s">
        <v>2996</v>
      </c>
      <c r="U14" s="348" t="s">
        <v>3020</v>
      </c>
      <c r="V14" s="348" t="s">
        <v>3021</v>
      </c>
      <c r="W14" s="82">
        <v>153.85</v>
      </c>
      <c r="X14" s="82">
        <v>100</v>
      </c>
      <c r="Y14" s="407">
        <f>Table1[[#This Row],[Selling Price ]]*Table1[[#This Row],[2025 Qty]]</f>
        <v>15385</v>
      </c>
      <c r="AJ14" s="416">
        <f>SUM(AJ11:AJ13)</f>
        <v>47</v>
      </c>
      <c r="AK14" s="523">
        <f>SUM(AK11:AK13)</f>
        <v>424000</v>
      </c>
      <c r="AL14" s="528">
        <f>SUM(AL11:AL13)</f>
        <v>145208</v>
      </c>
      <c r="AM14" s="459"/>
    </row>
    <row r="15" spans="1:154" ht="15">
      <c r="A15" s="79" t="s">
        <v>252</v>
      </c>
      <c r="B15" s="79" t="s">
        <v>253</v>
      </c>
      <c r="C15" s="79" t="s">
        <v>230</v>
      </c>
      <c r="D15" s="394">
        <v>83.28825549450552</v>
      </c>
      <c r="E15" s="135">
        <v>1456</v>
      </c>
      <c r="F15" s="394">
        <f t="shared" si="0"/>
        <v>48.533333333333331</v>
      </c>
      <c r="G15" s="394">
        <f t="shared" si="2"/>
        <v>4042.2566666666676</v>
      </c>
      <c r="I15" s="400">
        <v>13</v>
      </c>
      <c r="J15" s="401" t="s">
        <v>1156</v>
      </c>
      <c r="K15" s="401" t="s">
        <v>1157</v>
      </c>
      <c r="L15" s="401" t="s">
        <v>1144</v>
      </c>
      <c r="M15" s="402">
        <v>69.290000000000006</v>
      </c>
      <c r="N15" s="401">
        <v>561</v>
      </c>
      <c r="O15" s="404">
        <f t="shared" si="1"/>
        <v>9.35</v>
      </c>
      <c r="P15" s="405">
        <f>Table4[[#This Row],[Selling Price]]*Table4[[#This Row],[2025-Qty]]</f>
        <v>647.86149999999998</v>
      </c>
      <c r="R15" s="348">
        <v>13</v>
      </c>
      <c r="S15" s="348" t="s">
        <v>3013</v>
      </c>
      <c r="T15" s="348" t="s">
        <v>2996</v>
      </c>
      <c r="U15" s="348" t="s">
        <v>3022</v>
      </c>
      <c r="V15" s="348" t="s">
        <v>3023</v>
      </c>
      <c r="W15" s="82">
        <v>29.95</v>
      </c>
      <c r="X15" s="82">
        <v>100</v>
      </c>
      <c r="Y15" s="407">
        <f>Table1[[#This Row],[Selling Price ]]*Table1[[#This Row],[2025 Qty]]</f>
        <v>2995</v>
      </c>
      <c r="AL15" s="458"/>
      <c r="AM15" s="459"/>
    </row>
    <row r="16" spans="1:154" ht="15">
      <c r="A16" s="79" t="s">
        <v>254</v>
      </c>
      <c r="B16" s="79" t="s">
        <v>255</v>
      </c>
      <c r="C16" s="79" t="s">
        <v>230</v>
      </c>
      <c r="D16" s="394">
        <v>51.317874639769485</v>
      </c>
      <c r="E16" s="135">
        <v>1388</v>
      </c>
      <c r="F16" s="394">
        <f t="shared" si="0"/>
        <v>46.266666666666673</v>
      </c>
      <c r="G16" s="394">
        <f t="shared" si="2"/>
        <v>2374.3070000000016</v>
      </c>
      <c r="I16" s="400">
        <v>14</v>
      </c>
      <c r="J16" s="401" t="s">
        <v>1158</v>
      </c>
      <c r="K16" s="401" t="s">
        <v>1140</v>
      </c>
      <c r="L16" s="401" t="s">
        <v>1141</v>
      </c>
      <c r="M16" s="402">
        <v>463.92</v>
      </c>
      <c r="N16" s="401">
        <v>548</v>
      </c>
      <c r="O16" s="404">
        <f t="shared" si="1"/>
        <v>9.1333333333333329</v>
      </c>
      <c r="P16" s="405">
        <f>Table4[[#This Row],[Selling Price]]*Table4[[#This Row],[2025-Qty]]</f>
        <v>4237.1359999999995</v>
      </c>
      <c r="R16" s="348">
        <v>14</v>
      </c>
      <c r="S16" s="348" t="s">
        <v>2995</v>
      </c>
      <c r="T16" s="348" t="s">
        <v>2996</v>
      </c>
      <c r="U16" s="348" t="s">
        <v>3024</v>
      </c>
      <c r="V16" s="348" t="s">
        <v>3025</v>
      </c>
      <c r="W16" s="82">
        <v>394.2</v>
      </c>
      <c r="X16" s="82">
        <v>100</v>
      </c>
      <c r="Y16" s="407">
        <f>Table1[[#This Row],[Selling Price ]]*Table1[[#This Row],[2025 Qty]]</f>
        <v>39420</v>
      </c>
      <c r="AL16" s="458"/>
      <c r="AM16" s="459"/>
    </row>
    <row r="17" spans="1:39" ht="15">
      <c r="A17" s="79" t="s">
        <v>256</v>
      </c>
      <c r="B17" s="79" t="s">
        <v>257</v>
      </c>
      <c r="C17" s="79" t="s">
        <v>230</v>
      </c>
      <c r="D17" s="394">
        <v>27.886212970376306</v>
      </c>
      <c r="E17" s="135">
        <v>1249</v>
      </c>
      <c r="F17" s="394">
        <f t="shared" si="0"/>
        <v>41.633333333333333</v>
      </c>
      <c r="G17" s="394">
        <f t="shared" si="2"/>
        <v>1160.9960000000001</v>
      </c>
      <c r="I17" s="400">
        <v>15</v>
      </c>
      <c r="J17" s="401" t="s">
        <v>1159</v>
      </c>
      <c r="K17" s="401" t="s">
        <v>1147</v>
      </c>
      <c r="L17" s="401" t="s">
        <v>1144</v>
      </c>
      <c r="M17" s="402">
        <v>49</v>
      </c>
      <c r="N17" s="401">
        <v>545</v>
      </c>
      <c r="O17" s="404">
        <f t="shared" si="1"/>
        <v>9.0833333333333339</v>
      </c>
      <c r="P17" s="405">
        <f>Table4[[#This Row],[Selling Price]]*Table4[[#This Row],[2025-Qty]]</f>
        <v>445.08333333333337</v>
      </c>
      <c r="R17" s="348">
        <v>15</v>
      </c>
      <c r="S17" s="348" t="s">
        <v>2995</v>
      </c>
      <c r="T17" s="348" t="s">
        <v>2996</v>
      </c>
      <c r="U17" s="348" t="s">
        <v>3026</v>
      </c>
      <c r="V17" s="348" t="s">
        <v>3027</v>
      </c>
      <c r="W17" s="82">
        <v>520.1</v>
      </c>
      <c r="X17" s="82">
        <v>100</v>
      </c>
      <c r="Y17" s="407">
        <f>Table1[[#This Row],[Selling Price ]]*Table1[[#This Row],[2025 Qty]]</f>
        <v>52010</v>
      </c>
      <c r="AA17" s="414" t="s">
        <v>3199</v>
      </c>
      <c r="AL17" s="458"/>
      <c r="AM17" s="459"/>
    </row>
    <row r="18" spans="1:39" ht="15">
      <c r="A18" s="79" t="s">
        <v>258</v>
      </c>
      <c r="B18" s="79" t="s">
        <v>257</v>
      </c>
      <c r="C18" s="79" t="s">
        <v>230</v>
      </c>
      <c r="D18" s="394">
        <v>25.52095343680709</v>
      </c>
      <c r="E18" s="135">
        <v>902</v>
      </c>
      <c r="F18" s="394">
        <f t="shared" si="0"/>
        <v>30.06666666666667</v>
      </c>
      <c r="G18" s="394">
        <f t="shared" si="2"/>
        <v>767.32999999999993</v>
      </c>
      <c r="I18" s="400">
        <v>16</v>
      </c>
      <c r="J18" s="401" t="s">
        <v>1160</v>
      </c>
      <c r="K18" s="401" t="s">
        <v>1143</v>
      </c>
      <c r="L18" s="401" t="s">
        <v>1144</v>
      </c>
      <c r="M18" s="402">
        <v>222.51</v>
      </c>
      <c r="N18" s="401">
        <v>489</v>
      </c>
      <c r="O18" s="404">
        <f t="shared" si="1"/>
        <v>8.15</v>
      </c>
      <c r="P18" s="405">
        <f>Table4[[#This Row],[Selling Price]]*Table4[[#This Row],[2025-Qty]]</f>
        <v>1813.4565</v>
      </c>
      <c r="R18" s="348">
        <v>16</v>
      </c>
      <c r="S18" s="348" t="s">
        <v>2995</v>
      </c>
      <c r="T18" s="348" t="s">
        <v>2996</v>
      </c>
      <c r="U18" s="348" t="s">
        <v>3028</v>
      </c>
      <c r="V18" s="348" t="s">
        <v>3029</v>
      </c>
      <c r="W18" s="82">
        <v>561.82000000000005</v>
      </c>
      <c r="X18" s="82">
        <v>100</v>
      </c>
      <c r="Y18" s="407">
        <f>Table1[[#This Row],[Selling Price ]]*Table1[[#This Row],[2025 Qty]]</f>
        <v>56182.000000000007</v>
      </c>
      <c r="AA18" s="477" t="s">
        <v>3187</v>
      </c>
      <c r="AB18" s="477" t="s">
        <v>3188</v>
      </c>
      <c r="AC18" s="477" t="s">
        <v>3189</v>
      </c>
      <c r="AD18" s="477" t="s">
        <v>3190</v>
      </c>
      <c r="AE18" s="477" t="s">
        <v>3191</v>
      </c>
      <c r="AF18" s="477" t="s">
        <v>3192</v>
      </c>
      <c r="AG18" s="477" t="s">
        <v>3193</v>
      </c>
      <c r="AH18" s="477" t="s">
        <v>51</v>
      </c>
      <c r="AI18" s="477" t="s">
        <v>3194</v>
      </c>
      <c r="AJ18" s="477"/>
      <c r="AK18" s="477" t="s">
        <v>145</v>
      </c>
      <c r="AL18" s="458"/>
      <c r="AM18" s="459"/>
    </row>
    <row r="19" spans="1:39" ht="15">
      <c r="A19" s="79" t="s">
        <v>259</v>
      </c>
      <c r="B19" s="79" t="s">
        <v>255</v>
      </c>
      <c r="C19" s="79" t="s">
        <v>230</v>
      </c>
      <c r="D19" s="394">
        <v>36.107615298087737</v>
      </c>
      <c r="E19" s="135">
        <v>889</v>
      </c>
      <c r="F19" s="394">
        <f t="shared" si="0"/>
        <v>29.633333333333333</v>
      </c>
      <c r="G19" s="394">
        <f t="shared" si="2"/>
        <v>1069.9889999999998</v>
      </c>
      <c r="I19" s="400">
        <v>17</v>
      </c>
      <c r="J19" s="401" t="s">
        <v>1161</v>
      </c>
      <c r="K19" s="401" t="s">
        <v>1147</v>
      </c>
      <c r="L19" s="401" t="s">
        <v>1144</v>
      </c>
      <c r="M19" s="402">
        <v>86</v>
      </c>
      <c r="N19" s="401">
        <v>465</v>
      </c>
      <c r="O19" s="404">
        <f t="shared" si="1"/>
        <v>7.75</v>
      </c>
      <c r="P19" s="405">
        <f>Table4[[#This Row],[Selling Price]]*Table4[[#This Row],[2025-Qty]]</f>
        <v>666.5</v>
      </c>
      <c r="R19" s="348">
        <v>17</v>
      </c>
      <c r="S19" s="348" t="s">
        <v>2995</v>
      </c>
      <c r="T19" s="348" t="s">
        <v>2996</v>
      </c>
      <c r="U19" s="348" t="s">
        <v>3030</v>
      </c>
      <c r="V19" s="348" t="s">
        <v>3031</v>
      </c>
      <c r="W19" s="82">
        <v>6.37</v>
      </c>
      <c r="X19" s="82">
        <v>100</v>
      </c>
      <c r="Y19" s="407">
        <f>Table1[[#This Row],[Selling Price ]]*Table1[[#This Row],[2025 Qty]]</f>
        <v>637</v>
      </c>
      <c r="AA19" s="348" t="s">
        <v>3195</v>
      </c>
      <c r="AB19" s="348">
        <v>15000</v>
      </c>
      <c r="AC19" s="226">
        <v>4500</v>
      </c>
      <c r="AD19" s="226">
        <v>300</v>
      </c>
      <c r="AE19" s="226">
        <f>AF19*4%</f>
        <v>25.6</v>
      </c>
      <c r="AF19" s="226">
        <v>640</v>
      </c>
      <c r="AG19" s="226">
        <f>AC19+AD19+AE19+AF19</f>
        <v>5465.6</v>
      </c>
      <c r="AH19" s="416">
        <f>AB19-AG19</f>
        <v>9534.4</v>
      </c>
      <c r="AI19" s="226">
        <f>AG19+AH19</f>
        <v>15000</v>
      </c>
      <c r="AJ19" s="226">
        <v>12</v>
      </c>
      <c r="AK19" s="417">
        <f>AI19*12</f>
        <v>180000</v>
      </c>
      <c r="AL19" s="528">
        <f>AK19*AM19</f>
        <v>114412.8</v>
      </c>
      <c r="AM19" s="526">
        <f>AH19/AI19</f>
        <v>0.63562666666666667</v>
      </c>
    </row>
    <row r="20" spans="1:39" ht="15">
      <c r="A20" s="79" t="s">
        <v>260</v>
      </c>
      <c r="B20" s="79" t="s">
        <v>261</v>
      </c>
      <c r="C20" s="79" t="s">
        <v>230</v>
      </c>
      <c r="D20" s="394">
        <v>96.493065187239949</v>
      </c>
      <c r="E20" s="135">
        <v>721</v>
      </c>
      <c r="F20" s="394">
        <f t="shared" si="0"/>
        <v>24.033333333333335</v>
      </c>
      <c r="G20" s="394">
        <f t="shared" si="2"/>
        <v>2319.0500000000002</v>
      </c>
      <c r="I20" s="400">
        <v>18</v>
      </c>
      <c r="J20" s="401" t="s">
        <v>1162</v>
      </c>
      <c r="K20" s="401" t="s">
        <v>1147</v>
      </c>
      <c r="L20" s="401" t="s">
        <v>1144</v>
      </c>
      <c r="M20" s="402">
        <v>50.94</v>
      </c>
      <c r="N20" s="401">
        <v>450</v>
      </c>
      <c r="O20" s="404">
        <f t="shared" si="1"/>
        <v>7.5</v>
      </c>
      <c r="P20" s="405">
        <f>Table4[[#This Row],[Selling Price]]*Table4[[#This Row],[2025-Qty]]</f>
        <v>382.04999999999995</v>
      </c>
      <c r="R20" s="348">
        <v>18</v>
      </c>
      <c r="S20" s="348" t="s">
        <v>2995</v>
      </c>
      <c r="T20" s="348" t="s">
        <v>2996</v>
      </c>
      <c r="U20" s="348" t="s">
        <v>3032</v>
      </c>
      <c r="V20" s="348" t="s">
        <v>3033</v>
      </c>
      <c r="W20" s="82">
        <v>17</v>
      </c>
      <c r="X20" s="82">
        <v>100</v>
      </c>
      <c r="Y20" s="407">
        <f>Table1[[#This Row],[Selling Price ]]*Table1[[#This Row],[2025 Qty]]</f>
        <v>1700</v>
      </c>
      <c r="AA20" s="348" t="s">
        <v>3196</v>
      </c>
      <c r="AB20" s="348">
        <v>35000</v>
      </c>
      <c r="AC20" s="226">
        <v>12000</v>
      </c>
      <c r="AD20" s="226">
        <v>700</v>
      </c>
      <c r="AE20" s="226">
        <f>AF20*4%</f>
        <v>60</v>
      </c>
      <c r="AF20" s="226">
        <v>1500</v>
      </c>
      <c r="AG20" s="226">
        <f>AC20+AD20+AE20+AF20</f>
        <v>14260</v>
      </c>
      <c r="AH20" s="416">
        <f>AB20-AG20</f>
        <v>20740</v>
      </c>
      <c r="AI20" s="226">
        <f>AG20+AH20</f>
        <v>35000</v>
      </c>
      <c r="AJ20" s="226">
        <v>6</v>
      </c>
      <c r="AK20" s="417">
        <f>AI20*6</f>
        <v>210000</v>
      </c>
      <c r="AL20" s="528">
        <f>AK20*AM20</f>
        <v>124439.99999999999</v>
      </c>
      <c r="AM20" s="526">
        <f>AH20/AI20</f>
        <v>0.59257142857142853</v>
      </c>
    </row>
    <row r="21" spans="1:39" ht="15">
      <c r="A21" s="79" t="s">
        <v>262</v>
      </c>
      <c r="B21" s="79" t="s">
        <v>255</v>
      </c>
      <c r="C21" s="79" t="s">
        <v>230</v>
      </c>
      <c r="D21" s="394">
        <v>42.693174061433439</v>
      </c>
      <c r="E21" s="135">
        <v>586</v>
      </c>
      <c r="F21" s="394">
        <f t="shared" si="0"/>
        <v>19.533333333333335</v>
      </c>
      <c r="G21" s="394">
        <f t="shared" si="2"/>
        <v>833.93999999999994</v>
      </c>
      <c r="I21" s="400">
        <v>19</v>
      </c>
      <c r="J21" s="401" t="s">
        <v>1163</v>
      </c>
      <c r="K21" s="401" t="s">
        <v>1147</v>
      </c>
      <c r="L21" s="401" t="s">
        <v>1144</v>
      </c>
      <c r="M21" s="402">
        <v>29.15</v>
      </c>
      <c r="N21" s="401">
        <v>421</v>
      </c>
      <c r="O21" s="404">
        <f t="shared" si="1"/>
        <v>7.0166666666666675</v>
      </c>
      <c r="P21" s="405">
        <f>Table4[[#This Row],[Selling Price]]*Table4[[#This Row],[2025-Qty]]</f>
        <v>204.53583333333336</v>
      </c>
      <c r="R21" s="348">
        <v>19</v>
      </c>
      <c r="S21" s="348" t="s">
        <v>3034</v>
      </c>
      <c r="T21" s="348" t="s">
        <v>2996</v>
      </c>
      <c r="U21" s="348" t="s">
        <v>3035</v>
      </c>
      <c r="V21" s="348" t="s">
        <v>3036</v>
      </c>
      <c r="W21" s="82">
        <v>707.62</v>
      </c>
      <c r="X21" s="82">
        <v>100</v>
      </c>
      <c r="Y21" s="407">
        <f>Table1[[#This Row],[Selling Price ]]*Table1[[#This Row],[2025 Qty]]</f>
        <v>70762</v>
      </c>
      <c r="AA21" s="348" t="s">
        <v>3197</v>
      </c>
      <c r="AB21" s="348">
        <v>80000</v>
      </c>
      <c r="AC21" s="226">
        <v>32000</v>
      </c>
      <c r="AD21" s="226">
        <v>1100</v>
      </c>
      <c r="AE21" s="226">
        <f>AF21*4%</f>
        <v>160</v>
      </c>
      <c r="AF21" s="226">
        <v>4000</v>
      </c>
      <c r="AG21" s="226">
        <f>AC21+AD21+AE21+AF21</f>
        <v>37260</v>
      </c>
      <c r="AH21" s="416">
        <f>AB21-AG21</f>
        <v>42740</v>
      </c>
      <c r="AI21" s="226">
        <f>AG21+AH21</f>
        <v>80000</v>
      </c>
      <c r="AJ21" s="226">
        <v>1</v>
      </c>
      <c r="AK21" s="417">
        <f>AI21*1</f>
        <v>80000</v>
      </c>
      <c r="AL21" s="528">
        <f>AK21*AM21</f>
        <v>42740</v>
      </c>
      <c r="AM21" s="526">
        <f>AH21/AI21</f>
        <v>0.53425</v>
      </c>
    </row>
    <row r="22" spans="1:39" ht="15">
      <c r="A22" s="79" t="s">
        <v>263</v>
      </c>
      <c r="B22" s="79" t="s">
        <v>255</v>
      </c>
      <c r="C22" s="79" t="s">
        <v>230</v>
      </c>
      <c r="D22" s="394">
        <v>48.367350427350424</v>
      </c>
      <c r="E22" s="135">
        <v>585</v>
      </c>
      <c r="F22" s="394">
        <f t="shared" si="0"/>
        <v>19.5</v>
      </c>
      <c r="G22" s="394">
        <f t="shared" si="2"/>
        <v>943.1633333333333</v>
      </c>
      <c r="I22" s="400">
        <v>20</v>
      </c>
      <c r="J22" s="401" t="s">
        <v>1164</v>
      </c>
      <c r="K22" s="401" t="s">
        <v>1140</v>
      </c>
      <c r="L22" s="401" t="s">
        <v>1141</v>
      </c>
      <c r="M22" s="402">
        <v>60</v>
      </c>
      <c r="N22" s="401">
        <v>411</v>
      </c>
      <c r="O22" s="404">
        <f t="shared" si="1"/>
        <v>6.8500000000000005</v>
      </c>
      <c r="P22" s="405">
        <f>Table4[[#This Row],[Selling Price]]*Table4[[#This Row],[2025-Qty]]</f>
        <v>411.00000000000006</v>
      </c>
      <c r="R22" s="348">
        <v>20</v>
      </c>
      <c r="S22" s="348" t="s">
        <v>2995</v>
      </c>
      <c r="T22" s="348" t="s">
        <v>2996</v>
      </c>
      <c r="U22" s="348" t="s">
        <v>3037</v>
      </c>
      <c r="V22" s="348" t="s">
        <v>3038</v>
      </c>
      <c r="W22" s="82">
        <v>343.78</v>
      </c>
      <c r="X22" s="82">
        <v>100</v>
      </c>
      <c r="Y22" s="407">
        <f>Table1[[#This Row],[Selling Price ]]*Table1[[#This Row],[2025 Qty]]</f>
        <v>34378</v>
      </c>
      <c r="AJ22" s="416">
        <f>SUM(AJ19:AJ21)</f>
        <v>19</v>
      </c>
      <c r="AK22" s="523">
        <f>SUM(AK19:AK21)</f>
        <v>470000</v>
      </c>
      <c r="AL22" s="528">
        <f>SUM(AL19:AL21)</f>
        <v>281592.8</v>
      </c>
      <c r="AM22" s="459"/>
    </row>
    <row r="23" spans="1:39" ht="15">
      <c r="A23" s="79" t="s">
        <v>264</v>
      </c>
      <c r="B23" s="79" t="s">
        <v>240</v>
      </c>
      <c r="C23" s="79" t="s">
        <v>230</v>
      </c>
      <c r="D23" s="394">
        <v>89.018821490467943</v>
      </c>
      <c r="E23" s="135">
        <v>577</v>
      </c>
      <c r="F23" s="394">
        <f t="shared" si="0"/>
        <v>19.233333333333334</v>
      </c>
      <c r="G23" s="394">
        <f t="shared" si="2"/>
        <v>1712.128666666667</v>
      </c>
      <c r="I23" s="400">
        <v>21</v>
      </c>
      <c r="J23" s="401" t="s">
        <v>1165</v>
      </c>
      <c r="K23" s="401" t="s">
        <v>1140</v>
      </c>
      <c r="L23" s="401" t="s">
        <v>1141</v>
      </c>
      <c r="M23" s="402">
        <v>2.5</v>
      </c>
      <c r="N23" s="401">
        <v>402</v>
      </c>
      <c r="O23" s="404">
        <f t="shared" si="1"/>
        <v>6.7</v>
      </c>
      <c r="P23" s="405">
        <f>Table4[[#This Row],[Selling Price]]*Table4[[#This Row],[2025-Qty]]</f>
        <v>16.75</v>
      </c>
      <c r="R23" s="348">
        <v>21</v>
      </c>
      <c r="S23" s="348" t="s">
        <v>2995</v>
      </c>
      <c r="T23" s="348" t="s">
        <v>2996</v>
      </c>
      <c r="U23" s="348" t="s">
        <v>3039</v>
      </c>
      <c r="V23" s="348" t="s">
        <v>3040</v>
      </c>
      <c r="W23" s="82">
        <v>451.02</v>
      </c>
      <c r="X23" s="82">
        <v>100</v>
      </c>
      <c r="Y23" s="407">
        <f>Table1[[#This Row],[Selling Price ]]*Table1[[#This Row],[2025 Qty]]</f>
        <v>45102</v>
      </c>
      <c r="AL23" s="458"/>
      <c r="AM23" s="459"/>
    </row>
    <row r="24" spans="1:39" ht="15">
      <c r="A24" s="79" t="s">
        <v>265</v>
      </c>
      <c r="B24" s="79" t="s">
        <v>266</v>
      </c>
      <c r="C24" s="79" t="s">
        <v>230</v>
      </c>
      <c r="D24" s="394">
        <v>193.24759152215799</v>
      </c>
      <c r="E24" s="135">
        <v>519</v>
      </c>
      <c r="F24" s="394">
        <f t="shared" si="0"/>
        <v>17.3</v>
      </c>
      <c r="G24" s="394">
        <f t="shared" si="2"/>
        <v>3343.1833333333334</v>
      </c>
      <c r="I24" s="400">
        <v>22</v>
      </c>
      <c r="J24" s="401" t="s">
        <v>1166</v>
      </c>
      <c r="K24" s="401" t="s">
        <v>1147</v>
      </c>
      <c r="L24" s="401" t="s">
        <v>1144</v>
      </c>
      <c r="M24" s="402">
        <v>275.26</v>
      </c>
      <c r="N24" s="401">
        <v>392</v>
      </c>
      <c r="O24" s="404">
        <f t="shared" si="1"/>
        <v>6.5333333333333332</v>
      </c>
      <c r="P24" s="405">
        <f>Table4[[#This Row],[Selling Price]]*Table4[[#This Row],[2025-Qty]]</f>
        <v>1798.3653333333332</v>
      </c>
      <c r="R24" s="348">
        <v>22</v>
      </c>
      <c r="S24" s="348" t="s">
        <v>2995</v>
      </c>
      <c r="T24" s="348" t="s">
        <v>2996</v>
      </c>
      <c r="U24" s="348" t="s">
        <v>3041</v>
      </c>
      <c r="V24" s="348" t="s">
        <v>3042</v>
      </c>
      <c r="W24" s="82">
        <v>148.61000000000001</v>
      </c>
      <c r="X24" s="82">
        <v>100</v>
      </c>
      <c r="Y24" s="407">
        <f>Table1[[#This Row],[Selling Price ]]*Table1[[#This Row],[2025 Qty]]</f>
        <v>14861.000000000002</v>
      </c>
      <c r="AA24" s="414" t="s">
        <v>3200</v>
      </c>
      <c r="AL24" s="458"/>
      <c r="AM24" s="459"/>
    </row>
    <row r="25" spans="1:39" ht="15">
      <c r="A25" s="79" t="s">
        <v>267</v>
      </c>
      <c r="B25" s="79" t="s">
        <v>268</v>
      </c>
      <c r="C25" s="79" t="s">
        <v>230</v>
      </c>
      <c r="D25" s="394">
        <v>144.03592814371257</v>
      </c>
      <c r="E25" s="135">
        <v>501</v>
      </c>
      <c r="F25" s="394">
        <f t="shared" si="0"/>
        <v>16.7</v>
      </c>
      <c r="G25" s="394">
        <f t="shared" si="2"/>
        <v>2405.3999999999996</v>
      </c>
      <c r="I25" s="400">
        <v>23</v>
      </c>
      <c r="J25" s="401" t="s">
        <v>1167</v>
      </c>
      <c r="K25" s="401" t="s">
        <v>1147</v>
      </c>
      <c r="L25" s="401" t="s">
        <v>1144</v>
      </c>
      <c r="M25" s="402">
        <v>533.96</v>
      </c>
      <c r="N25" s="401">
        <v>374</v>
      </c>
      <c r="O25" s="404">
        <f t="shared" si="1"/>
        <v>6.2333333333333343</v>
      </c>
      <c r="P25" s="405">
        <f>Table4[[#This Row],[Selling Price]]*Table4[[#This Row],[2025-Qty]]</f>
        <v>3328.3506666666676</v>
      </c>
      <c r="R25" s="348">
        <v>23</v>
      </c>
      <c r="S25" s="348" t="s">
        <v>3013</v>
      </c>
      <c r="T25" s="348" t="s">
        <v>2996</v>
      </c>
      <c r="U25" s="348" t="s">
        <v>3043</v>
      </c>
      <c r="V25" s="348" t="s">
        <v>3044</v>
      </c>
      <c r="W25" s="82">
        <v>38.19</v>
      </c>
      <c r="X25" s="82">
        <v>100</v>
      </c>
      <c r="Y25" s="407">
        <f>Table1[[#This Row],[Selling Price ]]*Table1[[#This Row],[2025 Qty]]</f>
        <v>3819</v>
      </c>
      <c r="AA25" s="457" t="s">
        <v>3187</v>
      </c>
      <c r="AB25" s="457" t="s">
        <v>3188</v>
      </c>
      <c r="AC25" s="457" t="s">
        <v>3189</v>
      </c>
      <c r="AD25" s="457" t="s">
        <v>3190</v>
      </c>
      <c r="AE25" s="457" t="s">
        <v>3191</v>
      </c>
      <c r="AF25" s="457" t="s">
        <v>3192</v>
      </c>
      <c r="AG25" s="457" t="s">
        <v>3193</v>
      </c>
      <c r="AH25" s="457" t="s">
        <v>51</v>
      </c>
      <c r="AI25" s="457" t="s">
        <v>3194</v>
      </c>
      <c r="AJ25" s="477"/>
      <c r="AK25" s="477" t="s">
        <v>145</v>
      </c>
      <c r="AL25" s="458"/>
      <c r="AM25" s="459"/>
    </row>
    <row r="26" spans="1:39" ht="15">
      <c r="A26" s="79" t="s">
        <v>269</v>
      </c>
      <c r="B26" s="79" t="s">
        <v>270</v>
      </c>
      <c r="C26" s="79" t="s">
        <v>230</v>
      </c>
      <c r="D26" s="394">
        <v>41.730081300813012</v>
      </c>
      <c r="E26" s="135">
        <v>492</v>
      </c>
      <c r="F26" s="394">
        <f t="shared" si="0"/>
        <v>16.400000000000002</v>
      </c>
      <c r="G26" s="394">
        <f t="shared" si="2"/>
        <v>684.37333333333345</v>
      </c>
      <c r="I26" s="400">
        <v>24</v>
      </c>
      <c r="J26" s="401" t="s">
        <v>1168</v>
      </c>
      <c r="K26" s="401" t="s">
        <v>1147</v>
      </c>
      <c r="L26" s="401" t="s">
        <v>1144</v>
      </c>
      <c r="M26" s="402">
        <v>579.78</v>
      </c>
      <c r="N26" s="401">
        <v>337</v>
      </c>
      <c r="O26" s="404">
        <f t="shared" si="1"/>
        <v>5.6166666666666671</v>
      </c>
      <c r="P26" s="405">
        <f>Table4[[#This Row],[Selling Price]]*Table4[[#This Row],[2025-Qty]]</f>
        <v>3256.431</v>
      </c>
      <c r="R26" s="348">
        <v>24</v>
      </c>
      <c r="S26" s="348" t="s">
        <v>2995</v>
      </c>
      <c r="T26" s="348" t="s">
        <v>2996</v>
      </c>
      <c r="U26" s="348" t="s">
        <v>3045</v>
      </c>
      <c r="V26" s="348" t="s">
        <v>3046</v>
      </c>
      <c r="W26" s="82">
        <v>117.31</v>
      </c>
      <c r="X26" s="82">
        <v>100</v>
      </c>
      <c r="Y26" s="407">
        <f>Table1[[#This Row],[Selling Price ]]*Table1[[#This Row],[2025 Qty]]</f>
        <v>11731</v>
      </c>
      <c r="AA26" s="348" t="s">
        <v>3195</v>
      </c>
      <c r="AB26" s="418">
        <v>10000</v>
      </c>
      <c r="AC26" s="226">
        <v>1500</v>
      </c>
      <c r="AD26" s="226">
        <v>600</v>
      </c>
      <c r="AE26" s="226">
        <f>AF26*4%</f>
        <v>36</v>
      </c>
      <c r="AF26" s="226">
        <v>900</v>
      </c>
      <c r="AG26" s="226">
        <f>AC26+AD26+AE26+AF26</f>
        <v>3036</v>
      </c>
      <c r="AH26" s="416">
        <f>AB26-AG26</f>
        <v>6964</v>
      </c>
      <c r="AI26" s="226">
        <f>AG26+AH26</f>
        <v>10000</v>
      </c>
      <c r="AJ26" s="226">
        <v>12</v>
      </c>
      <c r="AK26" s="417">
        <f>AI26*12</f>
        <v>120000</v>
      </c>
      <c r="AL26" s="528">
        <f>AK26*AM26</f>
        <v>83568</v>
      </c>
      <c r="AM26" s="526">
        <f>AH26/AI26</f>
        <v>0.69640000000000002</v>
      </c>
    </row>
    <row r="27" spans="1:39" ht="15">
      <c r="A27" s="79" t="s">
        <v>271</v>
      </c>
      <c r="B27" s="79" t="s">
        <v>240</v>
      </c>
      <c r="C27" s="79" t="s">
        <v>230</v>
      </c>
      <c r="D27" s="394">
        <v>23.419199029126212</v>
      </c>
      <c r="E27" s="135">
        <v>412</v>
      </c>
      <c r="F27" s="394">
        <f t="shared" si="0"/>
        <v>13.733333333333334</v>
      </c>
      <c r="G27" s="394">
        <f t="shared" si="2"/>
        <v>321.62366666666668</v>
      </c>
      <c r="I27" s="400">
        <v>25</v>
      </c>
      <c r="J27" s="401" t="s">
        <v>1169</v>
      </c>
      <c r="K27" s="401" t="s">
        <v>1143</v>
      </c>
      <c r="L27" s="401" t="s">
        <v>1144</v>
      </c>
      <c r="M27" s="402">
        <v>286.47000000000003</v>
      </c>
      <c r="N27" s="401">
        <v>321</v>
      </c>
      <c r="O27" s="404">
        <f t="shared" si="1"/>
        <v>5.3500000000000005</v>
      </c>
      <c r="P27" s="405">
        <f>Table4[[#This Row],[Selling Price]]*Table4[[#This Row],[2025-Qty]]</f>
        <v>1532.6145000000004</v>
      </c>
      <c r="R27" s="348">
        <v>25</v>
      </c>
      <c r="S27" s="348" t="s">
        <v>2995</v>
      </c>
      <c r="T27" s="348" t="s">
        <v>2996</v>
      </c>
      <c r="U27" s="348" t="s">
        <v>3047</v>
      </c>
      <c r="V27" s="348" t="s">
        <v>3048</v>
      </c>
      <c r="W27" s="82">
        <v>11.5</v>
      </c>
      <c r="X27" s="82">
        <v>100</v>
      </c>
      <c r="Y27" s="407">
        <f>Table1[[#This Row],[Selling Price ]]*Table1[[#This Row],[2025 Qty]]</f>
        <v>1150</v>
      </c>
      <c r="AA27" s="348" t="s">
        <v>3196</v>
      </c>
      <c r="AB27" s="82">
        <v>20000</v>
      </c>
      <c r="AC27" s="226">
        <v>4500</v>
      </c>
      <c r="AD27" s="226">
        <v>1000</v>
      </c>
      <c r="AE27" s="226">
        <f>AF27*4%</f>
        <v>80</v>
      </c>
      <c r="AF27" s="226">
        <v>2000</v>
      </c>
      <c r="AG27" s="226">
        <f>AC27+AD27+AE27+AF27</f>
        <v>7580</v>
      </c>
      <c r="AH27" s="416">
        <f>AB27-AG27</f>
        <v>12420</v>
      </c>
      <c r="AI27" s="226">
        <f>AG27+AH27</f>
        <v>20000</v>
      </c>
      <c r="AJ27" s="226">
        <v>6</v>
      </c>
      <c r="AK27" s="417">
        <f>AI27*6</f>
        <v>120000</v>
      </c>
      <c r="AL27" s="528">
        <f>AK27*AM27</f>
        <v>74520</v>
      </c>
      <c r="AM27" s="526">
        <f>AH27/AI27</f>
        <v>0.621</v>
      </c>
    </row>
    <row r="28" spans="1:39" ht="15">
      <c r="A28" s="79" t="s">
        <v>272</v>
      </c>
      <c r="B28" s="79" t="s">
        <v>273</v>
      </c>
      <c r="C28" s="79" t="s">
        <v>230</v>
      </c>
      <c r="D28" s="394">
        <v>130.19</v>
      </c>
      <c r="E28" s="135">
        <v>400</v>
      </c>
      <c r="F28" s="394">
        <f t="shared" si="0"/>
        <v>13.333333333333336</v>
      </c>
      <c r="G28" s="394">
        <f t="shared" si="2"/>
        <v>1735.866666666667</v>
      </c>
      <c r="I28" s="400">
        <v>26</v>
      </c>
      <c r="J28" s="401" t="s">
        <v>1170</v>
      </c>
      <c r="K28" s="401" t="s">
        <v>1147</v>
      </c>
      <c r="L28" s="401" t="s">
        <v>1144</v>
      </c>
      <c r="M28" s="402">
        <v>6.83</v>
      </c>
      <c r="N28" s="401">
        <v>291</v>
      </c>
      <c r="O28" s="404">
        <f t="shared" si="1"/>
        <v>4.8500000000000005</v>
      </c>
      <c r="P28" s="405">
        <f>Table4[[#This Row],[Selling Price]]*Table4[[#This Row],[2025-Qty]]</f>
        <v>33.125500000000002</v>
      </c>
      <c r="R28" s="348">
        <v>26</v>
      </c>
      <c r="S28" s="348" t="s">
        <v>2995</v>
      </c>
      <c r="T28" s="348" t="s">
        <v>2996</v>
      </c>
      <c r="U28" s="348" t="s">
        <v>3049</v>
      </c>
      <c r="V28" s="348" t="s">
        <v>3050</v>
      </c>
      <c r="W28" s="82">
        <v>186.68</v>
      </c>
      <c r="X28" s="82">
        <v>100</v>
      </c>
      <c r="Y28" s="407">
        <f>Table1[[#This Row],[Selling Price ]]*Table1[[#This Row],[2025 Qty]]</f>
        <v>18668</v>
      </c>
      <c r="AA28" s="348" t="s">
        <v>3197</v>
      </c>
      <c r="AB28" s="418">
        <v>40000</v>
      </c>
      <c r="AC28" s="226">
        <v>10000</v>
      </c>
      <c r="AD28" s="226">
        <v>1500</v>
      </c>
      <c r="AE28" s="226">
        <f>AF28*4%</f>
        <v>140</v>
      </c>
      <c r="AF28" s="226">
        <v>3500</v>
      </c>
      <c r="AG28" s="226">
        <f>AC28+AD28+AE28+AF28</f>
        <v>15140</v>
      </c>
      <c r="AH28" s="416">
        <f>AB28-AG28</f>
        <v>24860</v>
      </c>
      <c r="AI28" s="226">
        <f>AG28+AH28</f>
        <v>40000</v>
      </c>
      <c r="AJ28" s="226">
        <v>1</v>
      </c>
      <c r="AK28" s="417">
        <f>AI28*2</f>
        <v>80000</v>
      </c>
      <c r="AL28" s="528">
        <f>AK28*AM28</f>
        <v>49720.000000000007</v>
      </c>
      <c r="AM28" s="526">
        <f>AH28/AI28</f>
        <v>0.62150000000000005</v>
      </c>
    </row>
    <row r="29" spans="1:39" ht="15">
      <c r="A29" s="79" t="s">
        <v>274</v>
      </c>
      <c r="B29" s="79" t="s">
        <v>275</v>
      </c>
      <c r="C29" s="79" t="s">
        <v>230</v>
      </c>
      <c r="D29" s="394">
        <v>74.47</v>
      </c>
      <c r="E29" s="135">
        <v>400</v>
      </c>
      <c r="F29" s="394">
        <f t="shared" si="0"/>
        <v>13.333333333333336</v>
      </c>
      <c r="G29" s="394">
        <f t="shared" si="2"/>
        <v>992.93333333333351</v>
      </c>
      <c r="I29" s="400">
        <v>27</v>
      </c>
      <c r="J29" s="401" t="s">
        <v>1171</v>
      </c>
      <c r="K29" s="401" t="s">
        <v>1140</v>
      </c>
      <c r="L29" s="401" t="s">
        <v>1141</v>
      </c>
      <c r="M29" s="402">
        <v>92.59</v>
      </c>
      <c r="N29" s="401">
        <v>289</v>
      </c>
      <c r="O29" s="404">
        <f t="shared" si="1"/>
        <v>4.8166666666666664</v>
      </c>
      <c r="P29" s="405">
        <f>Table4[[#This Row],[Selling Price]]*Table4[[#This Row],[2025-Qty]]</f>
        <v>445.97516666666667</v>
      </c>
      <c r="R29" s="348">
        <v>27</v>
      </c>
      <c r="S29" s="348" t="s">
        <v>2995</v>
      </c>
      <c r="T29" s="348" t="s">
        <v>2996</v>
      </c>
      <c r="U29" s="348" t="s">
        <v>3051</v>
      </c>
      <c r="V29" s="348" t="s">
        <v>3052</v>
      </c>
      <c r="W29" s="82">
        <v>67.540000000000006</v>
      </c>
      <c r="X29" s="82">
        <v>100</v>
      </c>
      <c r="Y29" s="407">
        <f>Table1[[#This Row],[Selling Price ]]*Table1[[#This Row],[2025 Qty]]</f>
        <v>6754.0000000000009</v>
      </c>
      <c r="AJ29" s="416">
        <f>SUM(AJ26:AJ28)</f>
        <v>19</v>
      </c>
      <c r="AK29" s="523">
        <f>SUM(AK26:AK28)</f>
        <v>320000</v>
      </c>
      <c r="AL29" s="528">
        <f>SUM(AL26:AL28)</f>
        <v>207808</v>
      </c>
      <c r="AM29" s="459"/>
    </row>
    <row r="30" spans="1:39" ht="15">
      <c r="A30" s="79" t="s">
        <v>276</v>
      </c>
      <c r="B30" s="79" t="s">
        <v>240</v>
      </c>
      <c r="C30" s="79" t="s">
        <v>230</v>
      </c>
      <c r="D30" s="394">
        <v>40.26</v>
      </c>
      <c r="E30" s="135">
        <v>400</v>
      </c>
      <c r="F30" s="394">
        <f t="shared" si="0"/>
        <v>13.333333333333336</v>
      </c>
      <c r="G30" s="394">
        <f t="shared" si="2"/>
        <v>536.80000000000007</v>
      </c>
      <c r="I30" s="400">
        <v>28</v>
      </c>
      <c r="J30" s="401" t="s">
        <v>1172</v>
      </c>
      <c r="K30" s="401" t="s">
        <v>1147</v>
      </c>
      <c r="L30" s="401" t="s">
        <v>1144</v>
      </c>
      <c r="M30" s="402">
        <v>350</v>
      </c>
      <c r="N30" s="401">
        <v>287</v>
      </c>
      <c r="O30" s="404">
        <f t="shared" si="1"/>
        <v>4.7833333333333341</v>
      </c>
      <c r="P30" s="405">
        <f>Table4[[#This Row],[Selling Price]]*Table4[[#This Row],[2025-Qty]]</f>
        <v>1674.166666666667</v>
      </c>
      <c r="R30" s="348">
        <v>28</v>
      </c>
      <c r="S30" s="348" t="s">
        <v>2995</v>
      </c>
      <c r="T30" s="348" t="s">
        <v>2996</v>
      </c>
      <c r="U30" s="348" t="s">
        <v>3053</v>
      </c>
      <c r="V30" s="348" t="s">
        <v>3054</v>
      </c>
      <c r="W30" s="82">
        <v>83.1</v>
      </c>
      <c r="X30" s="82">
        <v>100</v>
      </c>
      <c r="Y30" s="407">
        <f>Table1[[#This Row],[Selling Price ]]*Table1[[#This Row],[2025 Qty]]</f>
        <v>8310</v>
      </c>
      <c r="AL30" s="458"/>
      <c r="AM30" s="459"/>
    </row>
    <row r="31" spans="1:39" ht="15">
      <c r="A31" s="79" t="s">
        <v>277</v>
      </c>
      <c r="B31" s="79" t="s">
        <v>278</v>
      </c>
      <c r="C31" s="79" t="s">
        <v>230</v>
      </c>
      <c r="D31" s="394">
        <v>35.68</v>
      </c>
      <c r="E31" s="135">
        <v>400</v>
      </c>
      <c r="F31" s="394">
        <f t="shared" si="0"/>
        <v>13.333333333333336</v>
      </c>
      <c r="G31" s="394">
        <f t="shared" si="2"/>
        <v>475.73333333333341</v>
      </c>
      <c r="I31" s="400">
        <v>29</v>
      </c>
      <c r="J31" s="401" t="s">
        <v>1173</v>
      </c>
      <c r="K31" s="401" t="s">
        <v>1143</v>
      </c>
      <c r="L31" s="401" t="s">
        <v>1144</v>
      </c>
      <c r="M31" s="402">
        <v>1.1299999999999999</v>
      </c>
      <c r="N31" s="401">
        <v>286</v>
      </c>
      <c r="O31" s="404">
        <f t="shared" si="1"/>
        <v>4.7666666666666666</v>
      </c>
      <c r="P31" s="405">
        <f>Table4[[#This Row],[Selling Price]]*Table4[[#This Row],[2025-Qty]]</f>
        <v>5.386333333333333</v>
      </c>
      <c r="R31" s="348">
        <v>29</v>
      </c>
      <c r="S31" s="348" t="s">
        <v>2995</v>
      </c>
      <c r="T31" s="348" t="s">
        <v>2996</v>
      </c>
      <c r="U31" s="348" t="s">
        <v>3055</v>
      </c>
      <c r="V31" s="348" t="s">
        <v>3056</v>
      </c>
      <c r="W31" s="82">
        <v>211.95</v>
      </c>
      <c r="X31" s="82">
        <v>100</v>
      </c>
      <c r="Y31" s="407">
        <f>Table1[[#This Row],[Selling Price ]]*Table1[[#This Row],[2025 Qty]]</f>
        <v>21195</v>
      </c>
      <c r="AJ31" s="524">
        <f>AJ29+AJ22+AJ14+AJ7</f>
        <v>132</v>
      </c>
      <c r="AK31" s="524">
        <f>AK29+AK22+AK14+AK7</f>
        <v>1556000</v>
      </c>
      <c r="AL31" s="525">
        <f>AL29+AL22+AL14</f>
        <v>634608.80000000005</v>
      </c>
      <c r="AM31" s="526">
        <f>AL31/AK31</f>
        <v>0.4078462724935733</v>
      </c>
    </row>
    <row r="32" spans="1:39" ht="15">
      <c r="A32" s="79" t="s">
        <v>279</v>
      </c>
      <c r="B32" s="79" t="s">
        <v>240</v>
      </c>
      <c r="C32" s="79" t="s">
        <v>230</v>
      </c>
      <c r="D32" s="394">
        <v>35.46</v>
      </c>
      <c r="E32" s="135">
        <v>400</v>
      </c>
      <c r="F32" s="394">
        <f t="shared" si="0"/>
        <v>13.333333333333336</v>
      </c>
      <c r="G32" s="394">
        <f t="shared" si="2"/>
        <v>472.80000000000007</v>
      </c>
      <c r="I32" s="400">
        <v>30</v>
      </c>
      <c r="J32" s="401" t="s">
        <v>1174</v>
      </c>
      <c r="K32" s="401" t="s">
        <v>1157</v>
      </c>
      <c r="L32" s="401" t="s">
        <v>1144</v>
      </c>
      <c r="M32" s="402">
        <v>90.46</v>
      </c>
      <c r="N32" s="401">
        <v>281</v>
      </c>
      <c r="O32" s="404">
        <f t="shared" si="1"/>
        <v>4.6833333333333336</v>
      </c>
      <c r="P32" s="405">
        <f>Table4[[#This Row],[Selling Price]]*Table4[[#This Row],[2025-Qty]]</f>
        <v>423.65433333333334</v>
      </c>
      <c r="R32" s="348">
        <v>30</v>
      </c>
      <c r="S32" s="348" t="s">
        <v>2995</v>
      </c>
      <c r="T32" s="348" t="s">
        <v>2996</v>
      </c>
      <c r="U32" s="348" t="s">
        <v>3057</v>
      </c>
      <c r="V32" s="348" t="s">
        <v>3058</v>
      </c>
      <c r="W32" s="82">
        <v>4.9400000000000004</v>
      </c>
      <c r="X32" s="82">
        <v>100</v>
      </c>
      <c r="Y32" s="407">
        <f>Table1[[#This Row],[Selling Price ]]*Table1[[#This Row],[2025 Qty]]</f>
        <v>494.00000000000006</v>
      </c>
      <c r="AK32" s="527">
        <f>AK31/AJ31</f>
        <v>11787.878787878788</v>
      </c>
      <c r="AL32" s="458"/>
      <c r="AM32" s="459"/>
    </row>
    <row r="33" spans="1:25">
      <c r="A33" s="79" t="s">
        <v>280</v>
      </c>
      <c r="B33" s="79" t="s">
        <v>257</v>
      </c>
      <c r="C33" s="79" t="s">
        <v>230</v>
      </c>
      <c r="D33" s="394">
        <v>27.848058510638296</v>
      </c>
      <c r="E33" s="135">
        <v>376</v>
      </c>
      <c r="F33" s="394">
        <f t="shared" si="0"/>
        <v>12.533333333333333</v>
      </c>
      <c r="G33" s="394">
        <f t="shared" si="2"/>
        <v>349.029</v>
      </c>
      <c r="I33" s="400">
        <v>31</v>
      </c>
      <c r="J33" s="401" t="s">
        <v>1175</v>
      </c>
      <c r="K33" s="401" t="s">
        <v>1140</v>
      </c>
      <c r="L33" s="401" t="s">
        <v>1141</v>
      </c>
      <c r="M33" s="402">
        <v>158.22999999999999</v>
      </c>
      <c r="N33" s="401">
        <v>275</v>
      </c>
      <c r="O33" s="404">
        <f t="shared" si="1"/>
        <v>4.5833333333333339</v>
      </c>
      <c r="P33" s="405">
        <f>Table4[[#This Row],[Selling Price]]*Table4[[#This Row],[2025-Qty]]</f>
        <v>725.22083333333342</v>
      </c>
      <c r="R33" s="348">
        <v>31</v>
      </c>
      <c r="S33" s="348" t="s">
        <v>2995</v>
      </c>
      <c r="T33" s="348" t="s">
        <v>2996</v>
      </c>
      <c r="U33" s="348" t="s">
        <v>3059</v>
      </c>
      <c r="V33" s="348" t="s">
        <v>3060</v>
      </c>
      <c r="W33" s="82">
        <v>1289.1500000000001</v>
      </c>
      <c r="X33" s="82">
        <v>100</v>
      </c>
      <c r="Y33" s="407">
        <f>Table1[[#This Row],[Selling Price ]]*Table1[[#This Row],[2025 Qty]]</f>
        <v>128915.00000000001</v>
      </c>
    </row>
    <row r="34" spans="1:25">
      <c r="A34" s="79" t="s">
        <v>281</v>
      </c>
      <c r="B34" s="79" t="s">
        <v>255</v>
      </c>
      <c r="C34" s="79" t="s">
        <v>230</v>
      </c>
      <c r="D34" s="394">
        <v>166.01231843575417</v>
      </c>
      <c r="E34" s="135">
        <v>358</v>
      </c>
      <c r="F34" s="394">
        <f t="shared" si="0"/>
        <v>11.933333333333334</v>
      </c>
      <c r="G34" s="394">
        <f t="shared" si="2"/>
        <v>1981.0803333333331</v>
      </c>
      <c r="I34" s="400">
        <v>32</v>
      </c>
      <c r="J34" s="401" t="s">
        <v>1176</v>
      </c>
      <c r="K34" s="401" t="s">
        <v>1157</v>
      </c>
      <c r="L34" s="401" t="s">
        <v>1144</v>
      </c>
      <c r="M34" s="402">
        <v>96.97</v>
      </c>
      <c r="N34" s="401">
        <v>265</v>
      </c>
      <c r="O34" s="404">
        <f t="shared" si="1"/>
        <v>4.416666666666667</v>
      </c>
      <c r="P34" s="405">
        <f>Table4[[#This Row],[Selling Price]]*Table4[[#This Row],[2025-Qty]]</f>
        <v>428.28416666666669</v>
      </c>
      <c r="R34" s="348">
        <v>32</v>
      </c>
      <c r="S34" s="348" t="s">
        <v>2995</v>
      </c>
      <c r="T34" s="348" t="s">
        <v>2996</v>
      </c>
      <c r="U34" s="348" t="s">
        <v>3061</v>
      </c>
      <c r="V34" s="348" t="s">
        <v>3062</v>
      </c>
      <c r="W34" s="82">
        <v>346.4</v>
      </c>
      <c r="X34" s="82">
        <v>100</v>
      </c>
      <c r="Y34" s="407">
        <f>Table1[[#This Row],[Selling Price ]]*Table1[[#This Row],[2025 Qty]]</f>
        <v>34640</v>
      </c>
    </row>
    <row r="35" spans="1:25">
      <c r="A35" s="79" t="s">
        <v>282</v>
      </c>
      <c r="B35" s="79" t="s">
        <v>283</v>
      </c>
      <c r="C35" s="79" t="s">
        <v>230</v>
      </c>
      <c r="D35" s="394">
        <v>39.714525139664801</v>
      </c>
      <c r="E35" s="135">
        <v>358</v>
      </c>
      <c r="F35" s="394">
        <f t="shared" si="0"/>
        <v>11.933333333333334</v>
      </c>
      <c r="G35" s="394">
        <f t="shared" si="2"/>
        <v>473.92666666666662</v>
      </c>
      <c r="I35" s="400">
        <v>33</v>
      </c>
      <c r="J35" s="401" t="s">
        <v>1177</v>
      </c>
      <c r="K35" s="401" t="s">
        <v>1143</v>
      </c>
      <c r="L35" s="401" t="s">
        <v>1144</v>
      </c>
      <c r="M35" s="402">
        <v>34.57</v>
      </c>
      <c r="N35" s="401">
        <v>258</v>
      </c>
      <c r="O35" s="404">
        <f t="shared" si="1"/>
        <v>4.3</v>
      </c>
      <c r="P35" s="405">
        <f>Table4[[#This Row],[Selling Price]]*Table4[[#This Row],[2025-Qty]]</f>
        <v>148.65099999999998</v>
      </c>
      <c r="R35" s="348">
        <v>33</v>
      </c>
      <c r="S35" s="348" t="s">
        <v>2995</v>
      </c>
      <c r="T35" s="348" t="s">
        <v>2996</v>
      </c>
      <c r="U35" s="348" t="s">
        <v>3063</v>
      </c>
      <c r="V35" s="348" t="s">
        <v>3064</v>
      </c>
      <c r="W35" s="82">
        <v>346.4</v>
      </c>
      <c r="X35" s="82">
        <v>100</v>
      </c>
      <c r="Y35" s="407">
        <f>Table1[[#This Row],[Selling Price ]]*Table1[[#This Row],[2025 Qty]]</f>
        <v>34640</v>
      </c>
    </row>
    <row r="36" spans="1:25">
      <c r="A36" s="79" t="s">
        <v>284</v>
      </c>
      <c r="B36" s="79" t="s">
        <v>229</v>
      </c>
      <c r="C36" s="79" t="s">
        <v>230</v>
      </c>
      <c r="D36" s="394">
        <v>34.161988304093569</v>
      </c>
      <c r="E36" s="135">
        <v>342</v>
      </c>
      <c r="F36" s="394">
        <f t="shared" si="0"/>
        <v>11.4</v>
      </c>
      <c r="G36" s="394">
        <f t="shared" si="2"/>
        <v>389.44666666666672</v>
      </c>
      <c r="I36" s="400">
        <v>34</v>
      </c>
      <c r="J36" s="401" t="s">
        <v>1178</v>
      </c>
      <c r="K36" s="401" t="s">
        <v>1143</v>
      </c>
      <c r="L36" s="401" t="s">
        <v>1144</v>
      </c>
      <c r="M36" s="402">
        <v>81.92</v>
      </c>
      <c r="N36" s="401">
        <v>242</v>
      </c>
      <c r="O36" s="404">
        <f t="shared" si="1"/>
        <v>4.0333333333333341</v>
      </c>
      <c r="P36" s="405">
        <f>Table4[[#This Row],[Selling Price]]*Table4[[#This Row],[2025-Qty]]</f>
        <v>330.41066666666671</v>
      </c>
      <c r="R36" s="348">
        <v>34</v>
      </c>
      <c r="S36" s="348" t="s">
        <v>3034</v>
      </c>
      <c r="T36" s="348" t="s">
        <v>2996</v>
      </c>
      <c r="U36" s="348" t="s">
        <v>3065</v>
      </c>
      <c r="V36" s="348" t="s">
        <v>3066</v>
      </c>
      <c r="W36" s="82">
        <v>568.87</v>
      </c>
      <c r="X36" s="82">
        <v>100</v>
      </c>
      <c r="Y36" s="407">
        <f>Table1[[#This Row],[Selling Price ]]*Table1[[#This Row],[2025 Qty]]</f>
        <v>56887</v>
      </c>
    </row>
    <row r="37" spans="1:25">
      <c r="A37" s="79" t="s">
        <v>285</v>
      </c>
      <c r="B37" s="79" t="s">
        <v>229</v>
      </c>
      <c r="C37" s="79" t="s">
        <v>230</v>
      </c>
      <c r="D37" s="394">
        <v>28.238888888888891</v>
      </c>
      <c r="E37" s="135">
        <v>342</v>
      </c>
      <c r="F37" s="394">
        <f t="shared" si="0"/>
        <v>11.4</v>
      </c>
      <c r="G37" s="394">
        <f t="shared" si="2"/>
        <v>321.92333333333335</v>
      </c>
      <c r="I37" s="400">
        <v>35</v>
      </c>
      <c r="J37" s="401" t="s">
        <v>1179</v>
      </c>
      <c r="K37" s="401" t="s">
        <v>1143</v>
      </c>
      <c r="L37" s="401" t="s">
        <v>1144</v>
      </c>
      <c r="M37" s="402">
        <v>3.51</v>
      </c>
      <c r="N37" s="401">
        <v>234</v>
      </c>
      <c r="O37" s="404">
        <f t="shared" si="1"/>
        <v>3.9000000000000004</v>
      </c>
      <c r="P37" s="405">
        <f>Table4[[#This Row],[Selling Price]]*Table4[[#This Row],[2025-Qty]]</f>
        <v>13.689</v>
      </c>
      <c r="R37" s="348">
        <v>35</v>
      </c>
      <c r="S37" s="348" t="s">
        <v>2995</v>
      </c>
      <c r="T37" s="348" t="s">
        <v>2996</v>
      </c>
      <c r="U37" s="348" t="s">
        <v>3067</v>
      </c>
      <c r="V37" s="348" t="s">
        <v>3068</v>
      </c>
      <c r="W37" s="82">
        <v>4434.2</v>
      </c>
      <c r="X37" s="82">
        <v>100</v>
      </c>
      <c r="Y37" s="407">
        <f>Table1[[#This Row],[Selling Price ]]*Table1[[#This Row],[2025 Qty]]</f>
        <v>443420</v>
      </c>
    </row>
    <row r="38" spans="1:25">
      <c r="A38" s="79" t="s">
        <v>286</v>
      </c>
      <c r="B38" s="79" t="s">
        <v>240</v>
      </c>
      <c r="C38" s="79" t="s">
        <v>230</v>
      </c>
      <c r="D38" s="394">
        <v>16.228053097345136</v>
      </c>
      <c r="E38" s="135">
        <v>339</v>
      </c>
      <c r="F38" s="394">
        <f t="shared" si="0"/>
        <v>11.3</v>
      </c>
      <c r="G38" s="394">
        <f t="shared" si="2"/>
        <v>183.37700000000004</v>
      </c>
      <c r="I38" s="400">
        <v>36</v>
      </c>
      <c r="J38" s="401" t="s">
        <v>1180</v>
      </c>
      <c r="K38" s="401" t="s">
        <v>1157</v>
      </c>
      <c r="L38" s="401" t="s">
        <v>1144</v>
      </c>
      <c r="M38" s="402">
        <v>215.09</v>
      </c>
      <c r="N38" s="401">
        <v>228</v>
      </c>
      <c r="O38" s="404">
        <f t="shared" si="1"/>
        <v>3.8000000000000003</v>
      </c>
      <c r="P38" s="405">
        <f>Table4[[#This Row],[Selling Price]]*Table4[[#This Row],[2025-Qty]]</f>
        <v>817.3420000000001</v>
      </c>
      <c r="R38" s="348">
        <v>36</v>
      </c>
      <c r="S38" s="348" t="s">
        <v>2995</v>
      </c>
      <c r="T38" s="348" t="s">
        <v>2996</v>
      </c>
      <c r="U38" s="348" t="s">
        <v>3069</v>
      </c>
      <c r="V38" s="348" t="s">
        <v>3070</v>
      </c>
      <c r="W38" s="82">
        <v>69.95</v>
      </c>
      <c r="X38" s="82">
        <v>100</v>
      </c>
      <c r="Y38" s="407">
        <f>Table1[[#This Row],[Selling Price ]]*Table1[[#This Row],[2025 Qty]]</f>
        <v>6995</v>
      </c>
    </row>
    <row r="39" spans="1:25">
      <c r="A39" s="79" t="s">
        <v>287</v>
      </c>
      <c r="B39" s="79" t="s">
        <v>240</v>
      </c>
      <c r="C39" s="79" t="s">
        <v>230</v>
      </c>
      <c r="D39" s="394">
        <v>56.991212121212115</v>
      </c>
      <c r="E39" s="135">
        <v>330</v>
      </c>
      <c r="F39" s="394">
        <f t="shared" si="0"/>
        <v>11</v>
      </c>
      <c r="G39" s="394">
        <f t="shared" si="2"/>
        <v>626.90333333333331</v>
      </c>
      <c r="I39" s="400">
        <v>37</v>
      </c>
      <c r="J39" s="401" t="s">
        <v>1181</v>
      </c>
      <c r="K39" s="401" t="s">
        <v>1143</v>
      </c>
      <c r="L39" s="401" t="s">
        <v>1144</v>
      </c>
      <c r="M39" s="402">
        <v>250</v>
      </c>
      <c r="N39" s="401">
        <v>219</v>
      </c>
      <c r="O39" s="404">
        <f t="shared" si="1"/>
        <v>3.6500000000000004</v>
      </c>
      <c r="P39" s="405">
        <f>Table4[[#This Row],[Selling Price]]*Table4[[#This Row],[2025-Qty]]</f>
        <v>912.50000000000011</v>
      </c>
      <c r="R39" s="348">
        <v>37</v>
      </c>
      <c r="S39" s="348" t="s">
        <v>2995</v>
      </c>
      <c r="T39" s="348" t="s">
        <v>2996</v>
      </c>
      <c r="U39" s="348" t="s">
        <v>3071</v>
      </c>
      <c r="V39" s="348" t="s">
        <v>3072</v>
      </c>
      <c r="W39" s="82">
        <v>300</v>
      </c>
      <c r="X39" s="82">
        <v>100</v>
      </c>
      <c r="Y39" s="407">
        <f>Table1[[#This Row],[Selling Price ]]*Table1[[#This Row],[2025 Qty]]</f>
        <v>30000</v>
      </c>
    </row>
    <row r="40" spans="1:25">
      <c r="A40" s="79" t="s">
        <v>288</v>
      </c>
      <c r="B40" s="79" t="s">
        <v>289</v>
      </c>
      <c r="C40" s="79" t="s">
        <v>230</v>
      </c>
      <c r="D40" s="394">
        <v>134</v>
      </c>
      <c r="E40" s="135">
        <v>328</v>
      </c>
      <c r="F40" s="394">
        <f t="shared" si="0"/>
        <v>10.933333333333334</v>
      </c>
      <c r="G40" s="394">
        <f t="shared" si="2"/>
        <v>1465.0666666666666</v>
      </c>
      <c r="I40" s="400">
        <v>38</v>
      </c>
      <c r="J40" s="401" t="s">
        <v>1182</v>
      </c>
      <c r="K40" s="401" t="s">
        <v>1143</v>
      </c>
      <c r="L40" s="401" t="s">
        <v>1144</v>
      </c>
      <c r="M40" s="402">
        <v>93.27</v>
      </c>
      <c r="N40" s="401">
        <v>217</v>
      </c>
      <c r="O40" s="404">
        <f t="shared" si="1"/>
        <v>3.6166666666666667</v>
      </c>
      <c r="P40" s="405">
        <f>Table4[[#This Row],[Selling Price]]*Table4[[#This Row],[2025-Qty]]</f>
        <v>337.32650000000001</v>
      </c>
      <c r="R40" s="348">
        <v>38</v>
      </c>
      <c r="S40" s="348" t="s">
        <v>3034</v>
      </c>
      <c r="T40" s="348" t="s">
        <v>2996</v>
      </c>
      <c r="U40" s="348" t="s">
        <v>3073</v>
      </c>
      <c r="V40" s="348" t="s">
        <v>3074</v>
      </c>
      <c r="W40" s="82">
        <v>188.12</v>
      </c>
      <c r="X40" s="82">
        <v>100</v>
      </c>
      <c r="Y40" s="407">
        <f>Table1[[#This Row],[Selling Price ]]*Table1[[#This Row],[2025 Qty]]</f>
        <v>18812</v>
      </c>
    </row>
    <row r="41" spans="1:25">
      <c r="A41" s="79" t="s">
        <v>290</v>
      </c>
      <c r="B41" s="79" t="s">
        <v>291</v>
      </c>
      <c r="C41" s="79" t="s">
        <v>230</v>
      </c>
      <c r="D41" s="394">
        <v>113.77914110429448</v>
      </c>
      <c r="E41" s="135">
        <v>326</v>
      </c>
      <c r="F41" s="394">
        <f t="shared" si="0"/>
        <v>10.866666666666667</v>
      </c>
      <c r="G41" s="394">
        <f t="shared" si="2"/>
        <v>1236.4000000000001</v>
      </c>
      <c r="I41" s="400">
        <v>39</v>
      </c>
      <c r="J41" s="401" t="s">
        <v>1183</v>
      </c>
      <c r="K41" s="401" t="s">
        <v>1157</v>
      </c>
      <c r="L41" s="401" t="s">
        <v>1144</v>
      </c>
      <c r="M41" s="402">
        <v>547.59</v>
      </c>
      <c r="N41" s="401">
        <v>214</v>
      </c>
      <c r="O41" s="404">
        <f t="shared" si="1"/>
        <v>3.5666666666666664</v>
      </c>
      <c r="P41" s="405">
        <f>Table4[[#This Row],[Selling Price]]*Table4[[#This Row],[2025-Qty]]</f>
        <v>1953.0709999999999</v>
      </c>
      <c r="R41" s="348">
        <v>39</v>
      </c>
      <c r="S41" s="348" t="s">
        <v>2995</v>
      </c>
      <c r="T41" s="348" t="s">
        <v>2996</v>
      </c>
      <c r="U41" s="348" t="s">
        <v>3075</v>
      </c>
      <c r="V41" s="348" t="s">
        <v>3076</v>
      </c>
      <c r="W41" s="82">
        <v>116.16</v>
      </c>
      <c r="X41" s="82">
        <v>100</v>
      </c>
      <c r="Y41" s="407">
        <f>Table1[[#This Row],[Selling Price ]]*Table1[[#This Row],[2025 Qty]]</f>
        <v>11616</v>
      </c>
    </row>
    <row r="42" spans="1:25">
      <c r="A42" s="79" t="s">
        <v>292</v>
      </c>
      <c r="B42" s="79" t="s">
        <v>261</v>
      </c>
      <c r="C42" s="79" t="s">
        <v>230</v>
      </c>
      <c r="D42" s="394">
        <v>137.06755852842809</v>
      </c>
      <c r="E42" s="135">
        <v>299</v>
      </c>
      <c r="F42" s="394">
        <f t="shared" si="0"/>
        <v>9.9666666666666686</v>
      </c>
      <c r="G42" s="394">
        <f t="shared" si="2"/>
        <v>1366.106666666667</v>
      </c>
      <c r="I42" s="400">
        <v>40</v>
      </c>
      <c r="J42" s="401" t="s">
        <v>1184</v>
      </c>
      <c r="K42" s="401" t="s">
        <v>1143</v>
      </c>
      <c r="L42" s="401" t="s">
        <v>1144</v>
      </c>
      <c r="M42" s="402">
        <v>115</v>
      </c>
      <c r="N42" s="401">
        <v>213</v>
      </c>
      <c r="O42" s="404">
        <f t="shared" si="1"/>
        <v>3.5500000000000003</v>
      </c>
      <c r="P42" s="405">
        <f>Table4[[#This Row],[Selling Price]]*Table4[[#This Row],[2025-Qty]]</f>
        <v>408.25000000000006</v>
      </c>
      <c r="R42" s="348">
        <v>40</v>
      </c>
      <c r="S42" s="348" t="s">
        <v>2995</v>
      </c>
      <c r="T42" s="348" t="s">
        <v>2996</v>
      </c>
      <c r="U42" s="348" t="s">
        <v>3077</v>
      </c>
      <c r="V42" s="348" t="s">
        <v>3078</v>
      </c>
      <c r="W42" s="82">
        <v>600</v>
      </c>
      <c r="X42" s="82">
        <v>100</v>
      </c>
      <c r="Y42" s="407">
        <f>Table1[[#This Row],[Selling Price ]]*Table1[[#This Row],[2025 Qty]]</f>
        <v>60000</v>
      </c>
    </row>
    <row r="43" spans="1:25">
      <c r="A43" s="79" t="s">
        <v>293</v>
      </c>
      <c r="B43" s="79" t="s">
        <v>257</v>
      </c>
      <c r="C43" s="79" t="s">
        <v>230</v>
      </c>
      <c r="D43" s="394">
        <v>45.572953736654803</v>
      </c>
      <c r="E43" s="135">
        <v>281</v>
      </c>
      <c r="F43" s="394">
        <f t="shared" si="0"/>
        <v>9.3666666666666671</v>
      </c>
      <c r="G43" s="394">
        <f t="shared" si="2"/>
        <v>426.86666666666667</v>
      </c>
      <c r="I43" s="400">
        <v>41</v>
      </c>
      <c r="J43" s="401" t="s">
        <v>1185</v>
      </c>
      <c r="K43" s="401" t="s">
        <v>1147</v>
      </c>
      <c r="L43" s="401" t="s">
        <v>1144</v>
      </c>
      <c r="M43" s="402">
        <v>1771.04</v>
      </c>
      <c r="N43" s="401">
        <v>210</v>
      </c>
      <c r="O43" s="404">
        <f t="shared" si="1"/>
        <v>3.5</v>
      </c>
      <c r="P43" s="405">
        <f>Table4[[#This Row],[Selling Price]]*Table4[[#This Row],[2025-Qty]]</f>
        <v>6198.6399999999994</v>
      </c>
      <c r="R43" s="348">
        <v>41</v>
      </c>
      <c r="S43" s="348" t="s">
        <v>2995</v>
      </c>
      <c r="T43" s="348" t="s">
        <v>2996</v>
      </c>
      <c r="U43" s="348" t="s">
        <v>3079</v>
      </c>
      <c r="V43" s="348" t="s">
        <v>3080</v>
      </c>
      <c r="W43" s="82">
        <v>404</v>
      </c>
      <c r="X43" s="82">
        <v>100</v>
      </c>
      <c r="Y43" s="407">
        <f>Table1[[#This Row],[Selling Price ]]*Table1[[#This Row],[2025 Qty]]</f>
        <v>40400</v>
      </c>
    </row>
    <row r="44" spans="1:25">
      <c r="A44" s="79" t="s">
        <v>294</v>
      </c>
      <c r="B44" s="79" t="s">
        <v>295</v>
      </c>
      <c r="C44" s="79" t="s">
        <v>230</v>
      </c>
      <c r="D44" s="394">
        <v>52.296402877697844</v>
      </c>
      <c r="E44" s="135">
        <v>278</v>
      </c>
      <c r="F44" s="394">
        <f t="shared" si="0"/>
        <v>9.2666666666666675</v>
      </c>
      <c r="G44" s="394">
        <f t="shared" si="2"/>
        <v>484.6133333333334</v>
      </c>
      <c r="I44" s="400">
        <v>42</v>
      </c>
      <c r="J44" s="401" t="s">
        <v>1186</v>
      </c>
      <c r="K44" s="401" t="s">
        <v>1143</v>
      </c>
      <c r="L44" s="401" t="s">
        <v>1144</v>
      </c>
      <c r="M44" s="402">
        <v>355.1</v>
      </c>
      <c r="N44" s="401">
        <v>208</v>
      </c>
      <c r="O44" s="404">
        <f t="shared" si="1"/>
        <v>3.4666666666666668</v>
      </c>
      <c r="P44" s="405">
        <f>Table4[[#This Row],[Selling Price]]*Table4[[#This Row],[2025-Qty]]</f>
        <v>1231.0133333333335</v>
      </c>
      <c r="R44" s="348">
        <v>42</v>
      </c>
      <c r="S44" s="348" t="s">
        <v>3013</v>
      </c>
      <c r="T44" s="348" t="s">
        <v>2996</v>
      </c>
      <c r="U44" s="348" t="s">
        <v>3081</v>
      </c>
      <c r="V44" s="348" t="s">
        <v>3082</v>
      </c>
      <c r="W44" s="82">
        <v>10.039999999999999</v>
      </c>
      <c r="X44" s="82">
        <v>100</v>
      </c>
      <c r="Y44" s="407">
        <f>Table1[[#This Row],[Selling Price ]]*Table1[[#This Row],[2025 Qty]]</f>
        <v>1003.9999999999999</v>
      </c>
    </row>
    <row r="45" spans="1:25">
      <c r="A45" s="79" t="s">
        <v>296</v>
      </c>
      <c r="B45" s="79" t="s">
        <v>240</v>
      </c>
      <c r="C45" s="79" t="s">
        <v>230</v>
      </c>
      <c r="D45" s="394">
        <v>31.26187050359712</v>
      </c>
      <c r="E45" s="135">
        <v>278</v>
      </c>
      <c r="F45" s="394">
        <f t="shared" si="0"/>
        <v>9.2666666666666675</v>
      </c>
      <c r="G45" s="394">
        <f t="shared" si="2"/>
        <v>289.69333333333333</v>
      </c>
      <c r="I45" s="400">
        <v>43</v>
      </c>
      <c r="J45" s="401" t="s">
        <v>1187</v>
      </c>
      <c r="K45" s="401" t="s">
        <v>1143</v>
      </c>
      <c r="L45" s="401" t="s">
        <v>1144</v>
      </c>
      <c r="M45" s="402">
        <v>268.10000000000002</v>
      </c>
      <c r="N45" s="401">
        <v>204</v>
      </c>
      <c r="O45" s="404">
        <f t="shared" si="1"/>
        <v>3.4000000000000004</v>
      </c>
      <c r="P45" s="405">
        <f>Table4[[#This Row],[Selling Price]]*Table4[[#This Row],[2025-Qty]]</f>
        <v>911.54000000000019</v>
      </c>
      <c r="R45" s="348">
        <v>43</v>
      </c>
      <c r="S45" s="348" t="s">
        <v>2995</v>
      </c>
      <c r="T45" s="348" t="s">
        <v>2996</v>
      </c>
      <c r="U45" s="348" t="s">
        <v>3083</v>
      </c>
      <c r="V45" s="348" t="s">
        <v>3084</v>
      </c>
      <c r="W45" s="82">
        <v>8.0299999999999994</v>
      </c>
      <c r="X45" s="82">
        <v>100</v>
      </c>
      <c r="Y45" s="407">
        <f>Table1[[#This Row],[Selling Price ]]*Table1[[#This Row],[2025 Qty]]</f>
        <v>802.99999999999989</v>
      </c>
    </row>
    <row r="46" spans="1:25">
      <c r="A46" s="79" t="s">
        <v>297</v>
      </c>
      <c r="B46" s="79" t="s">
        <v>298</v>
      </c>
      <c r="C46" s="79" t="s">
        <v>230</v>
      </c>
      <c r="D46" s="394">
        <v>70</v>
      </c>
      <c r="E46" s="135">
        <v>250</v>
      </c>
      <c r="F46" s="394">
        <f t="shared" si="0"/>
        <v>8.3333333333333339</v>
      </c>
      <c r="G46" s="394">
        <f t="shared" si="2"/>
        <v>583.33333333333337</v>
      </c>
      <c r="I46" s="400">
        <v>44</v>
      </c>
      <c r="J46" s="401" t="s">
        <v>1188</v>
      </c>
      <c r="K46" s="401" t="s">
        <v>1147</v>
      </c>
      <c r="L46" s="401" t="s">
        <v>1144</v>
      </c>
      <c r="M46" s="402">
        <v>6.76</v>
      </c>
      <c r="N46" s="401">
        <v>203</v>
      </c>
      <c r="O46" s="404">
        <f t="shared" si="1"/>
        <v>3.3833333333333337</v>
      </c>
      <c r="P46" s="405">
        <f>Table4[[#This Row],[Selling Price]]*Table4[[#This Row],[2025-Qty]]</f>
        <v>22.871333333333336</v>
      </c>
      <c r="R46" s="348">
        <v>44</v>
      </c>
      <c r="S46" s="348" t="s">
        <v>2995</v>
      </c>
      <c r="T46" s="348" t="s">
        <v>2996</v>
      </c>
      <c r="U46" s="348" t="s">
        <v>3085</v>
      </c>
      <c r="V46" s="348" t="s">
        <v>3086</v>
      </c>
      <c r="W46" s="82">
        <v>24.78</v>
      </c>
      <c r="X46" s="82">
        <v>100</v>
      </c>
      <c r="Y46" s="407">
        <f>Table1[[#This Row],[Selling Price ]]*Table1[[#This Row],[2025 Qty]]</f>
        <v>2478</v>
      </c>
    </row>
    <row r="47" spans="1:25">
      <c r="A47" s="79" t="s">
        <v>299</v>
      </c>
      <c r="B47" s="79" t="s">
        <v>268</v>
      </c>
      <c r="C47" s="79" t="s">
        <v>230</v>
      </c>
      <c r="D47" s="394">
        <v>207.82686192468614</v>
      </c>
      <c r="E47" s="135">
        <v>239</v>
      </c>
      <c r="F47" s="394">
        <f t="shared" si="0"/>
        <v>7.9666666666666677</v>
      </c>
      <c r="G47" s="394">
        <f t="shared" si="2"/>
        <v>1655.6873333333331</v>
      </c>
      <c r="I47" s="400">
        <v>45</v>
      </c>
      <c r="J47" s="401" t="s">
        <v>1189</v>
      </c>
      <c r="K47" s="401" t="s">
        <v>1143</v>
      </c>
      <c r="L47" s="401" t="s">
        <v>1144</v>
      </c>
      <c r="M47" s="402">
        <v>6.5</v>
      </c>
      <c r="N47" s="401">
        <v>200</v>
      </c>
      <c r="O47" s="404">
        <f t="shared" si="1"/>
        <v>3.3333333333333339</v>
      </c>
      <c r="P47" s="405">
        <f>Table4[[#This Row],[Selling Price]]*Table4[[#This Row],[2025-Qty]]</f>
        <v>21.666666666666671</v>
      </c>
      <c r="R47" s="348">
        <v>45</v>
      </c>
      <c r="S47" s="348" t="s">
        <v>2995</v>
      </c>
      <c r="T47" s="348" t="s">
        <v>2996</v>
      </c>
      <c r="U47" s="348" t="s">
        <v>3087</v>
      </c>
      <c r="V47" s="348" t="s">
        <v>3088</v>
      </c>
      <c r="W47" s="82">
        <v>1034.17</v>
      </c>
      <c r="X47" s="82">
        <v>100</v>
      </c>
      <c r="Y47" s="407">
        <f>Table1[[#This Row],[Selling Price ]]*Table1[[#This Row],[2025 Qty]]</f>
        <v>103417</v>
      </c>
    </row>
    <row r="48" spans="1:25">
      <c r="A48" s="79" t="s">
        <v>300</v>
      </c>
      <c r="B48" s="79" t="s">
        <v>255</v>
      </c>
      <c r="C48" s="79" t="s">
        <v>230</v>
      </c>
      <c r="D48" s="394">
        <v>60.558410041841</v>
      </c>
      <c r="E48" s="135">
        <v>239</v>
      </c>
      <c r="F48" s="394">
        <f t="shared" si="0"/>
        <v>7.9666666666666677</v>
      </c>
      <c r="G48" s="394">
        <f t="shared" si="2"/>
        <v>482.44866666666672</v>
      </c>
      <c r="I48" s="400">
        <v>46</v>
      </c>
      <c r="J48" s="401" t="s">
        <v>1190</v>
      </c>
      <c r="K48" s="401" t="s">
        <v>1147</v>
      </c>
      <c r="L48" s="401" t="s">
        <v>1144</v>
      </c>
      <c r="M48" s="402">
        <v>4.5</v>
      </c>
      <c r="N48" s="401">
        <v>195</v>
      </c>
      <c r="O48" s="404">
        <f t="shared" si="1"/>
        <v>3.25</v>
      </c>
      <c r="P48" s="405">
        <f>Table4[[#This Row],[Selling Price]]*Table4[[#This Row],[2025-Qty]]</f>
        <v>14.625</v>
      </c>
      <c r="R48" s="348">
        <v>46</v>
      </c>
      <c r="S48" s="348" t="s">
        <v>2995</v>
      </c>
      <c r="T48" s="348" t="s">
        <v>2996</v>
      </c>
      <c r="U48" s="348" t="s">
        <v>3089</v>
      </c>
      <c r="V48" s="348" t="s">
        <v>3090</v>
      </c>
      <c r="W48" s="82">
        <v>501.06</v>
      </c>
      <c r="X48" s="82">
        <v>100</v>
      </c>
      <c r="Y48" s="407">
        <f>Table1[[#This Row],[Selling Price ]]*Table1[[#This Row],[2025 Qty]]</f>
        <v>50106</v>
      </c>
    </row>
    <row r="49" spans="1:25">
      <c r="A49" s="79" t="s">
        <v>301</v>
      </c>
      <c r="B49" s="79" t="s">
        <v>302</v>
      </c>
      <c r="C49" s="79" t="s">
        <v>230</v>
      </c>
      <c r="D49" s="394">
        <v>307.19482758620688</v>
      </c>
      <c r="E49" s="135">
        <v>232</v>
      </c>
      <c r="F49" s="394">
        <f t="shared" si="0"/>
        <v>7.7333333333333334</v>
      </c>
      <c r="G49" s="394">
        <f t="shared" si="2"/>
        <v>2375.64</v>
      </c>
      <c r="I49" s="400">
        <v>47</v>
      </c>
      <c r="J49" s="401" t="s">
        <v>1191</v>
      </c>
      <c r="K49" s="401" t="s">
        <v>1147</v>
      </c>
      <c r="L49" s="401" t="s">
        <v>1144</v>
      </c>
      <c r="M49" s="402">
        <v>28</v>
      </c>
      <c r="N49" s="401">
        <v>193</v>
      </c>
      <c r="O49" s="404">
        <f t="shared" si="1"/>
        <v>3.2166666666666668</v>
      </c>
      <c r="P49" s="405">
        <f>Table4[[#This Row],[Selling Price]]*Table4[[#This Row],[2025-Qty]]</f>
        <v>90.066666666666663</v>
      </c>
      <c r="R49" s="348">
        <v>47</v>
      </c>
      <c r="S49" s="348" t="s">
        <v>2995</v>
      </c>
      <c r="T49" s="348" t="s">
        <v>2996</v>
      </c>
      <c r="U49" s="348" t="s">
        <v>3091</v>
      </c>
      <c r="V49" s="348" t="s">
        <v>3092</v>
      </c>
      <c r="W49" s="82">
        <v>51.14</v>
      </c>
      <c r="X49" s="82">
        <v>100</v>
      </c>
      <c r="Y49" s="407">
        <f>Table1[[#This Row],[Selling Price ]]*Table1[[#This Row],[2025 Qty]]</f>
        <v>5114</v>
      </c>
    </row>
    <row r="50" spans="1:25">
      <c r="A50" s="79" t="s">
        <v>303</v>
      </c>
      <c r="B50" s="79" t="s">
        <v>304</v>
      </c>
      <c r="C50" s="79" t="s">
        <v>230</v>
      </c>
      <c r="D50" s="394">
        <v>36.866666666666667</v>
      </c>
      <c r="E50" s="135">
        <v>216</v>
      </c>
      <c r="F50" s="394">
        <f t="shared" si="0"/>
        <v>7.2</v>
      </c>
      <c r="G50" s="394">
        <f t="shared" si="2"/>
        <v>265.44</v>
      </c>
      <c r="I50" s="400">
        <v>48</v>
      </c>
      <c r="J50" s="401" t="s">
        <v>1192</v>
      </c>
      <c r="K50" s="401" t="s">
        <v>1147</v>
      </c>
      <c r="L50" s="401" t="s">
        <v>1144</v>
      </c>
      <c r="M50" s="402">
        <v>338</v>
      </c>
      <c r="N50" s="401">
        <v>193</v>
      </c>
      <c r="O50" s="404">
        <f t="shared" si="1"/>
        <v>3.2166666666666668</v>
      </c>
      <c r="P50" s="405">
        <f>Table4[[#This Row],[Selling Price]]*Table4[[#This Row],[2025-Qty]]</f>
        <v>1087.2333333333333</v>
      </c>
      <c r="R50" s="348">
        <v>48</v>
      </c>
      <c r="S50" s="348" t="s">
        <v>3034</v>
      </c>
      <c r="T50" s="348" t="s">
        <v>2996</v>
      </c>
      <c r="U50" s="348" t="s">
        <v>3093</v>
      </c>
      <c r="V50" s="348" t="s">
        <v>3094</v>
      </c>
      <c r="W50" s="82">
        <v>30.57</v>
      </c>
      <c r="X50" s="82">
        <v>100</v>
      </c>
      <c r="Y50" s="407">
        <f>Table1[[#This Row],[Selling Price ]]*Table1[[#This Row],[2025 Qty]]</f>
        <v>3057</v>
      </c>
    </row>
    <row r="51" spans="1:25">
      <c r="A51" s="79" t="s">
        <v>305</v>
      </c>
      <c r="B51" s="79" t="s">
        <v>240</v>
      </c>
      <c r="C51" s="79" t="s">
        <v>230</v>
      </c>
      <c r="D51" s="394">
        <v>21.066715686274513</v>
      </c>
      <c r="E51" s="135">
        <v>204</v>
      </c>
      <c r="F51" s="394">
        <f t="shared" si="0"/>
        <v>6.8000000000000007</v>
      </c>
      <c r="G51" s="394">
        <f t="shared" si="2"/>
        <v>143.2536666666667</v>
      </c>
      <c r="I51" s="400">
        <v>49</v>
      </c>
      <c r="J51" s="401" t="s">
        <v>1193</v>
      </c>
      <c r="K51" s="401" t="s">
        <v>1147</v>
      </c>
      <c r="L51" s="401" t="s">
        <v>1144</v>
      </c>
      <c r="M51" s="402">
        <v>8</v>
      </c>
      <c r="N51" s="401">
        <v>185</v>
      </c>
      <c r="O51" s="404">
        <f t="shared" si="1"/>
        <v>3.0833333333333335</v>
      </c>
      <c r="P51" s="405">
        <f>Table4[[#This Row],[Selling Price]]*Table4[[#This Row],[2025-Qty]]</f>
        <v>24.666666666666668</v>
      </c>
      <c r="R51" s="348">
        <v>49</v>
      </c>
      <c r="S51" s="348" t="s">
        <v>2995</v>
      </c>
      <c r="T51" s="348" t="s">
        <v>2996</v>
      </c>
      <c r="U51" s="348" t="s">
        <v>3095</v>
      </c>
      <c r="V51" s="348" t="s">
        <v>3096</v>
      </c>
      <c r="W51" s="82">
        <v>382.28</v>
      </c>
      <c r="X51" s="82">
        <v>100</v>
      </c>
      <c r="Y51" s="407">
        <f>Table1[[#This Row],[Selling Price ]]*Table1[[#This Row],[2025 Qty]]</f>
        <v>38228</v>
      </c>
    </row>
    <row r="52" spans="1:25">
      <c r="A52" s="79" t="s">
        <v>306</v>
      </c>
      <c r="B52" s="79" t="s">
        <v>289</v>
      </c>
      <c r="C52" s="79" t="s">
        <v>230</v>
      </c>
      <c r="D52" s="394">
        <v>64.17</v>
      </c>
      <c r="E52" s="135">
        <v>200</v>
      </c>
      <c r="F52" s="394">
        <f t="shared" si="0"/>
        <v>6.6666666666666679</v>
      </c>
      <c r="G52" s="394">
        <f t="shared" si="2"/>
        <v>427.80000000000007</v>
      </c>
      <c r="I52" s="400">
        <v>50</v>
      </c>
      <c r="J52" s="401" t="s">
        <v>1194</v>
      </c>
      <c r="K52" s="401" t="s">
        <v>1147</v>
      </c>
      <c r="L52" s="401" t="s">
        <v>1144</v>
      </c>
      <c r="M52" s="402">
        <v>5</v>
      </c>
      <c r="N52" s="401">
        <v>183</v>
      </c>
      <c r="O52" s="404">
        <f t="shared" si="1"/>
        <v>3.0500000000000003</v>
      </c>
      <c r="P52" s="405">
        <f>Table4[[#This Row],[Selling Price]]*Table4[[#This Row],[2025-Qty]]</f>
        <v>15.250000000000002</v>
      </c>
      <c r="R52" s="348">
        <v>50</v>
      </c>
      <c r="S52" s="348" t="s">
        <v>2995</v>
      </c>
      <c r="T52" s="348" t="s">
        <v>2996</v>
      </c>
      <c r="U52" s="348" t="s">
        <v>3097</v>
      </c>
      <c r="V52" s="348" t="s">
        <v>3098</v>
      </c>
      <c r="W52" s="82">
        <v>591.79999999999995</v>
      </c>
      <c r="X52" s="82">
        <v>100</v>
      </c>
      <c r="Y52" s="407">
        <f>Table1[[#This Row],[Selling Price ]]*Table1[[#This Row],[2025 Qty]]</f>
        <v>59179.999999999993</v>
      </c>
    </row>
    <row r="53" spans="1:25">
      <c r="A53" s="79" t="s">
        <v>307</v>
      </c>
      <c r="B53" s="79" t="s">
        <v>308</v>
      </c>
      <c r="C53" s="79" t="s">
        <v>230</v>
      </c>
      <c r="D53" s="394">
        <v>60.63</v>
      </c>
      <c r="E53" s="135">
        <v>200</v>
      </c>
      <c r="F53" s="394">
        <f t="shared" si="0"/>
        <v>6.6666666666666679</v>
      </c>
      <c r="G53" s="394">
        <f t="shared" si="2"/>
        <v>404.2000000000001</v>
      </c>
      <c r="I53" s="400">
        <v>51</v>
      </c>
      <c r="J53" s="401" t="s">
        <v>1195</v>
      </c>
      <c r="K53" s="401" t="s">
        <v>1147</v>
      </c>
      <c r="L53" s="401" t="s">
        <v>1144</v>
      </c>
      <c r="M53" s="402">
        <v>16.02</v>
      </c>
      <c r="N53" s="401">
        <v>180</v>
      </c>
      <c r="O53" s="404">
        <f t="shared" si="1"/>
        <v>3</v>
      </c>
      <c r="P53" s="405">
        <f>Table4[[#This Row],[Selling Price]]*Table4[[#This Row],[2025-Qty]]</f>
        <v>48.06</v>
      </c>
      <c r="R53" s="348">
        <v>51</v>
      </c>
      <c r="S53" s="348" t="s">
        <v>2995</v>
      </c>
      <c r="T53" s="348" t="s">
        <v>2996</v>
      </c>
      <c r="U53" s="348" t="s">
        <v>3099</v>
      </c>
      <c r="V53" s="348" t="s">
        <v>3100</v>
      </c>
      <c r="W53" s="82">
        <v>739.05</v>
      </c>
      <c r="X53" s="82">
        <v>100</v>
      </c>
      <c r="Y53" s="407">
        <f>Table1[[#This Row],[Selling Price ]]*Table1[[#This Row],[2025 Qty]]</f>
        <v>73905</v>
      </c>
    </row>
    <row r="54" spans="1:25">
      <c r="A54" s="79" t="s">
        <v>309</v>
      </c>
      <c r="B54" s="79" t="s">
        <v>240</v>
      </c>
      <c r="C54" s="79" t="s">
        <v>230</v>
      </c>
      <c r="D54" s="394">
        <v>45</v>
      </c>
      <c r="E54" s="135">
        <v>200</v>
      </c>
      <c r="F54" s="394">
        <f t="shared" si="0"/>
        <v>6.6666666666666679</v>
      </c>
      <c r="G54" s="394">
        <f t="shared" si="2"/>
        <v>300.00000000000006</v>
      </c>
      <c r="I54" s="400">
        <v>52</v>
      </c>
      <c r="J54" s="401" t="s">
        <v>1196</v>
      </c>
      <c r="K54" s="401" t="s">
        <v>1147</v>
      </c>
      <c r="L54" s="401" t="s">
        <v>1144</v>
      </c>
      <c r="M54" s="402">
        <v>8</v>
      </c>
      <c r="N54" s="401">
        <v>178</v>
      </c>
      <c r="O54" s="404">
        <f t="shared" si="1"/>
        <v>2.9666666666666668</v>
      </c>
      <c r="P54" s="405">
        <f>Table4[[#This Row],[Selling Price]]*Table4[[#This Row],[2025-Qty]]</f>
        <v>23.733333333333334</v>
      </c>
      <c r="R54" s="348">
        <v>52</v>
      </c>
      <c r="S54" s="348" t="s">
        <v>2995</v>
      </c>
      <c r="T54" s="348" t="s">
        <v>2996</v>
      </c>
      <c r="U54" s="348" t="s">
        <v>3101</v>
      </c>
      <c r="V54" s="348" t="s">
        <v>3102</v>
      </c>
      <c r="W54" s="82">
        <v>375.53</v>
      </c>
      <c r="X54" s="82">
        <v>100</v>
      </c>
      <c r="Y54" s="407">
        <f>Table1[[#This Row],[Selling Price ]]*Table1[[#This Row],[2025 Qty]]</f>
        <v>37553</v>
      </c>
    </row>
    <row r="55" spans="1:25">
      <c r="A55" s="79" t="s">
        <v>310</v>
      </c>
      <c r="B55" s="79" t="s">
        <v>289</v>
      </c>
      <c r="C55" s="79" t="s">
        <v>230</v>
      </c>
      <c r="D55" s="394">
        <v>42.79</v>
      </c>
      <c r="E55" s="135">
        <v>200</v>
      </c>
      <c r="F55" s="394">
        <f t="shared" si="0"/>
        <v>6.6666666666666679</v>
      </c>
      <c r="G55" s="394">
        <f t="shared" si="2"/>
        <v>285.26666666666671</v>
      </c>
      <c r="I55" s="400">
        <v>53</v>
      </c>
      <c r="J55" s="401" t="s">
        <v>1197</v>
      </c>
      <c r="K55" s="401" t="s">
        <v>1140</v>
      </c>
      <c r="L55" s="401" t="s">
        <v>1141</v>
      </c>
      <c r="M55" s="402">
        <v>290.12</v>
      </c>
      <c r="N55" s="401">
        <v>167</v>
      </c>
      <c r="O55" s="404">
        <f t="shared" si="1"/>
        <v>2.7833333333333332</v>
      </c>
      <c r="P55" s="405">
        <f>Table4[[#This Row],[Selling Price]]*Table4[[#This Row],[2025-Qty]]</f>
        <v>807.50066666666669</v>
      </c>
      <c r="R55" s="348">
        <v>53</v>
      </c>
      <c r="S55" s="348" t="s">
        <v>3013</v>
      </c>
      <c r="T55" s="348" t="s">
        <v>2996</v>
      </c>
      <c r="U55" s="348" t="s">
        <v>3103</v>
      </c>
      <c r="V55" s="348" t="s">
        <v>3104</v>
      </c>
      <c r="W55" s="82">
        <v>100.9</v>
      </c>
      <c r="X55" s="82">
        <v>100</v>
      </c>
      <c r="Y55" s="407">
        <f>Table1[[#This Row],[Selling Price ]]*Table1[[#This Row],[2025 Qty]]</f>
        <v>10090</v>
      </c>
    </row>
    <row r="56" spans="1:25">
      <c r="A56" s="79" t="s">
        <v>311</v>
      </c>
      <c r="B56" s="79" t="s">
        <v>240</v>
      </c>
      <c r="C56" s="79" t="s">
        <v>230</v>
      </c>
      <c r="D56" s="394">
        <v>20.629842931937173</v>
      </c>
      <c r="E56" s="135">
        <v>191</v>
      </c>
      <c r="F56" s="394">
        <f t="shared" si="0"/>
        <v>6.3666666666666671</v>
      </c>
      <c r="G56" s="394">
        <f t="shared" si="2"/>
        <v>131.34333333333333</v>
      </c>
      <c r="I56" s="400">
        <v>54</v>
      </c>
      <c r="J56" s="401" t="s">
        <v>1198</v>
      </c>
      <c r="K56" s="401" t="s">
        <v>1147</v>
      </c>
      <c r="L56" s="401" t="s">
        <v>1144</v>
      </c>
      <c r="M56" s="402">
        <v>59.39</v>
      </c>
      <c r="N56" s="401">
        <v>166</v>
      </c>
      <c r="O56" s="404">
        <f t="shared" si="1"/>
        <v>2.7666666666666671</v>
      </c>
      <c r="P56" s="405">
        <f>Table4[[#This Row],[Selling Price]]*Table4[[#This Row],[2025-Qty]]</f>
        <v>164.31233333333336</v>
      </c>
      <c r="R56" s="348">
        <v>54</v>
      </c>
      <c r="S56" s="348" t="s">
        <v>2995</v>
      </c>
      <c r="T56" s="348" t="s">
        <v>2996</v>
      </c>
      <c r="U56" s="348" t="s">
        <v>3105</v>
      </c>
      <c r="V56" s="348" t="s">
        <v>3106</v>
      </c>
      <c r="W56" s="82">
        <v>62.76</v>
      </c>
      <c r="X56" s="82">
        <v>100</v>
      </c>
      <c r="Y56" s="407">
        <f>Table1[[#This Row],[Selling Price ]]*Table1[[#This Row],[2025 Qty]]</f>
        <v>6276</v>
      </c>
    </row>
    <row r="57" spans="1:25">
      <c r="A57" s="79" t="s">
        <v>312</v>
      </c>
      <c r="B57" s="79" t="s">
        <v>313</v>
      </c>
      <c r="C57" s="79" t="s">
        <v>230</v>
      </c>
      <c r="D57" s="394">
        <v>46.044444444444444</v>
      </c>
      <c r="E57" s="135">
        <v>189</v>
      </c>
      <c r="F57" s="394">
        <f t="shared" si="0"/>
        <v>6.3000000000000007</v>
      </c>
      <c r="G57" s="394">
        <f t="shared" si="2"/>
        <v>290.08000000000004</v>
      </c>
      <c r="I57" s="400">
        <v>55</v>
      </c>
      <c r="J57" s="401" t="s">
        <v>1199</v>
      </c>
      <c r="K57" s="401" t="s">
        <v>1157</v>
      </c>
      <c r="L57" s="401" t="s">
        <v>1144</v>
      </c>
      <c r="M57" s="402">
        <v>1429.2</v>
      </c>
      <c r="N57" s="401">
        <v>165</v>
      </c>
      <c r="O57" s="404">
        <f t="shared" si="1"/>
        <v>2.75</v>
      </c>
      <c r="P57" s="405">
        <f>Table4[[#This Row],[Selling Price]]*Table4[[#This Row],[2025-Qty]]</f>
        <v>3930.3</v>
      </c>
      <c r="R57" s="348">
        <v>55</v>
      </c>
      <c r="S57" s="348" t="s">
        <v>2995</v>
      </c>
      <c r="T57" s="348" t="s">
        <v>2996</v>
      </c>
      <c r="U57" s="348" t="s">
        <v>3107</v>
      </c>
      <c r="V57" s="348" t="s">
        <v>3108</v>
      </c>
      <c r="W57" s="82">
        <v>513.79</v>
      </c>
      <c r="X57" s="82">
        <v>100</v>
      </c>
      <c r="Y57" s="407">
        <f>Table1[[#This Row],[Selling Price ]]*Table1[[#This Row],[2025 Qty]]</f>
        <v>51379</v>
      </c>
    </row>
    <row r="58" spans="1:25">
      <c r="A58" s="79" t="s">
        <v>314</v>
      </c>
      <c r="B58" s="79" t="s">
        <v>315</v>
      </c>
      <c r="C58" s="79" t="s">
        <v>230</v>
      </c>
      <c r="D58" s="394">
        <v>33.055530726256968</v>
      </c>
      <c r="E58" s="135">
        <v>179</v>
      </c>
      <c r="F58" s="394">
        <f t="shared" si="0"/>
        <v>5.9666666666666668</v>
      </c>
      <c r="G58" s="394">
        <f t="shared" si="2"/>
        <v>197.23133333333325</v>
      </c>
      <c r="I58" s="400">
        <v>56</v>
      </c>
      <c r="J58" s="401" t="s">
        <v>1200</v>
      </c>
      <c r="K58" s="401" t="s">
        <v>1140</v>
      </c>
      <c r="L58" s="401" t="s">
        <v>1141</v>
      </c>
      <c r="M58" s="402">
        <v>57.5</v>
      </c>
      <c r="N58" s="401">
        <v>160</v>
      </c>
      <c r="O58" s="404">
        <f t="shared" si="1"/>
        <v>2.666666666666667</v>
      </c>
      <c r="P58" s="405">
        <f>Table4[[#This Row],[Selling Price]]*Table4[[#This Row],[2025-Qty]]</f>
        <v>153.33333333333334</v>
      </c>
      <c r="R58" s="348">
        <v>56</v>
      </c>
      <c r="S58" s="348" t="s">
        <v>3034</v>
      </c>
      <c r="T58" s="348" t="s">
        <v>2996</v>
      </c>
      <c r="U58" s="348" t="s">
        <v>3109</v>
      </c>
      <c r="V58" s="348" t="s">
        <v>3110</v>
      </c>
      <c r="W58" s="82">
        <v>31</v>
      </c>
      <c r="X58" s="82">
        <v>100</v>
      </c>
      <c r="Y58" s="407">
        <f>Table1[[#This Row],[Selling Price ]]*Table1[[#This Row],[2025 Qty]]</f>
        <v>3100</v>
      </c>
    </row>
    <row r="59" spans="1:25">
      <c r="A59" s="79" t="s">
        <v>316</v>
      </c>
      <c r="B59" s="79" t="s">
        <v>240</v>
      </c>
      <c r="C59" s="79" t="s">
        <v>230</v>
      </c>
      <c r="D59" s="394">
        <v>24.050000000000004</v>
      </c>
      <c r="E59" s="135">
        <v>153</v>
      </c>
      <c r="F59" s="394">
        <f t="shared" si="0"/>
        <v>5.1000000000000005</v>
      </c>
      <c r="G59" s="394">
        <f t="shared" si="2"/>
        <v>122.65500000000003</v>
      </c>
      <c r="I59" s="400">
        <v>57</v>
      </c>
      <c r="J59" s="401" t="s">
        <v>1201</v>
      </c>
      <c r="K59" s="401" t="s">
        <v>1143</v>
      </c>
      <c r="L59" s="401" t="s">
        <v>1144</v>
      </c>
      <c r="M59" s="402">
        <v>11</v>
      </c>
      <c r="N59" s="401">
        <v>158</v>
      </c>
      <c r="O59" s="404">
        <f t="shared" si="1"/>
        <v>2.6333333333333333</v>
      </c>
      <c r="P59" s="405">
        <f>Table4[[#This Row],[Selling Price]]*Table4[[#This Row],[2025-Qty]]</f>
        <v>28.966666666666665</v>
      </c>
      <c r="R59" s="348">
        <v>57</v>
      </c>
      <c r="S59" s="348" t="s">
        <v>2995</v>
      </c>
      <c r="T59" s="348" t="s">
        <v>2996</v>
      </c>
      <c r="U59" s="348" t="s">
        <v>3111</v>
      </c>
      <c r="V59" s="348" t="s">
        <v>3112</v>
      </c>
      <c r="W59" s="82">
        <v>19.03</v>
      </c>
      <c r="X59" s="82">
        <v>100</v>
      </c>
      <c r="Y59" s="407">
        <f>Table1[[#This Row],[Selling Price ]]*Table1[[#This Row],[2025 Qty]]</f>
        <v>1903</v>
      </c>
    </row>
    <row r="60" spans="1:25">
      <c r="A60" s="79" t="s">
        <v>317</v>
      </c>
      <c r="B60" s="79" t="s">
        <v>318</v>
      </c>
      <c r="C60" s="79" t="s">
        <v>230</v>
      </c>
      <c r="D60" s="394">
        <v>52.671523178807952</v>
      </c>
      <c r="E60" s="135">
        <v>151</v>
      </c>
      <c r="F60" s="394">
        <f t="shared" si="0"/>
        <v>5.0333333333333341</v>
      </c>
      <c r="G60" s="394">
        <f t="shared" si="2"/>
        <v>265.1133333333334</v>
      </c>
      <c r="I60" s="400">
        <v>58</v>
      </c>
      <c r="J60" s="401" t="s">
        <v>1202</v>
      </c>
      <c r="K60" s="401" t="s">
        <v>1140</v>
      </c>
      <c r="L60" s="401" t="s">
        <v>1141</v>
      </c>
      <c r="M60" s="402">
        <v>129.31</v>
      </c>
      <c r="N60" s="401">
        <v>149</v>
      </c>
      <c r="O60" s="404">
        <f t="shared" si="1"/>
        <v>2.4833333333333334</v>
      </c>
      <c r="P60" s="405">
        <f>Table4[[#This Row],[Selling Price]]*Table4[[#This Row],[2025-Qty]]</f>
        <v>321.11983333333336</v>
      </c>
      <c r="R60" s="348">
        <v>58</v>
      </c>
      <c r="S60" s="348" t="s">
        <v>2995</v>
      </c>
      <c r="T60" s="348" t="s">
        <v>2996</v>
      </c>
      <c r="U60" s="348" t="s">
        <v>3113</v>
      </c>
      <c r="V60" s="348" t="s">
        <v>3114</v>
      </c>
      <c r="W60" s="82">
        <v>160.57</v>
      </c>
      <c r="X60" s="82">
        <v>100</v>
      </c>
      <c r="Y60" s="407">
        <f>Table1[[#This Row],[Selling Price ]]*Table1[[#This Row],[2025 Qty]]</f>
        <v>16057</v>
      </c>
    </row>
    <row r="61" spans="1:25">
      <c r="A61" s="79" t="s">
        <v>319</v>
      </c>
      <c r="B61" s="79" t="s">
        <v>261</v>
      </c>
      <c r="C61" s="79" t="s">
        <v>230</v>
      </c>
      <c r="D61" s="394">
        <v>154.81205673758865</v>
      </c>
      <c r="E61" s="135">
        <v>141</v>
      </c>
      <c r="F61" s="394">
        <f t="shared" si="0"/>
        <v>4.7</v>
      </c>
      <c r="G61" s="394">
        <f t="shared" si="2"/>
        <v>727.61666666666667</v>
      </c>
      <c r="I61" s="400">
        <v>59</v>
      </c>
      <c r="J61" s="401" t="s">
        <v>1203</v>
      </c>
      <c r="K61" s="401" t="s">
        <v>1157</v>
      </c>
      <c r="L61" s="401" t="s">
        <v>1144</v>
      </c>
      <c r="M61" s="402">
        <v>1499.56</v>
      </c>
      <c r="N61" s="401">
        <v>132</v>
      </c>
      <c r="O61" s="404">
        <f t="shared" si="1"/>
        <v>2.2000000000000002</v>
      </c>
      <c r="P61" s="405">
        <f>Table4[[#This Row],[Selling Price]]*Table4[[#This Row],[2025-Qty]]</f>
        <v>3299.0320000000002</v>
      </c>
      <c r="R61" s="348">
        <v>59</v>
      </c>
      <c r="S61" s="348" t="s">
        <v>2995</v>
      </c>
      <c r="T61" s="348" t="s">
        <v>2996</v>
      </c>
      <c r="U61" s="348" t="s">
        <v>3115</v>
      </c>
      <c r="V61" s="348" t="s">
        <v>3116</v>
      </c>
      <c r="W61" s="82">
        <v>18.66</v>
      </c>
      <c r="X61" s="82">
        <v>100</v>
      </c>
      <c r="Y61" s="407">
        <f>Table1[[#This Row],[Selling Price ]]*Table1[[#This Row],[2025 Qty]]</f>
        <v>1866</v>
      </c>
    </row>
    <row r="62" spans="1:25">
      <c r="A62" s="79" t="s">
        <v>320</v>
      </c>
      <c r="B62" s="79" t="s">
        <v>321</v>
      </c>
      <c r="C62" s="79" t="s">
        <v>230</v>
      </c>
      <c r="D62" s="394">
        <v>124.85714285714286</v>
      </c>
      <c r="E62" s="135">
        <v>140</v>
      </c>
      <c r="F62" s="394">
        <f t="shared" si="0"/>
        <v>4.666666666666667</v>
      </c>
      <c r="G62" s="394">
        <f t="shared" si="2"/>
        <v>582.66666666666674</v>
      </c>
      <c r="I62" s="400">
        <v>60</v>
      </c>
      <c r="J62" s="401" t="s">
        <v>1204</v>
      </c>
      <c r="K62" s="401" t="s">
        <v>1147</v>
      </c>
      <c r="L62" s="401" t="s">
        <v>1144</v>
      </c>
      <c r="M62" s="402">
        <v>40.9</v>
      </c>
      <c r="N62" s="401">
        <v>128</v>
      </c>
      <c r="O62" s="404">
        <f t="shared" si="1"/>
        <v>2.1333333333333333</v>
      </c>
      <c r="P62" s="405">
        <f>Table4[[#This Row],[Selling Price]]*Table4[[#This Row],[2025-Qty]]</f>
        <v>87.25333333333333</v>
      </c>
      <c r="R62" s="348">
        <v>60</v>
      </c>
      <c r="S62" s="348" t="s">
        <v>2995</v>
      </c>
      <c r="T62" s="348" t="s">
        <v>2996</v>
      </c>
      <c r="U62" s="348" t="s">
        <v>3117</v>
      </c>
      <c r="V62" s="348" t="s">
        <v>3118</v>
      </c>
      <c r="W62" s="82">
        <v>34.21</v>
      </c>
      <c r="X62" s="82">
        <v>100</v>
      </c>
      <c r="Y62" s="407">
        <f>Table1[[#This Row],[Selling Price ]]*Table1[[#This Row],[2025 Qty]]</f>
        <v>3421</v>
      </c>
    </row>
    <row r="63" spans="1:25">
      <c r="A63" s="79" t="s">
        <v>322</v>
      </c>
      <c r="B63" s="79" t="s">
        <v>240</v>
      </c>
      <c r="C63" s="79" t="s">
        <v>230</v>
      </c>
      <c r="D63" s="394">
        <v>26.62043165467626</v>
      </c>
      <c r="E63" s="135">
        <v>139</v>
      </c>
      <c r="F63" s="394">
        <f t="shared" si="0"/>
        <v>4.6333333333333337</v>
      </c>
      <c r="G63" s="394">
        <f t="shared" si="2"/>
        <v>123.34133333333335</v>
      </c>
      <c r="I63" s="400">
        <v>61</v>
      </c>
      <c r="J63" s="401" t="s">
        <v>1205</v>
      </c>
      <c r="K63" s="401" t="s">
        <v>1147</v>
      </c>
      <c r="L63" s="401" t="s">
        <v>1144</v>
      </c>
      <c r="M63" s="402">
        <v>130.33000000000001</v>
      </c>
      <c r="N63" s="401">
        <v>126</v>
      </c>
      <c r="O63" s="404">
        <f t="shared" si="1"/>
        <v>2.1</v>
      </c>
      <c r="P63" s="405">
        <f>Table4[[#This Row],[Selling Price]]*Table4[[#This Row],[2025-Qty]]</f>
        <v>273.69300000000004</v>
      </c>
      <c r="R63" s="348">
        <v>61</v>
      </c>
      <c r="S63" s="348" t="s">
        <v>2995</v>
      </c>
      <c r="T63" s="348" t="s">
        <v>3119</v>
      </c>
      <c r="U63" s="348" t="s">
        <v>3120</v>
      </c>
      <c r="V63" s="348" t="s">
        <v>3121</v>
      </c>
      <c r="W63" s="82">
        <v>8.7100000000000009</v>
      </c>
      <c r="X63" s="82">
        <v>100</v>
      </c>
      <c r="Y63" s="407">
        <f>Table1[[#This Row],[Selling Price ]]*Table1[[#This Row],[2025 Qty]]</f>
        <v>871.00000000000011</v>
      </c>
    </row>
    <row r="64" spans="1:25">
      <c r="A64" s="79" t="s">
        <v>323</v>
      </c>
      <c r="B64" s="79" t="s">
        <v>324</v>
      </c>
      <c r="C64" s="79" t="s">
        <v>230</v>
      </c>
      <c r="D64" s="394">
        <v>63.395454545454548</v>
      </c>
      <c r="E64" s="135">
        <v>132</v>
      </c>
      <c r="F64" s="394">
        <f t="shared" si="0"/>
        <v>4.4000000000000004</v>
      </c>
      <c r="G64" s="394">
        <f t="shared" si="2"/>
        <v>278.94000000000005</v>
      </c>
      <c r="I64" s="400">
        <v>62</v>
      </c>
      <c r="J64" s="401" t="s">
        <v>1206</v>
      </c>
      <c r="K64" s="401" t="s">
        <v>1140</v>
      </c>
      <c r="L64" s="401" t="s">
        <v>1141</v>
      </c>
      <c r="M64" s="402">
        <v>23.5</v>
      </c>
      <c r="N64" s="401">
        <v>124</v>
      </c>
      <c r="O64" s="404">
        <f t="shared" si="1"/>
        <v>2.0666666666666669</v>
      </c>
      <c r="P64" s="405">
        <f>Table4[[#This Row],[Selling Price]]*Table4[[#This Row],[2025-Qty]]</f>
        <v>48.56666666666667</v>
      </c>
      <c r="R64" s="348">
        <v>62</v>
      </c>
      <c r="S64" s="348" t="s">
        <v>2995</v>
      </c>
      <c r="T64" s="348" t="s">
        <v>3119</v>
      </c>
      <c r="U64" s="348" t="s">
        <v>3122</v>
      </c>
      <c r="V64" s="348" t="s">
        <v>3123</v>
      </c>
      <c r="W64" s="82">
        <v>1245</v>
      </c>
      <c r="X64" s="82">
        <v>100</v>
      </c>
      <c r="Y64" s="407">
        <f>Table1[[#This Row],[Selling Price ]]*Table1[[#This Row],[2025 Qty]]</f>
        <v>124500</v>
      </c>
    </row>
    <row r="65" spans="1:25">
      <c r="A65" s="79" t="s">
        <v>325</v>
      </c>
      <c r="B65" s="79" t="s">
        <v>326</v>
      </c>
      <c r="C65" s="79" t="s">
        <v>230</v>
      </c>
      <c r="D65" s="394">
        <v>18.576800000000002</v>
      </c>
      <c r="E65" s="135">
        <v>125</v>
      </c>
      <c r="F65" s="394">
        <f t="shared" si="0"/>
        <v>4.166666666666667</v>
      </c>
      <c r="G65" s="394">
        <f t="shared" si="2"/>
        <v>77.40333333333335</v>
      </c>
      <c r="I65" s="400">
        <v>63</v>
      </c>
      <c r="J65" s="401" t="s">
        <v>1207</v>
      </c>
      <c r="K65" s="401" t="s">
        <v>1140</v>
      </c>
      <c r="L65" s="401" t="s">
        <v>1141</v>
      </c>
      <c r="M65" s="402">
        <v>9</v>
      </c>
      <c r="N65" s="401">
        <v>123</v>
      </c>
      <c r="O65" s="404">
        <f t="shared" si="1"/>
        <v>2.0500000000000003</v>
      </c>
      <c r="P65" s="405">
        <f>Table4[[#This Row],[Selling Price]]*Table4[[#This Row],[2025-Qty]]</f>
        <v>18.450000000000003</v>
      </c>
      <c r="R65" s="348">
        <v>63</v>
      </c>
      <c r="S65" s="348" t="s">
        <v>2995</v>
      </c>
      <c r="T65" s="348" t="s">
        <v>3119</v>
      </c>
      <c r="U65" s="348" t="s">
        <v>3124</v>
      </c>
      <c r="V65" s="348" t="s">
        <v>3125</v>
      </c>
      <c r="W65" s="82">
        <v>258.48</v>
      </c>
      <c r="X65" s="82">
        <v>100</v>
      </c>
      <c r="Y65" s="407">
        <f>Table1[[#This Row],[Selling Price ]]*Table1[[#This Row],[2025 Qty]]</f>
        <v>25848</v>
      </c>
    </row>
    <row r="66" spans="1:25">
      <c r="A66" s="79" t="s">
        <v>327</v>
      </c>
      <c r="B66" s="79" t="s">
        <v>328</v>
      </c>
      <c r="C66" s="79" t="s">
        <v>230</v>
      </c>
      <c r="D66" s="394">
        <v>152.4</v>
      </c>
      <c r="E66" s="135">
        <v>120</v>
      </c>
      <c r="F66" s="394">
        <f t="shared" si="0"/>
        <v>4</v>
      </c>
      <c r="G66" s="394">
        <f t="shared" si="2"/>
        <v>609.6</v>
      </c>
      <c r="I66" s="400">
        <v>64</v>
      </c>
      <c r="J66" s="401" t="s">
        <v>1208</v>
      </c>
      <c r="K66" s="401" t="s">
        <v>1140</v>
      </c>
      <c r="L66" s="401" t="s">
        <v>1141</v>
      </c>
      <c r="M66" s="402">
        <v>438.21</v>
      </c>
      <c r="N66" s="401">
        <v>123</v>
      </c>
      <c r="O66" s="404">
        <f t="shared" si="1"/>
        <v>2.0500000000000003</v>
      </c>
      <c r="P66" s="405">
        <f>Table4[[#This Row],[Selling Price]]*Table4[[#This Row],[2025-Qty]]</f>
        <v>898.33050000000003</v>
      </c>
      <c r="R66" s="348">
        <v>64</v>
      </c>
      <c r="S66" s="348" t="s">
        <v>2995</v>
      </c>
      <c r="T66" s="348" t="s">
        <v>3119</v>
      </c>
      <c r="U66" s="348" t="s">
        <v>3126</v>
      </c>
      <c r="V66" s="348" t="s">
        <v>3127</v>
      </c>
      <c r="W66" s="82">
        <v>1100</v>
      </c>
      <c r="X66" s="82">
        <v>100</v>
      </c>
      <c r="Y66" s="407">
        <f>Table1[[#This Row],[Selling Price ]]*Table1[[#This Row],[2025 Qty]]</f>
        <v>110000</v>
      </c>
    </row>
    <row r="67" spans="1:25">
      <c r="A67" s="79" t="s">
        <v>329</v>
      </c>
      <c r="B67" s="79" t="s">
        <v>330</v>
      </c>
      <c r="C67" s="79" t="s">
        <v>230</v>
      </c>
      <c r="D67" s="394">
        <v>42</v>
      </c>
      <c r="E67" s="135">
        <v>120</v>
      </c>
      <c r="F67" s="394">
        <f t="shared" ref="F67:F130" si="3">(E67/3)*0.1</f>
        <v>4</v>
      </c>
      <c r="G67" s="394">
        <f t="shared" si="2"/>
        <v>168</v>
      </c>
      <c r="I67" s="400">
        <v>65</v>
      </c>
      <c r="J67" s="401" t="s">
        <v>1209</v>
      </c>
      <c r="K67" s="401" t="s">
        <v>1147</v>
      </c>
      <c r="L67" s="401" t="s">
        <v>1144</v>
      </c>
      <c r="M67" s="402">
        <v>22.97</v>
      </c>
      <c r="N67" s="401">
        <v>122</v>
      </c>
      <c r="O67" s="404">
        <f t="shared" ref="O67:O130" si="4">(N67/3)*0.05</f>
        <v>2.0333333333333332</v>
      </c>
      <c r="P67" s="405">
        <f>Table4[[#This Row],[Selling Price]]*Table4[[#This Row],[2025-Qty]]</f>
        <v>46.705666666666659</v>
      </c>
      <c r="R67" s="348">
        <v>65</v>
      </c>
      <c r="S67" s="348" t="s">
        <v>3013</v>
      </c>
      <c r="T67" s="348" t="s">
        <v>3119</v>
      </c>
      <c r="U67" s="348" t="s">
        <v>3128</v>
      </c>
      <c r="V67" s="348" t="s">
        <v>3129</v>
      </c>
      <c r="W67" s="82">
        <v>128.13</v>
      </c>
      <c r="X67" s="82">
        <v>100</v>
      </c>
      <c r="Y67" s="407">
        <f>Table1[[#This Row],[Selling Price ]]*Table1[[#This Row],[2025 Qty]]</f>
        <v>12813</v>
      </c>
    </row>
    <row r="68" spans="1:25">
      <c r="A68" s="79" t="s">
        <v>331</v>
      </c>
      <c r="B68" s="79" t="s">
        <v>326</v>
      </c>
      <c r="C68" s="79" t="s">
        <v>230</v>
      </c>
      <c r="D68" s="394">
        <v>35.184873949579831</v>
      </c>
      <c r="E68" s="135">
        <v>119</v>
      </c>
      <c r="F68" s="394">
        <f t="shared" si="3"/>
        <v>3.9666666666666668</v>
      </c>
      <c r="G68" s="394">
        <f t="shared" ref="G68:G131" si="5">D68*F68</f>
        <v>139.56666666666666</v>
      </c>
      <c r="I68" s="400">
        <v>66</v>
      </c>
      <c r="J68" s="401" t="s">
        <v>1210</v>
      </c>
      <c r="K68" s="401" t="s">
        <v>1147</v>
      </c>
      <c r="L68" s="401" t="s">
        <v>1144</v>
      </c>
      <c r="M68" s="402">
        <v>34.07</v>
      </c>
      <c r="N68" s="401">
        <v>121</v>
      </c>
      <c r="O68" s="404">
        <f t="shared" si="4"/>
        <v>2.0166666666666671</v>
      </c>
      <c r="P68" s="405">
        <f>Table4[[#This Row],[Selling Price]]*Table4[[#This Row],[2025-Qty]]</f>
        <v>68.70783333333334</v>
      </c>
      <c r="R68" s="348">
        <v>66</v>
      </c>
      <c r="S68" s="348" t="s">
        <v>3013</v>
      </c>
      <c r="T68" s="348" t="s">
        <v>3119</v>
      </c>
      <c r="U68" s="348" t="s">
        <v>3130</v>
      </c>
      <c r="V68" s="348" t="s">
        <v>3131</v>
      </c>
      <c r="W68" s="82">
        <v>90.67</v>
      </c>
      <c r="X68" s="82">
        <v>100</v>
      </c>
      <c r="Y68" s="407">
        <f>Table1[[#This Row],[Selling Price ]]*Table1[[#This Row],[2025 Qty]]</f>
        <v>9067</v>
      </c>
    </row>
    <row r="69" spans="1:25">
      <c r="A69" s="79" t="s">
        <v>332</v>
      </c>
      <c r="B69" s="79" t="s">
        <v>333</v>
      </c>
      <c r="C69" s="79" t="s">
        <v>230</v>
      </c>
      <c r="D69" s="394">
        <v>22.890000000000004</v>
      </c>
      <c r="E69" s="135">
        <v>114</v>
      </c>
      <c r="F69" s="394">
        <f t="shared" si="3"/>
        <v>3.8000000000000003</v>
      </c>
      <c r="G69" s="394">
        <f t="shared" si="5"/>
        <v>86.982000000000028</v>
      </c>
      <c r="I69" s="400">
        <v>67</v>
      </c>
      <c r="J69" s="401" t="s">
        <v>1211</v>
      </c>
      <c r="K69" s="401" t="s">
        <v>1140</v>
      </c>
      <c r="L69" s="401" t="s">
        <v>1141</v>
      </c>
      <c r="M69" s="402">
        <v>24</v>
      </c>
      <c r="N69" s="401">
        <v>121</v>
      </c>
      <c r="O69" s="404">
        <f t="shared" si="4"/>
        <v>2.0166666666666671</v>
      </c>
      <c r="P69" s="405">
        <f>Table4[[#This Row],[Selling Price]]*Table4[[#This Row],[2025-Qty]]</f>
        <v>48.400000000000006</v>
      </c>
      <c r="R69" s="348">
        <v>67</v>
      </c>
      <c r="S69" s="348" t="s">
        <v>3013</v>
      </c>
      <c r="T69" s="348" t="s">
        <v>3119</v>
      </c>
      <c r="U69" s="348" t="s">
        <v>3132</v>
      </c>
      <c r="V69" s="348" t="s">
        <v>3133</v>
      </c>
      <c r="W69" s="82">
        <v>1279.93</v>
      </c>
      <c r="X69" s="82">
        <v>100</v>
      </c>
      <c r="Y69" s="407">
        <f>Table1[[#This Row],[Selling Price ]]*Table1[[#This Row],[2025 Qty]]</f>
        <v>127993</v>
      </c>
    </row>
    <row r="70" spans="1:25">
      <c r="A70" s="79" t="s">
        <v>334</v>
      </c>
      <c r="B70" s="79" t="s">
        <v>240</v>
      </c>
      <c r="C70" s="79" t="s">
        <v>230</v>
      </c>
      <c r="D70" s="394">
        <v>30</v>
      </c>
      <c r="E70" s="135">
        <v>112</v>
      </c>
      <c r="F70" s="394">
        <f t="shared" si="3"/>
        <v>3.7333333333333338</v>
      </c>
      <c r="G70" s="394">
        <f t="shared" si="5"/>
        <v>112.00000000000001</v>
      </c>
      <c r="I70" s="400">
        <v>68</v>
      </c>
      <c r="J70" s="401" t="s">
        <v>1212</v>
      </c>
      <c r="K70" s="401" t="s">
        <v>1147</v>
      </c>
      <c r="L70" s="401" t="s">
        <v>1144</v>
      </c>
      <c r="M70" s="402">
        <v>89.17</v>
      </c>
      <c r="N70" s="401">
        <v>120</v>
      </c>
      <c r="O70" s="404">
        <f t="shared" si="4"/>
        <v>2</v>
      </c>
      <c r="P70" s="405">
        <f>Table4[[#This Row],[Selling Price]]*Table4[[#This Row],[2025-Qty]]</f>
        <v>178.34</v>
      </c>
      <c r="R70" s="348">
        <v>68</v>
      </c>
      <c r="S70" s="348" t="s">
        <v>2995</v>
      </c>
      <c r="T70" s="348" t="s">
        <v>3119</v>
      </c>
      <c r="U70" s="348" t="s">
        <v>3134</v>
      </c>
      <c r="V70" s="348" t="s">
        <v>3135</v>
      </c>
      <c r="W70" s="82">
        <v>3190</v>
      </c>
      <c r="X70" s="82">
        <v>100</v>
      </c>
      <c r="Y70" s="407">
        <f>Table1[[#This Row],[Selling Price ]]*Table1[[#This Row],[2025 Qty]]</f>
        <v>319000</v>
      </c>
    </row>
    <row r="71" spans="1:25">
      <c r="A71" s="79" t="s">
        <v>335</v>
      </c>
      <c r="B71" s="79" t="s">
        <v>240</v>
      </c>
      <c r="C71" s="79" t="s">
        <v>230</v>
      </c>
      <c r="D71" s="394">
        <v>28.630000000000003</v>
      </c>
      <c r="E71" s="135">
        <v>110</v>
      </c>
      <c r="F71" s="394">
        <f t="shared" si="3"/>
        <v>3.6666666666666665</v>
      </c>
      <c r="G71" s="394">
        <f t="shared" si="5"/>
        <v>104.97666666666667</v>
      </c>
      <c r="I71" s="400">
        <v>69</v>
      </c>
      <c r="J71" s="401" t="s">
        <v>1213</v>
      </c>
      <c r="K71" s="401" t="s">
        <v>1157</v>
      </c>
      <c r="L71" s="401" t="s">
        <v>1144</v>
      </c>
      <c r="M71" s="402">
        <v>1500</v>
      </c>
      <c r="N71" s="401">
        <v>118</v>
      </c>
      <c r="O71" s="404">
        <f t="shared" si="4"/>
        <v>1.9666666666666668</v>
      </c>
      <c r="P71" s="405">
        <f>Table4[[#This Row],[Selling Price]]*Table4[[#This Row],[2025-Qty]]</f>
        <v>2950</v>
      </c>
      <c r="R71" s="348">
        <v>69</v>
      </c>
      <c r="S71" s="348" t="s">
        <v>3013</v>
      </c>
      <c r="T71" s="348" t="s">
        <v>3119</v>
      </c>
      <c r="U71" s="348" t="s">
        <v>3136</v>
      </c>
      <c r="V71" s="348" t="s">
        <v>3137</v>
      </c>
      <c r="W71" s="82">
        <v>175.28</v>
      </c>
      <c r="X71" s="82">
        <v>100</v>
      </c>
      <c r="Y71" s="407">
        <f>Table1[[#This Row],[Selling Price ]]*Table1[[#This Row],[2025 Qty]]</f>
        <v>17528</v>
      </c>
    </row>
    <row r="72" spans="1:25">
      <c r="A72" s="79" t="s">
        <v>336</v>
      </c>
      <c r="B72" s="79" t="s">
        <v>255</v>
      </c>
      <c r="C72" s="79" t="s">
        <v>230</v>
      </c>
      <c r="D72" s="394">
        <v>61.850467289719624</v>
      </c>
      <c r="E72" s="135">
        <v>107</v>
      </c>
      <c r="F72" s="394">
        <f t="shared" si="3"/>
        <v>3.5666666666666664</v>
      </c>
      <c r="G72" s="394">
        <f t="shared" si="5"/>
        <v>220.59999999999997</v>
      </c>
      <c r="I72" s="400">
        <v>70</v>
      </c>
      <c r="J72" s="401" t="s">
        <v>1214</v>
      </c>
      <c r="K72" s="401" t="s">
        <v>1147</v>
      </c>
      <c r="L72" s="401" t="s">
        <v>1144</v>
      </c>
      <c r="M72" s="402">
        <v>210</v>
      </c>
      <c r="N72" s="401">
        <v>117</v>
      </c>
      <c r="O72" s="404">
        <f t="shared" si="4"/>
        <v>1.9500000000000002</v>
      </c>
      <c r="P72" s="405">
        <f>Table4[[#This Row],[Selling Price]]*Table4[[#This Row],[2025-Qty]]</f>
        <v>409.50000000000006</v>
      </c>
      <c r="R72" s="348">
        <v>70</v>
      </c>
      <c r="S72" s="348" t="s">
        <v>3013</v>
      </c>
      <c r="T72" s="348" t="s">
        <v>3119</v>
      </c>
      <c r="U72" s="348" t="s">
        <v>3138</v>
      </c>
      <c r="V72" s="348" t="s">
        <v>3139</v>
      </c>
      <c r="W72" s="82">
        <v>134.34</v>
      </c>
      <c r="X72" s="82">
        <v>100</v>
      </c>
      <c r="Y72" s="407">
        <f>Table1[[#This Row],[Selling Price ]]*Table1[[#This Row],[2025 Qty]]</f>
        <v>13434</v>
      </c>
    </row>
    <row r="73" spans="1:25">
      <c r="A73" s="79" t="s">
        <v>337</v>
      </c>
      <c r="B73" s="79" t="s">
        <v>240</v>
      </c>
      <c r="C73" s="79" t="s">
        <v>230</v>
      </c>
      <c r="D73" s="394">
        <v>30.208867924528299</v>
      </c>
      <c r="E73" s="135">
        <v>106</v>
      </c>
      <c r="F73" s="394">
        <f t="shared" si="3"/>
        <v>3.5333333333333337</v>
      </c>
      <c r="G73" s="394">
        <f t="shared" si="5"/>
        <v>106.738</v>
      </c>
      <c r="I73" s="400">
        <v>71</v>
      </c>
      <c r="J73" s="401" t="s">
        <v>1215</v>
      </c>
      <c r="K73" s="401" t="s">
        <v>1147</v>
      </c>
      <c r="L73" s="401" t="s">
        <v>1144</v>
      </c>
      <c r="M73" s="402">
        <v>16.760000000000002</v>
      </c>
      <c r="N73" s="401">
        <v>115</v>
      </c>
      <c r="O73" s="404">
        <f t="shared" si="4"/>
        <v>1.916666666666667</v>
      </c>
      <c r="P73" s="405">
        <f>Table4[[#This Row],[Selling Price]]*Table4[[#This Row],[2025-Qty]]</f>
        <v>32.123333333333342</v>
      </c>
      <c r="R73" s="348">
        <v>71</v>
      </c>
      <c r="S73" s="348" t="s">
        <v>3013</v>
      </c>
      <c r="T73" s="348" t="s">
        <v>3119</v>
      </c>
      <c r="U73" s="348" t="s">
        <v>3140</v>
      </c>
      <c r="V73" s="348" t="s">
        <v>3141</v>
      </c>
      <c r="W73" s="82">
        <v>82.94</v>
      </c>
      <c r="X73" s="82">
        <v>100</v>
      </c>
      <c r="Y73" s="407">
        <f>Table1[[#This Row],[Selling Price ]]*Table1[[#This Row],[2025 Qty]]</f>
        <v>8294</v>
      </c>
    </row>
    <row r="74" spans="1:25">
      <c r="A74" s="79" t="s">
        <v>338</v>
      </c>
      <c r="B74" s="79" t="s">
        <v>240</v>
      </c>
      <c r="C74" s="79" t="s">
        <v>230</v>
      </c>
      <c r="D74" s="394">
        <v>33.130000000000003</v>
      </c>
      <c r="E74" s="135">
        <v>96</v>
      </c>
      <c r="F74" s="394">
        <f t="shared" si="3"/>
        <v>3.2</v>
      </c>
      <c r="G74" s="394">
        <f t="shared" si="5"/>
        <v>106.01600000000002</v>
      </c>
      <c r="I74" s="400">
        <v>72</v>
      </c>
      <c r="J74" s="401" t="s">
        <v>1216</v>
      </c>
      <c r="K74" s="401" t="s">
        <v>1140</v>
      </c>
      <c r="L74" s="401" t="s">
        <v>1141</v>
      </c>
      <c r="M74" s="402">
        <v>25</v>
      </c>
      <c r="N74" s="401">
        <v>115</v>
      </c>
      <c r="O74" s="404">
        <f t="shared" si="4"/>
        <v>1.916666666666667</v>
      </c>
      <c r="P74" s="405">
        <f>Table4[[#This Row],[Selling Price]]*Table4[[#This Row],[2025-Qty]]</f>
        <v>47.916666666666671</v>
      </c>
      <c r="R74" s="348">
        <v>72</v>
      </c>
      <c r="S74" s="348" t="s">
        <v>3013</v>
      </c>
      <c r="T74" s="348" t="s">
        <v>3119</v>
      </c>
      <c r="U74" s="348" t="s">
        <v>3142</v>
      </c>
      <c r="V74" s="348" t="s">
        <v>3143</v>
      </c>
      <c r="W74" s="82">
        <v>499</v>
      </c>
      <c r="X74" s="82">
        <v>100</v>
      </c>
      <c r="Y74" s="407">
        <f>Table1[[#This Row],[Selling Price ]]*Table1[[#This Row],[2025 Qty]]</f>
        <v>49900</v>
      </c>
    </row>
    <row r="75" spans="1:25">
      <c r="A75" s="79" t="s">
        <v>339</v>
      </c>
      <c r="B75" s="79" t="s">
        <v>257</v>
      </c>
      <c r="C75" s="79" t="s">
        <v>230</v>
      </c>
      <c r="D75" s="394">
        <v>36</v>
      </c>
      <c r="E75" s="135">
        <v>93</v>
      </c>
      <c r="F75" s="394">
        <f t="shared" si="3"/>
        <v>3.1</v>
      </c>
      <c r="G75" s="394">
        <f t="shared" si="5"/>
        <v>111.60000000000001</v>
      </c>
      <c r="I75" s="400">
        <v>73</v>
      </c>
      <c r="J75" s="401" t="s">
        <v>1217</v>
      </c>
      <c r="K75" s="401" t="s">
        <v>1147</v>
      </c>
      <c r="L75" s="401" t="s">
        <v>1144</v>
      </c>
      <c r="M75" s="402">
        <v>293.29000000000002</v>
      </c>
      <c r="N75" s="401">
        <v>113</v>
      </c>
      <c r="O75" s="404">
        <f t="shared" si="4"/>
        <v>1.8833333333333333</v>
      </c>
      <c r="P75" s="405">
        <f>Table4[[#This Row],[Selling Price]]*Table4[[#This Row],[2025-Qty]]</f>
        <v>552.36283333333336</v>
      </c>
      <c r="R75" s="348">
        <v>73</v>
      </c>
      <c r="S75" s="348" t="s">
        <v>3013</v>
      </c>
      <c r="T75" s="348" t="s">
        <v>3119</v>
      </c>
      <c r="U75" s="348" t="s">
        <v>3144</v>
      </c>
      <c r="V75" s="348" t="s">
        <v>3145</v>
      </c>
      <c r="W75" s="82">
        <v>36.200000000000003</v>
      </c>
      <c r="X75" s="82">
        <v>100</v>
      </c>
      <c r="Y75" s="407">
        <f>Table1[[#This Row],[Selling Price ]]*Table1[[#This Row],[2025 Qty]]</f>
        <v>3620.0000000000005</v>
      </c>
    </row>
    <row r="76" spans="1:25">
      <c r="A76" s="79" t="s">
        <v>340</v>
      </c>
      <c r="B76" s="79" t="s">
        <v>268</v>
      </c>
      <c r="C76" s="79" t="s">
        <v>230</v>
      </c>
      <c r="D76" s="394">
        <v>143.4</v>
      </c>
      <c r="E76" s="135">
        <v>91</v>
      </c>
      <c r="F76" s="394">
        <f t="shared" si="3"/>
        <v>3.0333333333333332</v>
      </c>
      <c r="G76" s="394">
        <f t="shared" si="5"/>
        <v>434.98</v>
      </c>
      <c r="I76" s="400">
        <v>74</v>
      </c>
      <c r="J76" s="401" t="s">
        <v>1218</v>
      </c>
      <c r="K76" s="401" t="s">
        <v>1147</v>
      </c>
      <c r="L76" s="401" t="s">
        <v>1144</v>
      </c>
      <c r="M76" s="402">
        <v>82.18</v>
      </c>
      <c r="N76" s="401">
        <v>113</v>
      </c>
      <c r="O76" s="404">
        <f t="shared" si="4"/>
        <v>1.8833333333333333</v>
      </c>
      <c r="P76" s="405">
        <f>Table4[[#This Row],[Selling Price]]*Table4[[#This Row],[2025-Qty]]</f>
        <v>154.77233333333334</v>
      </c>
      <c r="R76" s="348">
        <v>74</v>
      </c>
      <c r="S76" s="348" t="s">
        <v>2995</v>
      </c>
      <c r="T76" s="348" t="s">
        <v>3119</v>
      </c>
      <c r="U76" s="348" t="s">
        <v>3146</v>
      </c>
      <c r="V76" s="348" t="s">
        <v>3147</v>
      </c>
      <c r="W76" s="82">
        <v>551.13</v>
      </c>
      <c r="X76" s="82">
        <v>100</v>
      </c>
      <c r="Y76" s="407">
        <f>Table1[[#This Row],[Selling Price ]]*Table1[[#This Row],[2025 Qty]]</f>
        <v>55113</v>
      </c>
    </row>
    <row r="77" spans="1:25">
      <c r="A77" s="79" t="s">
        <v>341</v>
      </c>
      <c r="B77" s="79" t="s">
        <v>342</v>
      </c>
      <c r="C77" s="79" t="s">
        <v>230</v>
      </c>
      <c r="D77" s="394">
        <v>68.767073170731706</v>
      </c>
      <c r="E77" s="135">
        <v>82</v>
      </c>
      <c r="F77" s="394">
        <f t="shared" si="3"/>
        <v>2.7333333333333334</v>
      </c>
      <c r="G77" s="394">
        <f t="shared" si="5"/>
        <v>187.96333333333334</v>
      </c>
      <c r="I77" s="400">
        <v>75</v>
      </c>
      <c r="J77" s="401" t="s">
        <v>1219</v>
      </c>
      <c r="K77" s="401" t="s">
        <v>1147</v>
      </c>
      <c r="L77" s="401" t="s">
        <v>1144</v>
      </c>
      <c r="M77" s="402">
        <v>405.16</v>
      </c>
      <c r="N77" s="401">
        <v>113</v>
      </c>
      <c r="O77" s="404">
        <f t="shared" si="4"/>
        <v>1.8833333333333333</v>
      </c>
      <c r="P77" s="405">
        <f>Table4[[#This Row],[Selling Price]]*Table4[[#This Row],[2025-Qty]]</f>
        <v>763.05133333333333</v>
      </c>
      <c r="R77" s="348">
        <v>75</v>
      </c>
      <c r="S77" s="348" t="s">
        <v>2995</v>
      </c>
      <c r="T77" s="348" t="s">
        <v>3119</v>
      </c>
      <c r="U77" s="348" t="s">
        <v>3148</v>
      </c>
      <c r="V77" s="348" t="s">
        <v>3149</v>
      </c>
      <c r="W77" s="82">
        <v>903.46</v>
      </c>
      <c r="X77" s="82">
        <v>100</v>
      </c>
      <c r="Y77" s="407">
        <f>Table1[[#This Row],[Selling Price ]]*Table1[[#This Row],[2025 Qty]]</f>
        <v>90346</v>
      </c>
    </row>
    <row r="78" spans="1:25">
      <c r="A78" s="79" t="s">
        <v>343</v>
      </c>
      <c r="B78" s="79" t="s">
        <v>344</v>
      </c>
      <c r="C78" s="79" t="s">
        <v>230</v>
      </c>
      <c r="D78" s="394">
        <v>28.36</v>
      </c>
      <c r="E78" s="135">
        <v>82</v>
      </c>
      <c r="F78" s="394">
        <f t="shared" si="3"/>
        <v>2.7333333333333334</v>
      </c>
      <c r="G78" s="394">
        <f t="shared" si="5"/>
        <v>77.51733333333334</v>
      </c>
      <c r="I78" s="400">
        <v>76</v>
      </c>
      <c r="J78" s="401" t="s">
        <v>1220</v>
      </c>
      <c r="K78" s="401" t="s">
        <v>1147</v>
      </c>
      <c r="L78" s="401" t="s">
        <v>1144</v>
      </c>
      <c r="M78" s="402">
        <v>3.34</v>
      </c>
      <c r="N78" s="401">
        <v>111</v>
      </c>
      <c r="O78" s="404">
        <f t="shared" si="4"/>
        <v>1.85</v>
      </c>
      <c r="P78" s="405">
        <f>Table4[[#This Row],[Selling Price]]*Table4[[#This Row],[2025-Qty]]</f>
        <v>6.1790000000000003</v>
      </c>
      <c r="R78" s="348">
        <v>76</v>
      </c>
      <c r="S78" s="348" t="s">
        <v>3013</v>
      </c>
      <c r="T78" s="348" t="s">
        <v>3119</v>
      </c>
      <c r="U78" s="348" t="s">
        <v>3150</v>
      </c>
      <c r="V78" s="348" t="s">
        <v>3151</v>
      </c>
      <c r="W78" s="82">
        <v>333.09</v>
      </c>
      <c r="X78" s="82">
        <v>100</v>
      </c>
      <c r="Y78" s="407">
        <f>Table1[[#This Row],[Selling Price ]]*Table1[[#This Row],[2025 Qty]]</f>
        <v>33309</v>
      </c>
    </row>
    <row r="79" spans="1:25">
      <c r="A79" s="79" t="s">
        <v>345</v>
      </c>
      <c r="B79" s="79" t="s">
        <v>240</v>
      </c>
      <c r="C79" s="79" t="s">
        <v>230</v>
      </c>
      <c r="D79" s="394">
        <v>95</v>
      </c>
      <c r="E79" s="135">
        <v>80</v>
      </c>
      <c r="F79" s="394">
        <f t="shared" si="3"/>
        <v>2.666666666666667</v>
      </c>
      <c r="G79" s="394">
        <f t="shared" si="5"/>
        <v>253.33333333333337</v>
      </c>
      <c r="I79" s="400">
        <v>77</v>
      </c>
      <c r="J79" s="401" t="s">
        <v>1221</v>
      </c>
      <c r="K79" s="401" t="s">
        <v>1147</v>
      </c>
      <c r="L79" s="401" t="s">
        <v>1144</v>
      </c>
      <c r="M79" s="402">
        <v>502</v>
      </c>
      <c r="N79" s="401">
        <v>108</v>
      </c>
      <c r="O79" s="404">
        <f t="shared" si="4"/>
        <v>1.8</v>
      </c>
      <c r="P79" s="405">
        <f>Table4[[#This Row],[Selling Price]]*Table4[[#This Row],[2025-Qty]]</f>
        <v>903.6</v>
      </c>
      <c r="R79" s="348">
        <v>77</v>
      </c>
      <c r="S79" s="348" t="s">
        <v>2995</v>
      </c>
      <c r="T79" s="348" t="s">
        <v>3119</v>
      </c>
      <c r="U79" s="348" t="s">
        <v>3152</v>
      </c>
      <c r="V79" s="348" t="s">
        <v>3153</v>
      </c>
      <c r="W79" s="82">
        <v>985</v>
      </c>
      <c r="X79" s="82">
        <v>100</v>
      </c>
      <c r="Y79" s="407">
        <f>Table1[[#This Row],[Selling Price ]]*Table1[[#This Row],[2025 Qty]]</f>
        <v>98500</v>
      </c>
    </row>
    <row r="80" spans="1:25">
      <c r="A80" s="79" t="s">
        <v>346</v>
      </c>
      <c r="B80" s="79" t="s">
        <v>257</v>
      </c>
      <c r="C80" s="79" t="s">
        <v>230</v>
      </c>
      <c r="D80" s="394">
        <v>28.943124999999998</v>
      </c>
      <c r="E80" s="135">
        <v>80</v>
      </c>
      <c r="F80" s="394">
        <f t="shared" si="3"/>
        <v>2.666666666666667</v>
      </c>
      <c r="G80" s="394">
        <f t="shared" si="5"/>
        <v>77.181666666666672</v>
      </c>
      <c r="I80" s="400">
        <v>78</v>
      </c>
      <c r="J80" s="401" t="s">
        <v>1222</v>
      </c>
      <c r="K80" s="401" t="s">
        <v>1147</v>
      </c>
      <c r="L80" s="401" t="s">
        <v>1144</v>
      </c>
      <c r="M80" s="402">
        <v>12.5</v>
      </c>
      <c r="N80" s="401">
        <v>108</v>
      </c>
      <c r="O80" s="404">
        <f t="shared" si="4"/>
        <v>1.8</v>
      </c>
      <c r="P80" s="405">
        <f>Table4[[#This Row],[Selling Price]]*Table4[[#This Row],[2025-Qty]]</f>
        <v>22.5</v>
      </c>
      <c r="R80" s="348">
        <v>78</v>
      </c>
      <c r="S80" s="348" t="s">
        <v>3013</v>
      </c>
      <c r="T80" s="348" t="s">
        <v>3119</v>
      </c>
      <c r="U80" s="348" t="s">
        <v>3154</v>
      </c>
      <c r="V80" s="348" t="s">
        <v>3155</v>
      </c>
      <c r="W80" s="82">
        <v>98</v>
      </c>
      <c r="X80" s="82">
        <v>100</v>
      </c>
      <c r="Y80" s="407">
        <f>Table1[[#This Row],[Selling Price ]]*Table1[[#This Row],[2025 Qty]]</f>
        <v>9800</v>
      </c>
    </row>
    <row r="81" spans="1:25">
      <c r="A81" s="79" t="s">
        <v>347</v>
      </c>
      <c r="B81" s="79" t="s">
        <v>257</v>
      </c>
      <c r="C81" s="79" t="s">
        <v>230</v>
      </c>
      <c r="D81" s="394">
        <v>32.730555555555554</v>
      </c>
      <c r="E81" s="135">
        <v>72</v>
      </c>
      <c r="F81" s="394">
        <f t="shared" si="3"/>
        <v>2.4000000000000004</v>
      </c>
      <c r="G81" s="394">
        <f t="shared" si="5"/>
        <v>78.553333333333342</v>
      </c>
      <c r="I81" s="400">
        <v>79</v>
      </c>
      <c r="J81" s="401" t="s">
        <v>1223</v>
      </c>
      <c r="K81" s="401" t="s">
        <v>1140</v>
      </c>
      <c r="L81" s="401" t="s">
        <v>1141</v>
      </c>
      <c r="M81" s="402">
        <v>6.77</v>
      </c>
      <c r="N81" s="401">
        <v>108</v>
      </c>
      <c r="O81" s="404">
        <f t="shared" si="4"/>
        <v>1.8</v>
      </c>
      <c r="P81" s="405">
        <f>Table4[[#This Row],[Selling Price]]*Table4[[#This Row],[2025-Qty]]</f>
        <v>12.186</v>
      </c>
      <c r="R81" s="348">
        <v>79</v>
      </c>
      <c r="S81" s="348" t="s">
        <v>2995</v>
      </c>
      <c r="T81" s="348" t="s">
        <v>3119</v>
      </c>
      <c r="U81" s="348" t="s">
        <v>3156</v>
      </c>
      <c r="V81" s="348" t="s">
        <v>3157</v>
      </c>
      <c r="W81" s="82">
        <v>3100</v>
      </c>
      <c r="X81" s="82">
        <v>100</v>
      </c>
      <c r="Y81" s="407">
        <f>Table1[[#This Row],[Selling Price ]]*Table1[[#This Row],[2025 Qty]]</f>
        <v>310000</v>
      </c>
    </row>
    <row r="82" spans="1:25">
      <c r="A82" s="79" t="s">
        <v>348</v>
      </c>
      <c r="B82" s="79" t="s">
        <v>268</v>
      </c>
      <c r="C82" s="79" t="s">
        <v>230</v>
      </c>
      <c r="D82" s="394">
        <v>360.7</v>
      </c>
      <c r="E82" s="135">
        <v>70</v>
      </c>
      <c r="F82" s="394">
        <f t="shared" si="3"/>
        <v>2.3333333333333335</v>
      </c>
      <c r="G82" s="394">
        <f t="shared" si="5"/>
        <v>841.63333333333333</v>
      </c>
      <c r="I82" s="400">
        <v>80</v>
      </c>
      <c r="J82" s="401" t="s">
        <v>1224</v>
      </c>
      <c r="K82" s="401" t="s">
        <v>1147</v>
      </c>
      <c r="L82" s="401" t="s">
        <v>1144</v>
      </c>
      <c r="M82" s="402">
        <v>34.72</v>
      </c>
      <c r="N82" s="401">
        <v>106</v>
      </c>
      <c r="O82" s="404">
        <f t="shared" si="4"/>
        <v>1.7666666666666668</v>
      </c>
      <c r="P82" s="405">
        <f>Table4[[#This Row],[Selling Price]]*Table4[[#This Row],[2025-Qty]]</f>
        <v>61.338666666666668</v>
      </c>
      <c r="R82" s="348">
        <v>80</v>
      </c>
      <c r="S82" s="348" t="s">
        <v>3013</v>
      </c>
      <c r="T82" s="348" t="s">
        <v>3119</v>
      </c>
      <c r="U82" s="348" t="s">
        <v>3158</v>
      </c>
      <c r="V82" s="348" t="s">
        <v>3159</v>
      </c>
      <c r="W82" s="82">
        <v>140.30000000000001</v>
      </c>
      <c r="X82" s="82">
        <v>100</v>
      </c>
      <c r="Y82" s="407">
        <f>Table1[[#This Row],[Selling Price ]]*Table1[[#This Row],[2025 Qty]]</f>
        <v>14030.000000000002</v>
      </c>
    </row>
    <row r="83" spans="1:25">
      <c r="A83" s="79" t="s">
        <v>349</v>
      </c>
      <c r="B83" s="79" t="s">
        <v>350</v>
      </c>
      <c r="C83" s="79" t="s">
        <v>230</v>
      </c>
      <c r="D83" s="394">
        <v>57.77</v>
      </c>
      <c r="E83" s="135">
        <v>70</v>
      </c>
      <c r="F83" s="394">
        <f t="shared" si="3"/>
        <v>2.3333333333333335</v>
      </c>
      <c r="G83" s="394">
        <f t="shared" si="5"/>
        <v>134.79666666666668</v>
      </c>
      <c r="I83" s="400">
        <v>81</v>
      </c>
      <c r="J83" s="401" t="s">
        <v>1225</v>
      </c>
      <c r="K83" s="401" t="s">
        <v>1147</v>
      </c>
      <c r="L83" s="401" t="s">
        <v>1144</v>
      </c>
      <c r="M83" s="402">
        <v>88.82</v>
      </c>
      <c r="N83" s="401">
        <v>102</v>
      </c>
      <c r="O83" s="404">
        <f t="shared" si="4"/>
        <v>1.7000000000000002</v>
      </c>
      <c r="P83" s="405">
        <f>Table4[[#This Row],[Selling Price]]*Table4[[#This Row],[2025-Qty]]</f>
        <v>150.994</v>
      </c>
      <c r="R83" s="348">
        <v>81</v>
      </c>
      <c r="S83" s="348" t="s">
        <v>3013</v>
      </c>
      <c r="T83" s="348" t="s">
        <v>3119</v>
      </c>
      <c r="U83" s="348" t="s">
        <v>3160</v>
      </c>
      <c r="V83" s="348" t="s">
        <v>3161</v>
      </c>
      <c r="W83" s="82">
        <v>251.34</v>
      </c>
      <c r="X83" s="82">
        <v>100</v>
      </c>
      <c r="Y83" s="407">
        <f>Table1[[#This Row],[Selling Price ]]*Table1[[#This Row],[2025 Qty]]</f>
        <v>25134</v>
      </c>
    </row>
    <row r="84" spans="1:25">
      <c r="A84" s="79" t="s">
        <v>351</v>
      </c>
      <c r="B84" s="79" t="s">
        <v>352</v>
      </c>
      <c r="C84" s="79" t="s">
        <v>230</v>
      </c>
      <c r="D84" s="394">
        <v>45</v>
      </c>
      <c r="E84" s="135">
        <v>67</v>
      </c>
      <c r="F84" s="394">
        <f t="shared" si="3"/>
        <v>2.2333333333333334</v>
      </c>
      <c r="G84" s="394">
        <f t="shared" si="5"/>
        <v>100.5</v>
      </c>
      <c r="I84" s="400">
        <v>82</v>
      </c>
      <c r="J84" s="401" t="s">
        <v>1226</v>
      </c>
      <c r="K84" s="401" t="s">
        <v>1143</v>
      </c>
      <c r="L84" s="401" t="s">
        <v>1144</v>
      </c>
      <c r="M84" s="402">
        <v>13.65</v>
      </c>
      <c r="N84" s="401">
        <v>95</v>
      </c>
      <c r="O84" s="404">
        <f t="shared" si="4"/>
        <v>1.5833333333333335</v>
      </c>
      <c r="P84" s="405">
        <f>Table4[[#This Row],[Selling Price]]*Table4[[#This Row],[2025-Qty]]</f>
        <v>21.612500000000004</v>
      </c>
      <c r="R84" s="348">
        <v>82</v>
      </c>
      <c r="S84" s="348" t="s">
        <v>2995</v>
      </c>
      <c r="T84" s="348" t="s">
        <v>3119</v>
      </c>
      <c r="U84" s="348" t="s">
        <v>3162</v>
      </c>
      <c r="V84" s="348" t="s">
        <v>3163</v>
      </c>
      <c r="W84" s="82">
        <v>1082.72</v>
      </c>
      <c r="X84" s="82">
        <v>100</v>
      </c>
      <c r="Y84" s="407">
        <f>Table1[[#This Row],[Selling Price ]]*Table1[[#This Row],[2025 Qty]]</f>
        <v>108272</v>
      </c>
    </row>
    <row r="85" spans="1:25">
      <c r="A85" s="79" t="s">
        <v>353</v>
      </c>
      <c r="B85" s="79" t="s">
        <v>321</v>
      </c>
      <c r="C85" s="79" t="s">
        <v>230</v>
      </c>
      <c r="D85" s="394">
        <v>220</v>
      </c>
      <c r="E85" s="135">
        <v>60</v>
      </c>
      <c r="F85" s="394">
        <f t="shared" si="3"/>
        <v>2</v>
      </c>
      <c r="G85" s="394">
        <f t="shared" si="5"/>
        <v>440</v>
      </c>
      <c r="I85" s="400">
        <v>83</v>
      </c>
      <c r="J85" s="401" t="s">
        <v>1227</v>
      </c>
      <c r="K85" s="401" t="s">
        <v>1140</v>
      </c>
      <c r="L85" s="401" t="s">
        <v>1141</v>
      </c>
      <c r="M85" s="402">
        <v>48</v>
      </c>
      <c r="N85" s="401">
        <v>95</v>
      </c>
      <c r="O85" s="404">
        <f t="shared" si="4"/>
        <v>1.5833333333333335</v>
      </c>
      <c r="P85" s="405">
        <f>Table4[[#This Row],[Selling Price]]*Table4[[#This Row],[2025-Qty]]</f>
        <v>76</v>
      </c>
      <c r="R85" s="348">
        <v>83</v>
      </c>
      <c r="S85" s="348" t="s">
        <v>2995</v>
      </c>
      <c r="T85" s="348" t="s">
        <v>3119</v>
      </c>
      <c r="U85" s="348" t="s">
        <v>3164</v>
      </c>
      <c r="V85" s="348" t="s">
        <v>3165</v>
      </c>
      <c r="W85" s="82">
        <v>621.86</v>
      </c>
      <c r="X85" s="82">
        <v>100</v>
      </c>
      <c r="Y85" s="407">
        <f>Table1[[#This Row],[Selling Price ]]*Table1[[#This Row],[2025 Qty]]</f>
        <v>62186</v>
      </c>
    </row>
    <row r="86" spans="1:25">
      <c r="A86" s="79" t="s">
        <v>354</v>
      </c>
      <c r="B86" s="79" t="s">
        <v>355</v>
      </c>
      <c r="C86" s="79" t="s">
        <v>230</v>
      </c>
      <c r="D86" s="394">
        <v>155</v>
      </c>
      <c r="E86" s="135">
        <v>55</v>
      </c>
      <c r="F86" s="394">
        <f t="shared" si="3"/>
        <v>1.8333333333333333</v>
      </c>
      <c r="G86" s="394">
        <f t="shared" si="5"/>
        <v>284.16666666666663</v>
      </c>
      <c r="I86" s="400">
        <v>84</v>
      </c>
      <c r="J86" s="401" t="s">
        <v>1228</v>
      </c>
      <c r="K86" s="401" t="s">
        <v>1140</v>
      </c>
      <c r="L86" s="401" t="s">
        <v>1141</v>
      </c>
      <c r="M86" s="402">
        <v>11.03</v>
      </c>
      <c r="N86" s="401">
        <v>94</v>
      </c>
      <c r="O86" s="404">
        <f t="shared" si="4"/>
        <v>1.5666666666666667</v>
      </c>
      <c r="P86" s="405">
        <f>Table4[[#This Row],[Selling Price]]*Table4[[#This Row],[2025-Qty]]</f>
        <v>17.280333333333331</v>
      </c>
      <c r="R86" s="348">
        <v>84</v>
      </c>
      <c r="S86" s="348" t="s">
        <v>2995</v>
      </c>
      <c r="T86" s="348" t="s">
        <v>3119</v>
      </c>
      <c r="U86" s="348" t="s">
        <v>3166</v>
      </c>
      <c r="V86" s="348" t="s">
        <v>3167</v>
      </c>
      <c r="W86" s="82">
        <v>675</v>
      </c>
      <c r="X86" s="82">
        <v>100</v>
      </c>
      <c r="Y86" s="407">
        <f>Table1[[#This Row],[Selling Price ]]*Table1[[#This Row],[2025 Qty]]</f>
        <v>67500</v>
      </c>
    </row>
    <row r="87" spans="1:25">
      <c r="A87" s="79" t="s">
        <v>356</v>
      </c>
      <c r="B87" s="79" t="s">
        <v>357</v>
      </c>
      <c r="C87" s="79" t="s">
        <v>230</v>
      </c>
      <c r="D87" s="394">
        <v>21.72</v>
      </c>
      <c r="E87" s="135">
        <v>55</v>
      </c>
      <c r="F87" s="394">
        <f t="shared" si="3"/>
        <v>1.8333333333333333</v>
      </c>
      <c r="G87" s="394">
        <f t="shared" si="5"/>
        <v>39.819999999999993</v>
      </c>
      <c r="I87" s="400">
        <v>85</v>
      </c>
      <c r="J87" s="401" t="s">
        <v>1229</v>
      </c>
      <c r="K87" s="401" t="s">
        <v>1140</v>
      </c>
      <c r="L87" s="401" t="s">
        <v>1141</v>
      </c>
      <c r="M87" s="402">
        <v>135</v>
      </c>
      <c r="N87" s="401">
        <v>89</v>
      </c>
      <c r="O87" s="404">
        <f t="shared" si="4"/>
        <v>1.4833333333333334</v>
      </c>
      <c r="P87" s="405">
        <f>Table4[[#This Row],[Selling Price]]*Table4[[#This Row],[2025-Qty]]</f>
        <v>200.25</v>
      </c>
      <c r="R87" s="348">
        <v>85</v>
      </c>
      <c r="S87" s="348" t="s">
        <v>2995</v>
      </c>
      <c r="T87" s="348" t="s">
        <v>3119</v>
      </c>
      <c r="U87" s="348" t="s">
        <v>3168</v>
      </c>
      <c r="V87" s="348" t="s">
        <v>3169</v>
      </c>
      <c r="W87" s="82">
        <v>814.44</v>
      </c>
      <c r="X87" s="82">
        <v>100</v>
      </c>
      <c r="Y87" s="407">
        <f>Table1[[#This Row],[Selling Price ]]*Table1[[#This Row],[2025 Qty]]</f>
        <v>81444</v>
      </c>
    </row>
    <row r="88" spans="1:25">
      <c r="A88" s="79" t="s">
        <v>358</v>
      </c>
      <c r="B88" s="79" t="s">
        <v>240</v>
      </c>
      <c r="C88" s="79" t="s">
        <v>230</v>
      </c>
      <c r="D88" s="394">
        <v>31</v>
      </c>
      <c r="E88" s="135">
        <v>50</v>
      </c>
      <c r="F88" s="394">
        <f t="shared" si="3"/>
        <v>1.666666666666667</v>
      </c>
      <c r="G88" s="394">
        <f t="shared" si="5"/>
        <v>51.666666666666679</v>
      </c>
      <c r="I88" s="400">
        <v>86</v>
      </c>
      <c r="J88" s="401" t="s">
        <v>1230</v>
      </c>
      <c r="K88" s="401" t="s">
        <v>1147</v>
      </c>
      <c r="L88" s="401" t="s">
        <v>1144</v>
      </c>
      <c r="M88" s="402">
        <v>7.4</v>
      </c>
      <c r="N88" s="401">
        <v>88</v>
      </c>
      <c r="O88" s="404">
        <f t="shared" si="4"/>
        <v>1.4666666666666668</v>
      </c>
      <c r="P88" s="405">
        <f>Table4[[#This Row],[Selling Price]]*Table4[[#This Row],[2025-Qty]]</f>
        <v>10.853333333333335</v>
      </c>
      <c r="R88" s="348">
        <v>86</v>
      </c>
      <c r="S88" s="348" t="s">
        <v>3013</v>
      </c>
      <c r="T88" s="348" t="s">
        <v>3119</v>
      </c>
      <c r="U88" s="348" t="s">
        <v>3170</v>
      </c>
      <c r="V88" s="348" t="s">
        <v>3171</v>
      </c>
      <c r="W88" s="82">
        <v>230.61</v>
      </c>
      <c r="X88" s="82">
        <v>100</v>
      </c>
      <c r="Y88" s="407">
        <f>Table1[[#This Row],[Selling Price ]]*Table1[[#This Row],[2025 Qty]]</f>
        <v>23061</v>
      </c>
    </row>
    <row r="89" spans="1:25">
      <c r="A89" s="79" t="s">
        <v>359</v>
      </c>
      <c r="B89" s="79" t="s">
        <v>360</v>
      </c>
      <c r="C89" s="79" t="s">
        <v>230</v>
      </c>
      <c r="D89" s="394">
        <v>87</v>
      </c>
      <c r="E89" s="135">
        <v>40</v>
      </c>
      <c r="F89" s="394">
        <f t="shared" si="3"/>
        <v>1.3333333333333335</v>
      </c>
      <c r="G89" s="394">
        <f t="shared" si="5"/>
        <v>116.00000000000001</v>
      </c>
      <c r="I89" s="400">
        <v>87</v>
      </c>
      <c r="J89" s="401" t="s">
        <v>1231</v>
      </c>
      <c r="K89" s="401" t="s">
        <v>1147</v>
      </c>
      <c r="L89" s="401" t="s">
        <v>1144</v>
      </c>
      <c r="M89" s="402">
        <v>8</v>
      </c>
      <c r="N89" s="401">
        <v>84</v>
      </c>
      <c r="O89" s="404">
        <f t="shared" si="4"/>
        <v>1.4000000000000001</v>
      </c>
      <c r="P89" s="405">
        <f>Table4[[#This Row],[Selling Price]]*Table4[[#This Row],[2025-Qty]]</f>
        <v>11.200000000000001</v>
      </c>
      <c r="R89" s="348">
        <v>87</v>
      </c>
      <c r="S89" s="348" t="s">
        <v>3013</v>
      </c>
      <c r="T89" s="348" t="s">
        <v>3119</v>
      </c>
      <c r="U89" s="348" t="s">
        <v>3172</v>
      </c>
      <c r="V89" s="348" t="s">
        <v>3173</v>
      </c>
      <c r="W89" s="82">
        <v>230.96</v>
      </c>
      <c r="X89" s="82">
        <v>100</v>
      </c>
      <c r="Y89" s="407">
        <f>Table1[[#This Row],[Selling Price ]]*Table1[[#This Row],[2025 Qty]]</f>
        <v>23096</v>
      </c>
    </row>
    <row r="90" spans="1:25">
      <c r="A90" s="79" t="s">
        <v>361</v>
      </c>
      <c r="B90" s="79" t="s">
        <v>362</v>
      </c>
      <c r="C90" s="79" t="s">
        <v>230</v>
      </c>
      <c r="D90" s="394">
        <v>83.2</v>
      </c>
      <c r="E90" s="135">
        <v>40</v>
      </c>
      <c r="F90" s="394">
        <f t="shared" si="3"/>
        <v>1.3333333333333335</v>
      </c>
      <c r="G90" s="394">
        <f t="shared" si="5"/>
        <v>110.93333333333335</v>
      </c>
      <c r="I90" s="400">
        <v>88</v>
      </c>
      <c r="J90" s="401" t="s">
        <v>1232</v>
      </c>
      <c r="K90" s="401" t="s">
        <v>1147</v>
      </c>
      <c r="L90" s="401" t="s">
        <v>1144</v>
      </c>
      <c r="M90" s="402">
        <v>39</v>
      </c>
      <c r="N90" s="401">
        <v>83</v>
      </c>
      <c r="O90" s="404">
        <f t="shared" si="4"/>
        <v>1.3833333333333335</v>
      </c>
      <c r="P90" s="405">
        <f>Table4[[#This Row],[Selling Price]]*Table4[[#This Row],[2025-Qty]]</f>
        <v>53.95000000000001</v>
      </c>
      <c r="R90" s="348">
        <v>88</v>
      </c>
      <c r="S90" s="348" t="s">
        <v>2995</v>
      </c>
      <c r="T90" s="348" t="s">
        <v>3119</v>
      </c>
      <c r="U90" s="348" t="s">
        <v>3126</v>
      </c>
      <c r="V90" s="348" t="s">
        <v>3127</v>
      </c>
      <c r="W90" s="82">
        <v>1100</v>
      </c>
      <c r="X90" s="82">
        <v>100</v>
      </c>
      <c r="Y90" s="407">
        <f>Table1[[#This Row],[Selling Price ]]*Table1[[#This Row],[2025 Qty]]</f>
        <v>110000</v>
      </c>
    </row>
    <row r="91" spans="1:25">
      <c r="A91" s="79" t="s">
        <v>363</v>
      </c>
      <c r="B91" s="79" t="s">
        <v>240</v>
      </c>
      <c r="C91" s="79" t="s">
        <v>230</v>
      </c>
      <c r="D91" s="394">
        <v>19.927027027027027</v>
      </c>
      <c r="E91" s="135">
        <v>37</v>
      </c>
      <c r="F91" s="394">
        <f t="shared" si="3"/>
        <v>1.2333333333333334</v>
      </c>
      <c r="G91" s="394">
        <f t="shared" si="5"/>
        <v>24.576666666666668</v>
      </c>
      <c r="I91" s="400">
        <v>89</v>
      </c>
      <c r="J91" s="401" t="s">
        <v>1233</v>
      </c>
      <c r="K91" s="401" t="s">
        <v>1143</v>
      </c>
      <c r="L91" s="401" t="s">
        <v>1144</v>
      </c>
      <c r="M91" s="402">
        <v>30</v>
      </c>
      <c r="N91" s="401">
        <v>83</v>
      </c>
      <c r="O91" s="404">
        <f t="shared" si="4"/>
        <v>1.3833333333333335</v>
      </c>
      <c r="P91" s="405">
        <f>Table4[[#This Row],[Selling Price]]*Table4[[#This Row],[2025-Qty]]</f>
        <v>41.500000000000007</v>
      </c>
      <c r="R91" s="348">
        <v>89</v>
      </c>
      <c r="S91" s="348" t="s">
        <v>2995</v>
      </c>
      <c r="T91" s="348" t="s">
        <v>3119</v>
      </c>
      <c r="U91" s="348" t="s">
        <v>3174</v>
      </c>
      <c r="V91" s="348" t="s">
        <v>3175</v>
      </c>
      <c r="W91" s="82">
        <v>17.45</v>
      </c>
      <c r="X91" s="82">
        <v>100</v>
      </c>
      <c r="Y91" s="407">
        <f>Table1[[#This Row],[Selling Price ]]*Table1[[#This Row],[2025 Qty]]</f>
        <v>1745</v>
      </c>
    </row>
    <row r="92" spans="1:25">
      <c r="A92" s="79" t="s">
        <v>364</v>
      </c>
      <c r="B92" s="79" t="s">
        <v>240</v>
      </c>
      <c r="C92" s="79" t="s">
        <v>230</v>
      </c>
      <c r="D92" s="394">
        <v>25.740000000000002</v>
      </c>
      <c r="E92" s="135">
        <v>30</v>
      </c>
      <c r="F92" s="394">
        <f t="shared" si="3"/>
        <v>1</v>
      </c>
      <c r="G92" s="394">
        <f t="shared" si="5"/>
        <v>25.740000000000002</v>
      </c>
      <c r="I92" s="400">
        <v>90</v>
      </c>
      <c r="J92" s="401" t="s">
        <v>1234</v>
      </c>
      <c r="K92" s="401" t="s">
        <v>1147</v>
      </c>
      <c r="L92" s="401" t="s">
        <v>1144</v>
      </c>
      <c r="M92" s="402">
        <v>565.53</v>
      </c>
      <c r="N92" s="401">
        <v>82</v>
      </c>
      <c r="O92" s="404">
        <f t="shared" si="4"/>
        <v>1.3666666666666667</v>
      </c>
      <c r="P92" s="405">
        <f>Table4[[#This Row],[Selling Price]]*Table4[[#This Row],[2025-Qty]]</f>
        <v>772.89099999999996</v>
      </c>
      <c r="R92" s="348">
        <v>90</v>
      </c>
      <c r="S92" s="348" t="s">
        <v>2995</v>
      </c>
      <c r="T92" s="348" t="s">
        <v>3119</v>
      </c>
      <c r="U92" s="348" t="s">
        <v>3176</v>
      </c>
      <c r="V92" s="348" t="s">
        <v>3177</v>
      </c>
      <c r="W92" s="82">
        <v>746</v>
      </c>
      <c r="X92" s="82">
        <v>100</v>
      </c>
      <c r="Y92" s="407">
        <f>Table1[[#This Row],[Selling Price ]]*Table1[[#This Row],[2025 Qty]]</f>
        <v>74600</v>
      </c>
    </row>
    <row r="93" spans="1:25">
      <c r="A93" s="79" t="s">
        <v>365</v>
      </c>
      <c r="B93" s="79" t="s">
        <v>240</v>
      </c>
      <c r="C93" s="79" t="s">
        <v>230</v>
      </c>
      <c r="D93" s="394">
        <v>39.4</v>
      </c>
      <c r="E93" s="135">
        <v>28</v>
      </c>
      <c r="F93" s="394">
        <f t="shared" si="3"/>
        <v>0.93333333333333346</v>
      </c>
      <c r="G93" s="394">
        <f t="shared" si="5"/>
        <v>36.773333333333333</v>
      </c>
      <c r="I93" s="400">
        <v>91</v>
      </c>
      <c r="J93" s="401" t="s">
        <v>1235</v>
      </c>
      <c r="K93" s="401" t="s">
        <v>1140</v>
      </c>
      <c r="L93" s="401" t="s">
        <v>1141</v>
      </c>
      <c r="M93" s="402">
        <v>8</v>
      </c>
      <c r="N93" s="401">
        <v>82</v>
      </c>
      <c r="O93" s="404">
        <f t="shared" si="4"/>
        <v>1.3666666666666667</v>
      </c>
      <c r="P93" s="405">
        <f>Table4[[#This Row],[Selling Price]]*Table4[[#This Row],[2025-Qty]]</f>
        <v>10.933333333333334</v>
      </c>
      <c r="R93" s="348">
        <v>91</v>
      </c>
      <c r="S93" s="348" t="s">
        <v>2995</v>
      </c>
      <c r="T93" s="348" t="s">
        <v>3119</v>
      </c>
      <c r="U93" s="348" t="s">
        <v>3178</v>
      </c>
      <c r="V93" s="348" t="s">
        <v>3179</v>
      </c>
      <c r="W93" s="82">
        <v>842</v>
      </c>
      <c r="X93" s="82">
        <v>100</v>
      </c>
      <c r="Y93" s="407">
        <f>Table1[[#This Row],[Selling Price ]]*Table1[[#This Row],[2025 Qty]]</f>
        <v>84200</v>
      </c>
    </row>
    <row r="94" spans="1:25">
      <c r="A94" s="79" t="s">
        <v>366</v>
      </c>
      <c r="B94" s="79" t="s">
        <v>367</v>
      </c>
      <c r="C94" s="79" t="s">
        <v>368</v>
      </c>
      <c r="D94" s="394">
        <v>263.44255319148937</v>
      </c>
      <c r="E94" s="135">
        <v>282</v>
      </c>
      <c r="F94" s="394">
        <f t="shared" si="3"/>
        <v>9.4</v>
      </c>
      <c r="G94" s="394">
        <f t="shared" si="5"/>
        <v>2476.36</v>
      </c>
      <c r="I94" s="400">
        <v>92</v>
      </c>
      <c r="J94" s="401" t="s">
        <v>1236</v>
      </c>
      <c r="K94" s="401" t="s">
        <v>1147</v>
      </c>
      <c r="L94" s="401" t="s">
        <v>1144</v>
      </c>
      <c r="M94" s="402">
        <v>664.52</v>
      </c>
      <c r="N94" s="401">
        <v>81</v>
      </c>
      <c r="O94" s="404">
        <f t="shared" si="4"/>
        <v>1.35</v>
      </c>
      <c r="P94" s="405">
        <f>Table4[[#This Row],[Selling Price]]*Table4[[#This Row],[2025-Qty]]</f>
        <v>897.10200000000009</v>
      </c>
      <c r="R94" s="348">
        <v>92</v>
      </c>
      <c r="S94" s="348" t="s">
        <v>2995</v>
      </c>
      <c r="T94" s="348" t="s">
        <v>3119</v>
      </c>
      <c r="U94" s="348" t="s">
        <v>3180</v>
      </c>
      <c r="V94" s="348" t="s">
        <v>3181</v>
      </c>
      <c r="W94" s="82">
        <v>45</v>
      </c>
      <c r="X94" s="82">
        <v>100</v>
      </c>
      <c r="Y94" s="407">
        <f>Table1[[#This Row],[Selling Price ]]*Table1[[#This Row],[2025 Qty]]</f>
        <v>4500</v>
      </c>
    </row>
    <row r="95" spans="1:25" ht="15" thickBot="1">
      <c r="A95" s="79" t="s">
        <v>369</v>
      </c>
      <c r="B95" s="79" t="s">
        <v>370</v>
      </c>
      <c r="C95" s="79" t="s">
        <v>368</v>
      </c>
      <c r="D95" s="394">
        <v>60.69737260950032</v>
      </c>
      <c r="E95" s="135">
        <v>16210</v>
      </c>
      <c r="F95" s="394">
        <f t="shared" si="3"/>
        <v>540.33333333333337</v>
      </c>
      <c r="G95" s="394">
        <f t="shared" si="5"/>
        <v>32796.813666666676</v>
      </c>
      <c r="I95" s="400">
        <v>93</v>
      </c>
      <c r="J95" s="401" t="s">
        <v>1237</v>
      </c>
      <c r="K95" s="401" t="s">
        <v>1140</v>
      </c>
      <c r="L95" s="401" t="s">
        <v>1141</v>
      </c>
      <c r="M95" s="402">
        <v>16</v>
      </c>
      <c r="N95" s="401">
        <v>79</v>
      </c>
      <c r="O95" s="404">
        <f t="shared" si="4"/>
        <v>1.3166666666666667</v>
      </c>
      <c r="P95" s="405">
        <f>Table4[[#This Row],[Selling Price]]*Table4[[#This Row],[2025-Qty]]</f>
        <v>21.066666666666666</v>
      </c>
      <c r="R95" s="516">
        <v>93</v>
      </c>
      <c r="S95" s="516" t="s">
        <v>2995</v>
      </c>
      <c r="T95" s="516" t="s">
        <v>3119</v>
      </c>
      <c r="U95" s="516" t="s">
        <v>3182</v>
      </c>
      <c r="V95" s="516" t="s">
        <v>3183</v>
      </c>
      <c r="W95" s="184">
        <v>751</v>
      </c>
      <c r="X95" s="184">
        <v>100</v>
      </c>
      <c r="Y95" s="517">
        <f>Table1[[#This Row],[Selling Price ]]*Table1[[#This Row],[2025 Qty]]</f>
        <v>75100</v>
      </c>
    </row>
    <row r="96" spans="1:25" ht="15.75" thickBot="1">
      <c r="A96" s="79" t="s">
        <v>371</v>
      </c>
      <c r="B96" s="79" t="s">
        <v>372</v>
      </c>
      <c r="C96" s="79" t="s">
        <v>368</v>
      </c>
      <c r="D96" s="394">
        <v>473.20869786368257</v>
      </c>
      <c r="E96" s="135">
        <v>983</v>
      </c>
      <c r="F96" s="394">
        <f t="shared" si="3"/>
        <v>32.766666666666673</v>
      </c>
      <c r="G96" s="394">
        <f t="shared" si="5"/>
        <v>15505.471666666668</v>
      </c>
      <c r="I96" s="400">
        <v>94</v>
      </c>
      <c r="J96" s="401" t="s">
        <v>1238</v>
      </c>
      <c r="K96" s="401" t="s">
        <v>1147</v>
      </c>
      <c r="L96" s="401" t="s">
        <v>1144</v>
      </c>
      <c r="M96" s="402">
        <v>35</v>
      </c>
      <c r="N96" s="401">
        <v>77</v>
      </c>
      <c r="O96" s="404">
        <f t="shared" si="4"/>
        <v>1.2833333333333334</v>
      </c>
      <c r="P96" s="405">
        <f>Table4[[#This Row],[Selling Price]]*Table4[[#This Row],[2025-Qty]]</f>
        <v>44.916666666666671</v>
      </c>
      <c r="R96" s="518"/>
      <c r="S96" s="519"/>
      <c r="T96" s="519"/>
      <c r="U96" s="519"/>
      <c r="V96" s="519"/>
      <c r="W96" s="520"/>
      <c r="X96" s="521">
        <f>SUBTOTAL(109,Table1[2025 Qty])</f>
        <v>9300</v>
      </c>
      <c r="Y96" s="522">
        <f>SUBTOTAL(109,Table1[[2025 Revenue ]])</f>
        <v>4053729</v>
      </c>
    </row>
    <row r="97" spans="1:16">
      <c r="A97" s="79" t="s">
        <v>373</v>
      </c>
      <c r="B97" s="79" t="s">
        <v>374</v>
      </c>
      <c r="C97" s="79" t="s">
        <v>368</v>
      </c>
      <c r="D97" s="394">
        <v>429.11488690599703</v>
      </c>
      <c r="E97" s="135">
        <v>4819</v>
      </c>
      <c r="F97" s="394">
        <f t="shared" si="3"/>
        <v>160.63333333333333</v>
      </c>
      <c r="G97" s="394">
        <f t="shared" si="5"/>
        <v>68930.154666666655</v>
      </c>
      <c r="I97" s="400">
        <v>95</v>
      </c>
      <c r="J97" s="401" t="s">
        <v>1239</v>
      </c>
      <c r="K97" s="401" t="s">
        <v>1147</v>
      </c>
      <c r="L97" s="401" t="s">
        <v>1144</v>
      </c>
      <c r="M97" s="402">
        <v>249.09</v>
      </c>
      <c r="N97" s="401">
        <v>74</v>
      </c>
      <c r="O97" s="404">
        <f t="shared" si="4"/>
        <v>1.2333333333333334</v>
      </c>
      <c r="P97" s="405">
        <f>Table4[[#This Row],[Selling Price]]*Table4[[#This Row],[2025-Qty]]</f>
        <v>307.21100000000001</v>
      </c>
    </row>
    <row r="98" spans="1:16">
      <c r="A98" s="79" t="s">
        <v>375</v>
      </c>
      <c r="B98" s="79" t="s">
        <v>374</v>
      </c>
      <c r="C98" s="79" t="s">
        <v>368</v>
      </c>
      <c r="D98" s="394">
        <v>448.68383237822349</v>
      </c>
      <c r="E98" s="135">
        <v>1396</v>
      </c>
      <c r="F98" s="394">
        <f t="shared" si="3"/>
        <v>46.533333333333331</v>
      </c>
      <c r="G98" s="394">
        <f t="shared" si="5"/>
        <v>20878.754333333331</v>
      </c>
      <c r="I98" s="400">
        <v>96</v>
      </c>
      <c r="J98" s="401" t="s">
        <v>1240</v>
      </c>
      <c r="K98" s="401" t="s">
        <v>1140</v>
      </c>
      <c r="L98" s="401" t="s">
        <v>1141</v>
      </c>
      <c r="M98" s="402">
        <v>13.5</v>
      </c>
      <c r="N98" s="401">
        <v>74</v>
      </c>
      <c r="O98" s="404">
        <f t="shared" si="4"/>
        <v>1.2333333333333334</v>
      </c>
      <c r="P98" s="405">
        <f>Table4[[#This Row],[Selling Price]]*Table4[[#This Row],[2025-Qty]]</f>
        <v>16.650000000000002</v>
      </c>
    </row>
    <row r="99" spans="1:16">
      <c r="A99" s="79" t="s">
        <v>376</v>
      </c>
      <c r="B99" s="79" t="s">
        <v>374</v>
      </c>
      <c r="C99" s="79" t="s">
        <v>368</v>
      </c>
      <c r="D99" s="394">
        <v>442.46169088507264</v>
      </c>
      <c r="E99" s="135">
        <v>1514</v>
      </c>
      <c r="F99" s="394">
        <f t="shared" si="3"/>
        <v>50.466666666666669</v>
      </c>
      <c r="G99" s="394">
        <f t="shared" si="5"/>
        <v>22329.566666666666</v>
      </c>
      <c r="I99" s="400">
        <v>97</v>
      </c>
      <c r="J99" s="401" t="s">
        <v>1241</v>
      </c>
      <c r="K99" s="401" t="s">
        <v>1147</v>
      </c>
      <c r="L99" s="401" t="s">
        <v>1144</v>
      </c>
      <c r="M99" s="402">
        <v>25.5</v>
      </c>
      <c r="N99" s="401">
        <v>73</v>
      </c>
      <c r="O99" s="404">
        <f t="shared" si="4"/>
        <v>1.2166666666666668</v>
      </c>
      <c r="P99" s="405">
        <f>Table4[[#This Row],[Selling Price]]*Table4[[#This Row],[2025-Qty]]</f>
        <v>31.025000000000002</v>
      </c>
    </row>
    <row r="100" spans="1:16">
      <c r="A100" s="79" t="s">
        <v>377</v>
      </c>
      <c r="B100" s="79" t="s">
        <v>378</v>
      </c>
      <c r="C100" s="79" t="s">
        <v>368</v>
      </c>
      <c r="D100" s="394">
        <v>313.94664586583463</v>
      </c>
      <c r="E100" s="135">
        <v>641</v>
      </c>
      <c r="F100" s="394">
        <f t="shared" si="3"/>
        <v>21.366666666666667</v>
      </c>
      <c r="G100" s="394">
        <f t="shared" si="5"/>
        <v>6707.9933333333329</v>
      </c>
      <c r="I100" s="400">
        <v>98</v>
      </c>
      <c r="J100" s="401" t="s">
        <v>1242</v>
      </c>
      <c r="K100" s="401" t="s">
        <v>1147</v>
      </c>
      <c r="L100" s="401" t="s">
        <v>1144</v>
      </c>
      <c r="M100" s="402">
        <v>780</v>
      </c>
      <c r="N100" s="401">
        <v>72</v>
      </c>
      <c r="O100" s="404">
        <f t="shared" si="4"/>
        <v>1.2000000000000002</v>
      </c>
      <c r="P100" s="405">
        <f>Table4[[#This Row],[Selling Price]]*Table4[[#This Row],[2025-Qty]]</f>
        <v>936.00000000000011</v>
      </c>
    </row>
    <row r="101" spans="1:16">
      <c r="A101" s="79" t="s">
        <v>379</v>
      </c>
      <c r="B101" s="79" t="s">
        <v>378</v>
      </c>
      <c r="C101" s="79" t="s">
        <v>368</v>
      </c>
      <c r="D101" s="394">
        <v>158.25955174686882</v>
      </c>
      <c r="E101" s="135">
        <v>6068</v>
      </c>
      <c r="F101" s="394">
        <f t="shared" si="3"/>
        <v>202.26666666666668</v>
      </c>
      <c r="G101" s="394">
        <f t="shared" si="5"/>
        <v>32010.632000000001</v>
      </c>
      <c r="I101" s="400">
        <v>99</v>
      </c>
      <c r="J101" s="401" t="s">
        <v>1243</v>
      </c>
      <c r="K101" s="401" t="s">
        <v>1140</v>
      </c>
      <c r="L101" s="401" t="s">
        <v>1141</v>
      </c>
      <c r="M101" s="402">
        <v>12.55</v>
      </c>
      <c r="N101" s="401">
        <v>71</v>
      </c>
      <c r="O101" s="404">
        <f t="shared" si="4"/>
        <v>1.1833333333333333</v>
      </c>
      <c r="P101" s="405">
        <f>Table4[[#This Row],[Selling Price]]*Table4[[#This Row],[2025-Qty]]</f>
        <v>14.850833333333334</v>
      </c>
    </row>
    <row r="102" spans="1:16">
      <c r="A102" s="79" t="s">
        <v>380</v>
      </c>
      <c r="B102" s="79" t="s">
        <v>381</v>
      </c>
      <c r="C102" s="79" t="s">
        <v>382</v>
      </c>
      <c r="D102" s="394">
        <v>23.46500049686972</v>
      </c>
      <c r="E102" s="135">
        <v>10063</v>
      </c>
      <c r="F102" s="394">
        <f t="shared" si="3"/>
        <v>335.43333333333339</v>
      </c>
      <c r="G102" s="394">
        <f t="shared" si="5"/>
        <v>7870.9433333333345</v>
      </c>
      <c r="I102" s="400">
        <v>100</v>
      </c>
      <c r="J102" s="401" t="s">
        <v>1244</v>
      </c>
      <c r="K102" s="401" t="s">
        <v>1147</v>
      </c>
      <c r="L102" s="401" t="s">
        <v>1144</v>
      </c>
      <c r="M102" s="402">
        <v>150</v>
      </c>
      <c r="N102" s="401">
        <v>70</v>
      </c>
      <c r="O102" s="404">
        <f t="shared" si="4"/>
        <v>1.1666666666666667</v>
      </c>
      <c r="P102" s="405">
        <f>Table4[[#This Row],[Selling Price]]*Table4[[#This Row],[2025-Qty]]</f>
        <v>175</v>
      </c>
    </row>
    <row r="103" spans="1:16">
      <c r="A103" s="79" t="s">
        <v>383</v>
      </c>
      <c r="B103" s="79" t="s">
        <v>384</v>
      </c>
      <c r="C103" s="79" t="s">
        <v>382</v>
      </c>
      <c r="D103" s="394">
        <v>117.29430888315518</v>
      </c>
      <c r="E103" s="135">
        <v>8139</v>
      </c>
      <c r="F103" s="394">
        <f t="shared" si="3"/>
        <v>271.3</v>
      </c>
      <c r="G103" s="394">
        <f t="shared" si="5"/>
        <v>31821.946000000004</v>
      </c>
      <c r="I103" s="400">
        <v>101</v>
      </c>
      <c r="J103" s="401" t="s">
        <v>1245</v>
      </c>
      <c r="K103" s="401" t="s">
        <v>1140</v>
      </c>
      <c r="L103" s="401" t="s">
        <v>1141</v>
      </c>
      <c r="M103" s="402">
        <v>843.6</v>
      </c>
      <c r="N103" s="401">
        <v>69</v>
      </c>
      <c r="O103" s="404">
        <f t="shared" si="4"/>
        <v>1.1500000000000001</v>
      </c>
      <c r="P103" s="405">
        <f>Table4[[#This Row],[Selling Price]]*Table4[[#This Row],[2025-Qty]]</f>
        <v>970.1400000000001</v>
      </c>
    </row>
    <row r="104" spans="1:16">
      <c r="A104" s="79" t="s">
        <v>385</v>
      </c>
      <c r="B104" s="79" t="s">
        <v>386</v>
      </c>
      <c r="C104" s="79" t="s">
        <v>382</v>
      </c>
      <c r="D104" s="394">
        <v>16.004224402207235</v>
      </c>
      <c r="E104" s="135">
        <v>4893</v>
      </c>
      <c r="F104" s="394">
        <f t="shared" si="3"/>
        <v>163.10000000000002</v>
      </c>
      <c r="G104" s="394">
        <f t="shared" si="5"/>
        <v>2610.2890000000002</v>
      </c>
      <c r="I104" s="400">
        <v>102</v>
      </c>
      <c r="J104" s="401" t="s">
        <v>1246</v>
      </c>
      <c r="K104" s="401" t="s">
        <v>1140</v>
      </c>
      <c r="L104" s="401" t="s">
        <v>1141</v>
      </c>
      <c r="M104" s="402">
        <v>63.79</v>
      </c>
      <c r="N104" s="401">
        <v>67</v>
      </c>
      <c r="O104" s="404">
        <f t="shared" si="4"/>
        <v>1.1166666666666667</v>
      </c>
      <c r="P104" s="405">
        <f>Table4[[#This Row],[Selling Price]]*Table4[[#This Row],[2025-Qty]]</f>
        <v>71.232166666666672</v>
      </c>
    </row>
    <row r="105" spans="1:16">
      <c r="A105" s="79" t="s">
        <v>387</v>
      </c>
      <c r="B105" s="79" t="s">
        <v>388</v>
      </c>
      <c r="C105" s="79" t="s">
        <v>382</v>
      </c>
      <c r="D105" s="394">
        <v>26.571337799870332</v>
      </c>
      <c r="E105" s="135">
        <v>4627</v>
      </c>
      <c r="F105" s="394">
        <f t="shared" si="3"/>
        <v>154.23333333333335</v>
      </c>
      <c r="G105" s="394">
        <f t="shared" si="5"/>
        <v>4098.1860000000015</v>
      </c>
      <c r="I105" s="400">
        <v>103</v>
      </c>
      <c r="J105" s="401" t="s">
        <v>1247</v>
      </c>
      <c r="K105" s="401" t="s">
        <v>1147</v>
      </c>
      <c r="L105" s="401" t="s">
        <v>1144</v>
      </c>
      <c r="M105" s="402">
        <v>591.74</v>
      </c>
      <c r="N105" s="401">
        <v>64</v>
      </c>
      <c r="O105" s="404">
        <f t="shared" si="4"/>
        <v>1.0666666666666667</v>
      </c>
      <c r="P105" s="405">
        <f>Table4[[#This Row],[Selling Price]]*Table4[[#This Row],[2025-Qty]]</f>
        <v>631.18933333333337</v>
      </c>
    </row>
    <row r="106" spans="1:16">
      <c r="A106" s="79" t="s">
        <v>389</v>
      </c>
      <c r="B106" s="79" t="s">
        <v>390</v>
      </c>
      <c r="C106" s="79" t="s">
        <v>382</v>
      </c>
      <c r="D106" s="394">
        <v>26.964099489795913</v>
      </c>
      <c r="E106" s="135">
        <v>3920</v>
      </c>
      <c r="F106" s="394">
        <f t="shared" si="3"/>
        <v>130.66666666666669</v>
      </c>
      <c r="G106" s="394">
        <f t="shared" si="5"/>
        <v>3523.3089999999997</v>
      </c>
      <c r="I106" s="400">
        <v>104</v>
      </c>
      <c r="J106" s="401" t="s">
        <v>1248</v>
      </c>
      <c r="K106" s="401" t="s">
        <v>1147</v>
      </c>
      <c r="L106" s="401" t="s">
        <v>1144</v>
      </c>
      <c r="M106" s="402">
        <v>898.82</v>
      </c>
      <c r="N106" s="401">
        <v>64</v>
      </c>
      <c r="O106" s="404">
        <f t="shared" si="4"/>
        <v>1.0666666666666667</v>
      </c>
      <c r="P106" s="405">
        <f>Table4[[#This Row],[Selling Price]]*Table4[[#This Row],[2025-Qty]]</f>
        <v>958.74133333333339</v>
      </c>
    </row>
    <row r="107" spans="1:16">
      <c r="A107" s="79" t="s">
        <v>391</v>
      </c>
      <c r="B107" s="79" t="s">
        <v>392</v>
      </c>
      <c r="C107" s="79" t="s">
        <v>382</v>
      </c>
      <c r="D107" s="394">
        <v>104.97899222654081</v>
      </c>
      <c r="E107" s="135">
        <v>3602</v>
      </c>
      <c r="F107" s="394">
        <f t="shared" si="3"/>
        <v>120.06666666666668</v>
      </c>
      <c r="G107" s="394">
        <f t="shared" si="5"/>
        <v>12604.477666666668</v>
      </c>
      <c r="I107" s="400">
        <v>105</v>
      </c>
      <c r="J107" s="401" t="s">
        <v>1249</v>
      </c>
      <c r="K107" s="401" t="s">
        <v>1147</v>
      </c>
      <c r="L107" s="401" t="s">
        <v>1144</v>
      </c>
      <c r="M107" s="402">
        <v>290.08999999999997</v>
      </c>
      <c r="N107" s="401">
        <v>64</v>
      </c>
      <c r="O107" s="404">
        <f t="shared" si="4"/>
        <v>1.0666666666666667</v>
      </c>
      <c r="P107" s="405">
        <f>Table4[[#This Row],[Selling Price]]*Table4[[#This Row],[2025-Qty]]</f>
        <v>309.42933333333332</v>
      </c>
    </row>
    <row r="108" spans="1:16">
      <c r="A108" s="79" t="s">
        <v>393</v>
      </c>
      <c r="B108" s="79" t="s">
        <v>394</v>
      </c>
      <c r="C108" s="79" t="s">
        <v>382</v>
      </c>
      <c r="D108" s="394">
        <v>51.192345854004259</v>
      </c>
      <c r="E108" s="135">
        <v>1411</v>
      </c>
      <c r="F108" s="394">
        <f t="shared" si="3"/>
        <v>47.033333333333331</v>
      </c>
      <c r="G108" s="394">
        <f t="shared" si="5"/>
        <v>2407.7466666666669</v>
      </c>
      <c r="I108" s="400">
        <v>106</v>
      </c>
      <c r="J108" s="401" t="s">
        <v>1250</v>
      </c>
      <c r="K108" s="401" t="s">
        <v>1147</v>
      </c>
      <c r="L108" s="401" t="s">
        <v>1144</v>
      </c>
      <c r="M108" s="402">
        <v>276.02</v>
      </c>
      <c r="N108" s="401">
        <v>64</v>
      </c>
      <c r="O108" s="404">
        <f t="shared" si="4"/>
        <v>1.0666666666666667</v>
      </c>
      <c r="P108" s="405">
        <f>Table4[[#This Row],[Selling Price]]*Table4[[#This Row],[2025-Qty]]</f>
        <v>294.42133333333334</v>
      </c>
    </row>
    <row r="109" spans="1:16">
      <c r="A109" s="79" t="s">
        <v>395</v>
      </c>
      <c r="B109" s="79" t="s">
        <v>396</v>
      </c>
      <c r="C109" s="79" t="s">
        <v>382</v>
      </c>
      <c r="D109" s="394">
        <v>56.989865399841619</v>
      </c>
      <c r="E109" s="135">
        <v>1263</v>
      </c>
      <c r="F109" s="394">
        <f t="shared" si="3"/>
        <v>42.1</v>
      </c>
      <c r="G109" s="394">
        <f t="shared" si="5"/>
        <v>2399.2733333333322</v>
      </c>
      <c r="I109" s="400">
        <v>107</v>
      </c>
      <c r="J109" s="401" t="s">
        <v>1251</v>
      </c>
      <c r="K109" s="401" t="s">
        <v>1147</v>
      </c>
      <c r="L109" s="401" t="s">
        <v>1144</v>
      </c>
      <c r="M109" s="402">
        <v>72.8</v>
      </c>
      <c r="N109" s="401">
        <v>64</v>
      </c>
      <c r="O109" s="404">
        <f t="shared" si="4"/>
        <v>1.0666666666666667</v>
      </c>
      <c r="P109" s="405">
        <f>Table4[[#This Row],[Selling Price]]*Table4[[#This Row],[2025-Qty]]</f>
        <v>77.653333333333336</v>
      </c>
    </row>
    <row r="110" spans="1:16">
      <c r="A110" s="79" t="s">
        <v>397</v>
      </c>
      <c r="B110" s="79" t="s">
        <v>398</v>
      </c>
      <c r="C110" s="79" t="s">
        <v>382</v>
      </c>
      <c r="D110" s="394">
        <v>21.948283518360373</v>
      </c>
      <c r="E110" s="135">
        <v>1171</v>
      </c>
      <c r="F110" s="394">
        <f t="shared" si="3"/>
        <v>39.033333333333331</v>
      </c>
      <c r="G110" s="394">
        <f t="shared" si="5"/>
        <v>856.71466666666652</v>
      </c>
      <c r="I110" s="400">
        <v>108</v>
      </c>
      <c r="J110" s="401" t="s">
        <v>1252</v>
      </c>
      <c r="K110" s="401" t="s">
        <v>1147</v>
      </c>
      <c r="L110" s="401" t="s">
        <v>1144</v>
      </c>
      <c r="M110" s="402">
        <v>5.76</v>
      </c>
      <c r="N110" s="401">
        <v>62</v>
      </c>
      <c r="O110" s="404">
        <f t="shared" si="4"/>
        <v>1.0333333333333334</v>
      </c>
      <c r="P110" s="405">
        <f>Table4[[#This Row],[Selling Price]]*Table4[[#This Row],[2025-Qty]]</f>
        <v>5.952</v>
      </c>
    </row>
    <row r="111" spans="1:16">
      <c r="A111" s="79" t="s">
        <v>399</v>
      </c>
      <c r="B111" s="79" t="s">
        <v>396</v>
      </c>
      <c r="C111" s="79" t="s">
        <v>382</v>
      </c>
      <c r="D111" s="394">
        <v>49.273415977961399</v>
      </c>
      <c r="E111" s="135">
        <v>726</v>
      </c>
      <c r="F111" s="394">
        <f t="shared" si="3"/>
        <v>24.200000000000003</v>
      </c>
      <c r="G111" s="394">
        <f t="shared" si="5"/>
        <v>1192.4166666666661</v>
      </c>
      <c r="I111" s="400">
        <v>109</v>
      </c>
      <c r="J111" s="401" t="s">
        <v>1253</v>
      </c>
      <c r="K111" s="401" t="s">
        <v>1254</v>
      </c>
      <c r="L111" s="401" t="s">
        <v>1144</v>
      </c>
      <c r="M111" s="402">
        <v>142.34</v>
      </c>
      <c r="N111" s="401">
        <v>61</v>
      </c>
      <c r="O111" s="404">
        <f t="shared" si="4"/>
        <v>1.0166666666666666</v>
      </c>
      <c r="P111" s="405">
        <f>Table4[[#This Row],[Selling Price]]*Table4[[#This Row],[2025-Qty]]</f>
        <v>144.71233333333333</v>
      </c>
    </row>
    <row r="112" spans="1:16">
      <c r="A112" s="79" t="s">
        <v>400</v>
      </c>
      <c r="B112" s="79" t="s">
        <v>396</v>
      </c>
      <c r="C112" s="79" t="s">
        <v>382</v>
      </c>
      <c r="D112" s="394">
        <v>79.253535660091046</v>
      </c>
      <c r="E112" s="135">
        <v>659</v>
      </c>
      <c r="F112" s="394">
        <f t="shared" si="3"/>
        <v>21.966666666666669</v>
      </c>
      <c r="G112" s="394">
        <f t="shared" si="5"/>
        <v>1740.9360000000001</v>
      </c>
      <c r="I112" s="400">
        <v>110</v>
      </c>
      <c r="J112" s="401" t="s">
        <v>1255</v>
      </c>
      <c r="K112" s="401" t="s">
        <v>1147</v>
      </c>
      <c r="L112" s="401" t="s">
        <v>1144</v>
      </c>
      <c r="M112" s="402">
        <v>10.42</v>
      </c>
      <c r="N112" s="401">
        <v>60</v>
      </c>
      <c r="O112" s="404">
        <f t="shared" si="4"/>
        <v>1</v>
      </c>
      <c r="P112" s="405">
        <f>Table4[[#This Row],[Selling Price]]*Table4[[#This Row],[2025-Qty]]</f>
        <v>10.42</v>
      </c>
    </row>
    <row r="113" spans="1:16">
      <c r="A113" s="79" t="s">
        <v>401</v>
      </c>
      <c r="B113" s="79" t="s">
        <v>396</v>
      </c>
      <c r="C113" s="79" t="s">
        <v>382</v>
      </c>
      <c r="D113" s="394">
        <v>42.799469496021217</v>
      </c>
      <c r="E113" s="135">
        <v>377</v>
      </c>
      <c r="F113" s="394">
        <f t="shared" si="3"/>
        <v>12.566666666666668</v>
      </c>
      <c r="G113" s="394">
        <f t="shared" si="5"/>
        <v>537.84666666666669</v>
      </c>
      <c r="I113" s="400">
        <v>111</v>
      </c>
      <c r="J113" s="401" t="s">
        <v>1256</v>
      </c>
      <c r="K113" s="401" t="s">
        <v>1147</v>
      </c>
      <c r="L113" s="401" t="s">
        <v>1144</v>
      </c>
      <c r="M113" s="402">
        <v>13.17</v>
      </c>
      <c r="N113" s="401">
        <v>60</v>
      </c>
      <c r="O113" s="404">
        <f t="shared" si="4"/>
        <v>1</v>
      </c>
      <c r="P113" s="405">
        <f>Table4[[#This Row],[Selling Price]]*Table4[[#This Row],[2025-Qty]]</f>
        <v>13.17</v>
      </c>
    </row>
    <row r="114" spans="1:16">
      <c r="A114" s="79" t="s">
        <v>402</v>
      </c>
      <c r="B114" s="79" t="s">
        <v>403</v>
      </c>
      <c r="C114" s="79" t="s">
        <v>382</v>
      </c>
      <c r="D114" s="394">
        <v>29.044608150470218</v>
      </c>
      <c r="E114" s="135">
        <v>319</v>
      </c>
      <c r="F114" s="394">
        <f t="shared" si="3"/>
        <v>10.633333333333333</v>
      </c>
      <c r="G114" s="394">
        <f t="shared" si="5"/>
        <v>308.84099999999995</v>
      </c>
      <c r="I114" s="400">
        <v>112</v>
      </c>
      <c r="J114" s="401" t="s">
        <v>1257</v>
      </c>
      <c r="K114" s="401" t="s">
        <v>1254</v>
      </c>
      <c r="L114" s="401" t="s">
        <v>1144</v>
      </c>
      <c r="M114" s="402">
        <v>139.9</v>
      </c>
      <c r="N114" s="401">
        <v>60</v>
      </c>
      <c r="O114" s="404">
        <f t="shared" si="4"/>
        <v>1</v>
      </c>
      <c r="P114" s="405">
        <f>Table4[[#This Row],[Selling Price]]*Table4[[#This Row],[2025-Qty]]</f>
        <v>139.9</v>
      </c>
    </row>
    <row r="115" spans="1:16">
      <c r="A115" s="79" t="s">
        <v>404</v>
      </c>
      <c r="B115" s="79" t="s">
        <v>396</v>
      </c>
      <c r="C115" s="79" t="s">
        <v>382</v>
      </c>
      <c r="D115" s="394">
        <v>53.364784053156143</v>
      </c>
      <c r="E115" s="135">
        <v>301</v>
      </c>
      <c r="F115" s="394">
        <f t="shared" si="3"/>
        <v>10.033333333333333</v>
      </c>
      <c r="G115" s="394">
        <f t="shared" si="5"/>
        <v>535.42666666666662</v>
      </c>
      <c r="I115" s="400">
        <v>113</v>
      </c>
      <c r="J115" s="401" t="s">
        <v>1258</v>
      </c>
      <c r="K115" s="401" t="s">
        <v>1147</v>
      </c>
      <c r="L115" s="401" t="s">
        <v>1144</v>
      </c>
      <c r="M115" s="402">
        <v>289.24</v>
      </c>
      <c r="N115" s="401">
        <v>59</v>
      </c>
      <c r="O115" s="404">
        <f t="shared" si="4"/>
        <v>0.98333333333333339</v>
      </c>
      <c r="P115" s="405">
        <f>Table4[[#This Row],[Selling Price]]*Table4[[#This Row],[2025-Qty]]</f>
        <v>284.41933333333338</v>
      </c>
    </row>
    <row r="116" spans="1:16">
      <c r="A116" s="79" t="s">
        <v>405</v>
      </c>
      <c r="B116" s="79" t="s">
        <v>406</v>
      </c>
      <c r="C116" s="79" t="s">
        <v>382</v>
      </c>
      <c r="D116" s="394">
        <v>32</v>
      </c>
      <c r="E116" s="135">
        <v>240</v>
      </c>
      <c r="F116" s="394">
        <f t="shared" si="3"/>
        <v>8</v>
      </c>
      <c r="G116" s="394">
        <f t="shared" si="5"/>
        <v>256</v>
      </c>
      <c r="I116" s="400">
        <v>114</v>
      </c>
      <c r="J116" s="401" t="s">
        <v>1259</v>
      </c>
      <c r="K116" s="401" t="s">
        <v>1147</v>
      </c>
      <c r="L116" s="401" t="s">
        <v>1144</v>
      </c>
      <c r="M116" s="402">
        <v>1519.58</v>
      </c>
      <c r="N116" s="401">
        <v>59</v>
      </c>
      <c r="O116" s="404">
        <f t="shared" si="4"/>
        <v>0.98333333333333339</v>
      </c>
      <c r="P116" s="405">
        <f>Table4[[#This Row],[Selling Price]]*Table4[[#This Row],[2025-Qty]]</f>
        <v>1494.2536666666667</v>
      </c>
    </row>
    <row r="117" spans="1:16">
      <c r="A117" s="79" t="s">
        <v>407</v>
      </c>
      <c r="B117" s="79" t="s">
        <v>408</v>
      </c>
      <c r="C117" s="79" t="s">
        <v>382</v>
      </c>
      <c r="D117" s="394">
        <v>37.445378151260506</v>
      </c>
      <c r="E117" s="135">
        <v>238</v>
      </c>
      <c r="F117" s="394">
        <f t="shared" si="3"/>
        <v>7.9333333333333336</v>
      </c>
      <c r="G117" s="394">
        <f t="shared" si="5"/>
        <v>297.06666666666666</v>
      </c>
      <c r="I117" s="400">
        <v>115</v>
      </c>
      <c r="J117" s="401" t="s">
        <v>1260</v>
      </c>
      <c r="K117" s="401" t="s">
        <v>1254</v>
      </c>
      <c r="L117" s="401" t="s">
        <v>1144</v>
      </c>
      <c r="M117" s="402">
        <v>464.87</v>
      </c>
      <c r="N117" s="401">
        <v>59</v>
      </c>
      <c r="O117" s="404">
        <f t="shared" si="4"/>
        <v>0.98333333333333339</v>
      </c>
      <c r="P117" s="405">
        <f>Table4[[#This Row],[Selling Price]]*Table4[[#This Row],[2025-Qty]]</f>
        <v>457.12216666666671</v>
      </c>
    </row>
    <row r="118" spans="1:16">
      <c r="A118" s="79" t="s">
        <v>409</v>
      </c>
      <c r="B118" s="79" t="s">
        <v>410</v>
      </c>
      <c r="C118" s="79" t="s">
        <v>382</v>
      </c>
      <c r="D118" s="394">
        <v>23.117021276595743</v>
      </c>
      <c r="E118" s="135">
        <v>235</v>
      </c>
      <c r="F118" s="394">
        <f t="shared" si="3"/>
        <v>7.833333333333333</v>
      </c>
      <c r="G118" s="394">
        <f t="shared" si="5"/>
        <v>181.08333333333331</v>
      </c>
      <c r="I118" s="400">
        <v>116</v>
      </c>
      <c r="J118" s="401" t="s">
        <v>1261</v>
      </c>
      <c r="K118" s="401" t="s">
        <v>1147</v>
      </c>
      <c r="L118" s="401" t="s">
        <v>1144</v>
      </c>
      <c r="M118" s="402">
        <v>883.84</v>
      </c>
      <c r="N118" s="401">
        <v>58</v>
      </c>
      <c r="O118" s="404">
        <f t="shared" si="4"/>
        <v>0.96666666666666667</v>
      </c>
      <c r="P118" s="405">
        <f>Table4[[#This Row],[Selling Price]]*Table4[[#This Row],[2025-Qty]]</f>
        <v>854.37866666666673</v>
      </c>
    </row>
    <row r="119" spans="1:16">
      <c r="A119" s="79" t="s">
        <v>411</v>
      </c>
      <c r="B119" s="79" t="s">
        <v>412</v>
      </c>
      <c r="C119" s="79" t="s">
        <v>382</v>
      </c>
      <c r="D119" s="394">
        <v>24.230000000000004</v>
      </c>
      <c r="E119" s="135">
        <v>151</v>
      </c>
      <c r="F119" s="394">
        <f t="shared" si="3"/>
        <v>5.0333333333333341</v>
      </c>
      <c r="G119" s="394">
        <f t="shared" si="5"/>
        <v>121.95766666666671</v>
      </c>
      <c r="I119" s="400">
        <v>117</v>
      </c>
      <c r="J119" s="401" t="s">
        <v>1262</v>
      </c>
      <c r="K119" s="401" t="s">
        <v>1147</v>
      </c>
      <c r="L119" s="401" t="s">
        <v>1144</v>
      </c>
      <c r="M119" s="402">
        <v>7.34</v>
      </c>
      <c r="N119" s="401">
        <v>58</v>
      </c>
      <c r="O119" s="404">
        <f t="shared" si="4"/>
        <v>0.96666666666666667</v>
      </c>
      <c r="P119" s="405">
        <f>Table4[[#This Row],[Selling Price]]*Table4[[#This Row],[2025-Qty]]</f>
        <v>7.0953333333333335</v>
      </c>
    </row>
    <row r="120" spans="1:16">
      <c r="A120" s="79" t="s">
        <v>413</v>
      </c>
      <c r="B120" s="79" t="s">
        <v>414</v>
      </c>
      <c r="C120" s="79" t="s">
        <v>382</v>
      </c>
      <c r="D120" s="394">
        <v>13.25</v>
      </c>
      <c r="E120" s="135">
        <v>108</v>
      </c>
      <c r="F120" s="394">
        <f t="shared" si="3"/>
        <v>3.6</v>
      </c>
      <c r="G120" s="394">
        <f t="shared" si="5"/>
        <v>47.7</v>
      </c>
      <c r="I120" s="400">
        <v>118</v>
      </c>
      <c r="J120" s="401" t="s">
        <v>1263</v>
      </c>
      <c r="K120" s="401" t="s">
        <v>1140</v>
      </c>
      <c r="L120" s="401" t="s">
        <v>1141</v>
      </c>
      <c r="M120" s="402">
        <v>130.59</v>
      </c>
      <c r="N120" s="401">
        <v>57</v>
      </c>
      <c r="O120" s="404">
        <f t="shared" si="4"/>
        <v>0.95000000000000007</v>
      </c>
      <c r="P120" s="405">
        <f>Table4[[#This Row],[Selling Price]]*Table4[[#This Row],[2025-Qty]]</f>
        <v>124.06050000000002</v>
      </c>
    </row>
    <row r="121" spans="1:16">
      <c r="A121" s="79" t="s">
        <v>415</v>
      </c>
      <c r="B121" s="79" t="s">
        <v>416</v>
      </c>
      <c r="C121" s="79" t="s">
        <v>382</v>
      </c>
      <c r="D121" s="394">
        <v>23.255445544554458</v>
      </c>
      <c r="E121" s="135">
        <v>101</v>
      </c>
      <c r="F121" s="394">
        <f t="shared" si="3"/>
        <v>3.3666666666666667</v>
      </c>
      <c r="G121" s="394">
        <f t="shared" si="5"/>
        <v>78.293333333333351</v>
      </c>
      <c r="I121" s="400">
        <v>119</v>
      </c>
      <c r="J121" s="401" t="s">
        <v>1264</v>
      </c>
      <c r="K121" s="401" t="s">
        <v>1147</v>
      </c>
      <c r="L121" s="401" t="s">
        <v>1144</v>
      </c>
      <c r="M121" s="402">
        <v>133.63</v>
      </c>
      <c r="N121" s="401">
        <v>57</v>
      </c>
      <c r="O121" s="404">
        <f t="shared" si="4"/>
        <v>0.95000000000000007</v>
      </c>
      <c r="P121" s="405">
        <f>Table4[[#This Row],[Selling Price]]*Table4[[#This Row],[2025-Qty]]</f>
        <v>126.94850000000001</v>
      </c>
    </row>
    <row r="122" spans="1:16">
      <c r="A122" s="79" t="s">
        <v>417</v>
      </c>
      <c r="B122" s="79" t="s">
        <v>418</v>
      </c>
      <c r="C122" s="79" t="s">
        <v>419</v>
      </c>
      <c r="D122" s="394">
        <v>247.79005024255022</v>
      </c>
      <c r="E122" s="135">
        <v>5772</v>
      </c>
      <c r="F122" s="394">
        <f t="shared" si="3"/>
        <v>192.4</v>
      </c>
      <c r="G122" s="394">
        <f t="shared" si="5"/>
        <v>47674.805666666667</v>
      </c>
      <c r="I122" s="400">
        <v>120</v>
      </c>
      <c r="J122" s="401" t="s">
        <v>1265</v>
      </c>
      <c r="K122" s="401" t="s">
        <v>1147</v>
      </c>
      <c r="L122" s="401" t="s">
        <v>1144</v>
      </c>
      <c r="M122" s="402">
        <v>102.96</v>
      </c>
      <c r="N122" s="401">
        <v>56</v>
      </c>
      <c r="O122" s="404">
        <f t="shared" si="4"/>
        <v>0.93333333333333346</v>
      </c>
      <c r="P122" s="405">
        <f>Table4[[#This Row],[Selling Price]]*Table4[[#This Row],[2025-Qty]]</f>
        <v>96.096000000000004</v>
      </c>
    </row>
    <row r="123" spans="1:16">
      <c r="A123" s="79" t="s">
        <v>420</v>
      </c>
      <c r="B123" s="79" t="s">
        <v>421</v>
      </c>
      <c r="C123" s="79" t="s">
        <v>419</v>
      </c>
      <c r="D123" s="394">
        <v>95.592800775764147</v>
      </c>
      <c r="E123" s="135">
        <v>14953</v>
      </c>
      <c r="F123" s="394">
        <f t="shared" si="3"/>
        <v>498.43333333333334</v>
      </c>
      <c r="G123" s="394">
        <f t="shared" si="5"/>
        <v>47646.63833333338</v>
      </c>
      <c r="I123" s="400">
        <v>121</v>
      </c>
      <c r="J123" s="401" t="s">
        <v>1266</v>
      </c>
      <c r="K123" s="401" t="s">
        <v>1147</v>
      </c>
      <c r="L123" s="401" t="s">
        <v>1144</v>
      </c>
      <c r="M123" s="402">
        <v>452.7</v>
      </c>
      <c r="N123" s="401">
        <v>55</v>
      </c>
      <c r="O123" s="404">
        <f t="shared" si="4"/>
        <v>0.91666666666666663</v>
      </c>
      <c r="P123" s="405">
        <f>Table4[[#This Row],[Selling Price]]*Table4[[#This Row],[2025-Qty]]</f>
        <v>414.97499999999997</v>
      </c>
    </row>
    <row r="124" spans="1:16">
      <c r="A124" s="79" t="s">
        <v>422</v>
      </c>
      <c r="B124" s="79" t="s">
        <v>423</v>
      </c>
      <c r="C124" s="79" t="s">
        <v>419</v>
      </c>
      <c r="D124" s="394">
        <v>83.109252690434658</v>
      </c>
      <c r="E124" s="135">
        <v>16633</v>
      </c>
      <c r="F124" s="394">
        <f t="shared" si="3"/>
        <v>554.43333333333328</v>
      </c>
      <c r="G124" s="394">
        <f t="shared" si="5"/>
        <v>46078.539999999986</v>
      </c>
      <c r="I124" s="400">
        <v>122</v>
      </c>
      <c r="J124" s="401" t="s">
        <v>1267</v>
      </c>
      <c r="K124" s="401" t="s">
        <v>1147</v>
      </c>
      <c r="L124" s="401" t="s">
        <v>1144</v>
      </c>
      <c r="M124" s="402">
        <v>16.079999999999998</v>
      </c>
      <c r="N124" s="401">
        <v>54</v>
      </c>
      <c r="O124" s="404">
        <f t="shared" si="4"/>
        <v>0.9</v>
      </c>
      <c r="P124" s="405">
        <f>Table4[[#This Row],[Selling Price]]*Table4[[#This Row],[2025-Qty]]</f>
        <v>14.472</v>
      </c>
    </row>
    <row r="125" spans="1:16">
      <c r="A125" s="79" t="s">
        <v>424</v>
      </c>
      <c r="B125" s="79" t="s">
        <v>425</v>
      </c>
      <c r="C125" s="79" t="s">
        <v>419</v>
      </c>
      <c r="D125" s="394">
        <v>82.303095029422806</v>
      </c>
      <c r="E125" s="135">
        <v>15974</v>
      </c>
      <c r="F125" s="394">
        <f t="shared" si="3"/>
        <v>532.4666666666667</v>
      </c>
      <c r="G125" s="394">
        <f t="shared" si="5"/>
        <v>43823.654666666669</v>
      </c>
      <c r="I125" s="400">
        <v>123</v>
      </c>
      <c r="J125" s="401" t="s">
        <v>1268</v>
      </c>
      <c r="K125" s="401" t="s">
        <v>1147</v>
      </c>
      <c r="L125" s="401" t="s">
        <v>1144</v>
      </c>
      <c r="M125" s="402">
        <v>156.59</v>
      </c>
      <c r="N125" s="401">
        <v>53</v>
      </c>
      <c r="O125" s="404">
        <f t="shared" si="4"/>
        <v>0.88333333333333341</v>
      </c>
      <c r="P125" s="405">
        <f>Table4[[#This Row],[Selling Price]]*Table4[[#This Row],[2025-Qty]]</f>
        <v>138.32116666666667</v>
      </c>
    </row>
    <row r="126" spans="1:16">
      <c r="A126" s="79" t="s">
        <v>426</v>
      </c>
      <c r="B126" s="79" t="s">
        <v>427</v>
      </c>
      <c r="C126" s="79" t="s">
        <v>419</v>
      </c>
      <c r="D126" s="394">
        <v>226.55536195121937</v>
      </c>
      <c r="E126" s="135">
        <v>5125</v>
      </c>
      <c r="F126" s="394">
        <f t="shared" si="3"/>
        <v>170.83333333333334</v>
      </c>
      <c r="G126" s="394">
        <f t="shared" si="5"/>
        <v>38703.207666666647</v>
      </c>
      <c r="I126" s="400">
        <v>124</v>
      </c>
      <c r="J126" s="401" t="s">
        <v>1269</v>
      </c>
      <c r="K126" s="401" t="s">
        <v>1147</v>
      </c>
      <c r="L126" s="401" t="s">
        <v>1144</v>
      </c>
      <c r="M126" s="402">
        <v>21.1</v>
      </c>
      <c r="N126" s="401">
        <v>52</v>
      </c>
      <c r="O126" s="404">
        <f t="shared" si="4"/>
        <v>0.8666666666666667</v>
      </c>
      <c r="P126" s="405">
        <f>Table4[[#This Row],[Selling Price]]*Table4[[#This Row],[2025-Qty]]</f>
        <v>18.286666666666669</v>
      </c>
    </row>
    <row r="127" spans="1:16">
      <c r="A127" s="79" t="s">
        <v>428</v>
      </c>
      <c r="B127" s="79" t="s">
        <v>425</v>
      </c>
      <c r="C127" s="79" t="s">
        <v>419</v>
      </c>
      <c r="D127" s="394">
        <v>188.8643940643033</v>
      </c>
      <c r="E127" s="135">
        <v>6065</v>
      </c>
      <c r="F127" s="394">
        <f t="shared" si="3"/>
        <v>202.16666666666669</v>
      </c>
      <c r="G127" s="394">
        <f t="shared" si="5"/>
        <v>38182.084999999985</v>
      </c>
      <c r="I127" s="400">
        <v>125</v>
      </c>
      <c r="J127" s="401" t="s">
        <v>1270</v>
      </c>
      <c r="K127" s="401" t="s">
        <v>1147</v>
      </c>
      <c r="L127" s="401" t="s">
        <v>1144</v>
      </c>
      <c r="M127" s="402">
        <v>4260</v>
      </c>
      <c r="N127" s="401">
        <v>52</v>
      </c>
      <c r="O127" s="404">
        <f t="shared" si="4"/>
        <v>0.8666666666666667</v>
      </c>
      <c r="P127" s="405">
        <f>Table4[[#This Row],[Selling Price]]*Table4[[#This Row],[2025-Qty]]</f>
        <v>3692</v>
      </c>
    </row>
    <row r="128" spans="1:16">
      <c r="A128" s="79" t="s">
        <v>429</v>
      </c>
      <c r="B128" s="79" t="s">
        <v>427</v>
      </c>
      <c r="C128" s="79" t="s">
        <v>419</v>
      </c>
      <c r="D128" s="394">
        <v>254.3751477170994</v>
      </c>
      <c r="E128" s="135">
        <v>4468</v>
      </c>
      <c r="F128" s="394">
        <f t="shared" si="3"/>
        <v>148.93333333333334</v>
      </c>
      <c r="G128" s="394">
        <f t="shared" si="5"/>
        <v>37884.938666666669</v>
      </c>
      <c r="I128" s="400">
        <v>126</v>
      </c>
      <c r="J128" s="401" t="s">
        <v>1271</v>
      </c>
      <c r="K128" s="401" t="s">
        <v>1147</v>
      </c>
      <c r="L128" s="401" t="s">
        <v>1144</v>
      </c>
      <c r="M128" s="402">
        <v>2962.73</v>
      </c>
      <c r="N128" s="401">
        <v>51</v>
      </c>
      <c r="O128" s="404">
        <f t="shared" si="4"/>
        <v>0.85000000000000009</v>
      </c>
      <c r="P128" s="405">
        <f>Table4[[#This Row],[Selling Price]]*Table4[[#This Row],[2025-Qty]]</f>
        <v>2518.3205000000003</v>
      </c>
    </row>
    <row r="129" spans="1:16">
      <c r="A129" s="79" t="s">
        <v>430</v>
      </c>
      <c r="B129" s="79" t="s">
        <v>425</v>
      </c>
      <c r="C129" s="79" t="s">
        <v>419</v>
      </c>
      <c r="D129" s="394">
        <v>48.874574956537245</v>
      </c>
      <c r="E129" s="135">
        <v>22433</v>
      </c>
      <c r="F129" s="394">
        <f t="shared" si="3"/>
        <v>747.76666666666677</v>
      </c>
      <c r="G129" s="394">
        <f t="shared" si="5"/>
        <v>36546.778000000006</v>
      </c>
      <c r="I129" s="400">
        <v>127</v>
      </c>
      <c r="J129" s="401" t="s">
        <v>1272</v>
      </c>
      <c r="K129" s="401" t="s">
        <v>1143</v>
      </c>
      <c r="L129" s="401" t="s">
        <v>1144</v>
      </c>
      <c r="M129" s="402">
        <v>4647.74</v>
      </c>
      <c r="N129" s="401">
        <v>51</v>
      </c>
      <c r="O129" s="404">
        <f t="shared" si="4"/>
        <v>0.85000000000000009</v>
      </c>
      <c r="P129" s="405">
        <f>Table4[[#This Row],[Selling Price]]*Table4[[#This Row],[2025-Qty]]</f>
        <v>3950.5790000000002</v>
      </c>
    </row>
    <row r="130" spans="1:16">
      <c r="A130" s="79" t="s">
        <v>431</v>
      </c>
      <c r="B130" s="79" t="s">
        <v>432</v>
      </c>
      <c r="C130" s="79" t="s">
        <v>419</v>
      </c>
      <c r="D130" s="394">
        <v>204.86425885177033</v>
      </c>
      <c r="E130" s="135">
        <v>4999</v>
      </c>
      <c r="F130" s="394">
        <f t="shared" si="3"/>
        <v>166.63333333333333</v>
      </c>
      <c r="G130" s="394">
        <f t="shared" si="5"/>
        <v>34137.21433333333</v>
      </c>
      <c r="I130" s="400">
        <v>128</v>
      </c>
      <c r="J130" s="401" t="s">
        <v>1273</v>
      </c>
      <c r="K130" s="401" t="s">
        <v>1157</v>
      </c>
      <c r="L130" s="401" t="s">
        <v>1144</v>
      </c>
      <c r="M130" s="402">
        <v>97.12</v>
      </c>
      <c r="N130" s="401">
        <v>51</v>
      </c>
      <c r="O130" s="404">
        <f t="shared" si="4"/>
        <v>0.85000000000000009</v>
      </c>
      <c r="P130" s="405">
        <f>Table4[[#This Row],[Selling Price]]*Table4[[#This Row],[2025-Qty]]</f>
        <v>82.552000000000007</v>
      </c>
    </row>
    <row r="131" spans="1:16">
      <c r="A131" s="79" t="s">
        <v>433</v>
      </c>
      <c r="B131" s="79" t="s">
        <v>434</v>
      </c>
      <c r="C131" s="79" t="s">
        <v>419</v>
      </c>
      <c r="D131" s="394">
        <v>76.941477768795465</v>
      </c>
      <c r="E131" s="135">
        <v>12370</v>
      </c>
      <c r="F131" s="394">
        <f t="shared" ref="F131:F194" si="6">(E131/3)*0.1</f>
        <v>412.33333333333331</v>
      </c>
      <c r="G131" s="394">
        <f t="shared" si="5"/>
        <v>31725.535999999996</v>
      </c>
      <c r="I131" s="400">
        <v>129</v>
      </c>
      <c r="J131" s="401" t="s">
        <v>1274</v>
      </c>
      <c r="K131" s="401" t="s">
        <v>1147</v>
      </c>
      <c r="L131" s="401" t="s">
        <v>1144</v>
      </c>
      <c r="M131" s="402">
        <v>1058.97</v>
      </c>
      <c r="N131" s="401">
        <v>49</v>
      </c>
      <c r="O131" s="404">
        <f t="shared" ref="O131:O194" si="7">(N131/3)*0.05</f>
        <v>0.81666666666666665</v>
      </c>
      <c r="P131" s="405">
        <f>Table4[[#This Row],[Selling Price]]*Table4[[#This Row],[2025-Qty]]</f>
        <v>864.82550000000003</v>
      </c>
    </row>
    <row r="132" spans="1:16">
      <c r="A132" s="79" t="s">
        <v>435</v>
      </c>
      <c r="B132" s="79" t="s">
        <v>436</v>
      </c>
      <c r="C132" s="79" t="s">
        <v>419</v>
      </c>
      <c r="D132" s="394">
        <v>10.066453677812961</v>
      </c>
      <c r="E132" s="135">
        <v>86546</v>
      </c>
      <c r="F132" s="394">
        <f t="shared" si="6"/>
        <v>2884.8666666666668</v>
      </c>
      <c r="G132" s="394">
        <f t="shared" ref="G132:G195" si="8">D132*F132</f>
        <v>29040.376666666685</v>
      </c>
      <c r="I132" s="400">
        <v>130</v>
      </c>
      <c r="J132" s="401" t="s">
        <v>1275</v>
      </c>
      <c r="K132" s="401" t="s">
        <v>1140</v>
      </c>
      <c r="L132" s="401" t="s">
        <v>1141</v>
      </c>
      <c r="M132" s="402">
        <v>104.63</v>
      </c>
      <c r="N132" s="401">
        <v>49</v>
      </c>
      <c r="O132" s="404">
        <f t="shared" si="7"/>
        <v>0.81666666666666665</v>
      </c>
      <c r="P132" s="405">
        <f>Table4[[#This Row],[Selling Price]]*Table4[[#This Row],[2025-Qty]]</f>
        <v>85.447833333333321</v>
      </c>
    </row>
    <row r="133" spans="1:16">
      <c r="A133" s="79" t="s">
        <v>437</v>
      </c>
      <c r="B133" s="79" t="s">
        <v>425</v>
      </c>
      <c r="C133" s="79" t="s">
        <v>419</v>
      </c>
      <c r="D133" s="394">
        <v>44.428811840198719</v>
      </c>
      <c r="E133" s="135">
        <v>19324</v>
      </c>
      <c r="F133" s="394">
        <f t="shared" si="6"/>
        <v>644.13333333333333</v>
      </c>
      <c r="G133" s="394">
        <f t="shared" si="8"/>
        <v>28618.078666666668</v>
      </c>
      <c r="I133" s="400">
        <v>131</v>
      </c>
      <c r="J133" s="401" t="s">
        <v>1276</v>
      </c>
      <c r="K133" s="401" t="s">
        <v>1140</v>
      </c>
      <c r="L133" s="401" t="s">
        <v>1141</v>
      </c>
      <c r="M133" s="402">
        <v>397.69</v>
      </c>
      <c r="N133" s="401">
        <v>49</v>
      </c>
      <c r="O133" s="404">
        <f t="shared" si="7"/>
        <v>0.81666666666666665</v>
      </c>
      <c r="P133" s="405">
        <f>Table4[[#This Row],[Selling Price]]*Table4[[#This Row],[2025-Qty]]</f>
        <v>324.78016666666667</v>
      </c>
    </row>
    <row r="134" spans="1:16">
      <c r="A134" s="79" t="s">
        <v>438</v>
      </c>
      <c r="B134" s="79" t="s">
        <v>439</v>
      </c>
      <c r="C134" s="79" t="s">
        <v>419</v>
      </c>
      <c r="D134" s="394">
        <v>24.812950269287263</v>
      </c>
      <c r="E134" s="135">
        <v>28594</v>
      </c>
      <c r="F134" s="394">
        <f t="shared" si="6"/>
        <v>953.13333333333344</v>
      </c>
      <c r="G134" s="394">
        <f t="shared" si="8"/>
        <v>23650.050000000003</v>
      </c>
      <c r="I134" s="400">
        <v>132</v>
      </c>
      <c r="J134" s="401" t="s">
        <v>1277</v>
      </c>
      <c r="K134" s="401" t="s">
        <v>1140</v>
      </c>
      <c r="L134" s="401" t="s">
        <v>1141</v>
      </c>
      <c r="M134" s="402">
        <v>109</v>
      </c>
      <c r="N134" s="401">
        <v>49</v>
      </c>
      <c r="O134" s="404">
        <f t="shared" si="7"/>
        <v>0.81666666666666665</v>
      </c>
      <c r="P134" s="405">
        <f>Table4[[#This Row],[Selling Price]]*Table4[[#This Row],[2025-Qty]]</f>
        <v>89.016666666666666</v>
      </c>
    </row>
    <row r="135" spans="1:16">
      <c r="A135" s="79" t="s">
        <v>440</v>
      </c>
      <c r="B135" s="79" t="s">
        <v>441</v>
      </c>
      <c r="C135" s="79" t="s">
        <v>419</v>
      </c>
      <c r="D135" s="394">
        <v>277.22340542832904</v>
      </c>
      <c r="E135" s="135">
        <v>2358</v>
      </c>
      <c r="F135" s="394">
        <f t="shared" si="6"/>
        <v>78.600000000000009</v>
      </c>
      <c r="G135" s="394">
        <f t="shared" si="8"/>
        <v>21789.759666666665</v>
      </c>
      <c r="I135" s="400">
        <v>133</v>
      </c>
      <c r="J135" s="401" t="s">
        <v>1278</v>
      </c>
      <c r="K135" s="401" t="s">
        <v>1147</v>
      </c>
      <c r="L135" s="401" t="s">
        <v>1144</v>
      </c>
      <c r="M135" s="402">
        <v>108.27</v>
      </c>
      <c r="N135" s="401">
        <v>48</v>
      </c>
      <c r="O135" s="404">
        <f t="shared" si="7"/>
        <v>0.8</v>
      </c>
      <c r="P135" s="405">
        <f>Table4[[#This Row],[Selling Price]]*Table4[[#This Row],[2025-Qty]]</f>
        <v>86.616</v>
      </c>
    </row>
    <row r="136" spans="1:16">
      <c r="A136" s="79" t="s">
        <v>442</v>
      </c>
      <c r="B136" s="79" t="s">
        <v>443</v>
      </c>
      <c r="C136" s="79" t="s">
        <v>419</v>
      </c>
      <c r="D136" s="394">
        <v>48.85052578666938</v>
      </c>
      <c r="E136" s="135">
        <v>9947</v>
      </c>
      <c r="F136" s="394">
        <f t="shared" si="6"/>
        <v>331.56666666666666</v>
      </c>
      <c r="G136" s="394">
        <f t="shared" si="8"/>
        <v>16197.206000000011</v>
      </c>
      <c r="I136" s="400">
        <v>134</v>
      </c>
      <c r="J136" s="401" t="s">
        <v>1279</v>
      </c>
      <c r="K136" s="401" t="s">
        <v>1147</v>
      </c>
      <c r="L136" s="401" t="s">
        <v>1144</v>
      </c>
      <c r="M136" s="402">
        <v>859.71</v>
      </c>
      <c r="N136" s="401">
        <v>48</v>
      </c>
      <c r="O136" s="404">
        <f t="shared" si="7"/>
        <v>0.8</v>
      </c>
      <c r="P136" s="405">
        <f>Table4[[#This Row],[Selling Price]]*Table4[[#This Row],[2025-Qty]]</f>
        <v>687.76800000000003</v>
      </c>
    </row>
    <row r="137" spans="1:16">
      <c r="A137" s="79" t="s">
        <v>444</v>
      </c>
      <c r="B137" s="79" t="s">
        <v>445</v>
      </c>
      <c r="C137" s="79" t="s">
        <v>419</v>
      </c>
      <c r="D137" s="394">
        <v>52.033952597558056</v>
      </c>
      <c r="E137" s="135">
        <v>8354</v>
      </c>
      <c r="F137" s="394">
        <f t="shared" si="6"/>
        <v>278.46666666666664</v>
      </c>
      <c r="G137" s="394">
        <f t="shared" si="8"/>
        <v>14489.721333333331</v>
      </c>
      <c r="I137" s="400">
        <v>135</v>
      </c>
      <c r="J137" s="401" t="s">
        <v>1280</v>
      </c>
      <c r="K137" s="401" t="s">
        <v>1140</v>
      </c>
      <c r="L137" s="401" t="s">
        <v>1141</v>
      </c>
      <c r="M137" s="402">
        <v>4.99</v>
      </c>
      <c r="N137" s="401">
        <v>48</v>
      </c>
      <c r="O137" s="404">
        <f t="shared" si="7"/>
        <v>0.8</v>
      </c>
      <c r="P137" s="405">
        <f>Table4[[#This Row],[Selling Price]]*Table4[[#This Row],[2025-Qty]]</f>
        <v>3.9920000000000004</v>
      </c>
    </row>
    <row r="138" spans="1:16">
      <c r="A138" s="79" t="s">
        <v>446</v>
      </c>
      <c r="B138" s="79" t="s">
        <v>425</v>
      </c>
      <c r="C138" s="79" t="s">
        <v>419</v>
      </c>
      <c r="D138" s="394">
        <v>64.247912336195213</v>
      </c>
      <c r="E138" s="135">
        <v>6639</v>
      </c>
      <c r="F138" s="394">
        <f t="shared" si="6"/>
        <v>221.3</v>
      </c>
      <c r="G138" s="394">
        <f t="shared" si="8"/>
        <v>14218.063000000002</v>
      </c>
      <c r="I138" s="400">
        <v>136</v>
      </c>
      <c r="J138" s="401" t="s">
        <v>1281</v>
      </c>
      <c r="K138" s="401" t="s">
        <v>1140</v>
      </c>
      <c r="L138" s="401" t="s">
        <v>1141</v>
      </c>
      <c r="M138" s="402">
        <v>10</v>
      </c>
      <c r="N138" s="401">
        <v>48</v>
      </c>
      <c r="O138" s="404">
        <f t="shared" si="7"/>
        <v>0.8</v>
      </c>
      <c r="P138" s="405">
        <f>Table4[[#This Row],[Selling Price]]*Table4[[#This Row],[2025-Qty]]</f>
        <v>8</v>
      </c>
    </row>
    <row r="139" spans="1:16">
      <c r="A139" s="79" t="s">
        <v>447</v>
      </c>
      <c r="B139" s="79" t="s">
        <v>448</v>
      </c>
      <c r="C139" s="79" t="s">
        <v>419</v>
      </c>
      <c r="D139" s="394">
        <v>49.072512538810606</v>
      </c>
      <c r="E139" s="135">
        <v>8374</v>
      </c>
      <c r="F139" s="394">
        <f t="shared" si="6"/>
        <v>279.13333333333338</v>
      </c>
      <c r="G139" s="394">
        <f t="shared" si="8"/>
        <v>13697.774000000003</v>
      </c>
      <c r="I139" s="400">
        <v>137</v>
      </c>
      <c r="J139" s="401" t="s">
        <v>1282</v>
      </c>
      <c r="K139" s="401" t="s">
        <v>1147</v>
      </c>
      <c r="L139" s="401" t="s">
        <v>1144</v>
      </c>
      <c r="M139" s="402">
        <v>2.6</v>
      </c>
      <c r="N139" s="401">
        <v>48</v>
      </c>
      <c r="O139" s="404">
        <f t="shared" si="7"/>
        <v>0.8</v>
      </c>
      <c r="P139" s="405">
        <f>Table4[[#This Row],[Selling Price]]*Table4[[#This Row],[2025-Qty]]</f>
        <v>2.08</v>
      </c>
    </row>
    <row r="140" spans="1:16">
      <c r="A140" s="79" t="s">
        <v>449</v>
      </c>
      <c r="B140" s="79" t="s">
        <v>450</v>
      </c>
      <c r="C140" s="79" t="s">
        <v>419</v>
      </c>
      <c r="D140" s="394">
        <v>6175.833333333333</v>
      </c>
      <c r="E140" s="135">
        <v>66</v>
      </c>
      <c r="F140" s="394">
        <f t="shared" si="6"/>
        <v>2.2000000000000002</v>
      </c>
      <c r="G140" s="394">
        <f t="shared" si="8"/>
        <v>13586.833333333334</v>
      </c>
      <c r="I140" s="400">
        <v>138</v>
      </c>
      <c r="J140" s="401" t="s">
        <v>1283</v>
      </c>
      <c r="K140" s="401" t="s">
        <v>1140</v>
      </c>
      <c r="L140" s="401" t="s">
        <v>1141</v>
      </c>
      <c r="M140" s="402">
        <v>37.9</v>
      </c>
      <c r="N140" s="401">
        <v>48</v>
      </c>
      <c r="O140" s="404">
        <f t="shared" si="7"/>
        <v>0.8</v>
      </c>
      <c r="P140" s="405">
        <f>Table4[[#This Row],[Selling Price]]*Table4[[#This Row],[2025-Qty]]</f>
        <v>30.32</v>
      </c>
    </row>
    <row r="141" spans="1:16">
      <c r="A141" s="79" t="s">
        <v>451</v>
      </c>
      <c r="B141" s="79" t="s">
        <v>452</v>
      </c>
      <c r="C141" s="79" t="s">
        <v>419</v>
      </c>
      <c r="D141" s="394">
        <v>171.69785744771661</v>
      </c>
      <c r="E141" s="135">
        <v>2343</v>
      </c>
      <c r="F141" s="394">
        <f t="shared" si="6"/>
        <v>78.100000000000009</v>
      </c>
      <c r="G141" s="394">
        <f t="shared" si="8"/>
        <v>13409.602666666669</v>
      </c>
      <c r="I141" s="400">
        <v>139</v>
      </c>
      <c r="J141" s="401" t="s">
        <v>1284</v>
      </c>
      <c r="K141" s="401" t="s">
        <v>1147</v>
      </c>
      <c r="L141" s="401" t="s">
        <v>1144</v>
      </c>
      <c r="M141" s="402">
        <v>4500</v>
      </c>
      <c r="N141" s="401">
        <v>47</v>
      </c>
      <c r="O141" s="404">
        <f t="shared" si="7"/>
        <v>0.78333333333333333</v>
      </c>
      <c r="P141" s="405">
        <f>Table4[[#This Row],[Selling Price]]*Table4[[#This Row],[2025-Qty]]</f>
        <v>3525</v>
      </c>
    </row>
    <row r="142" spans="1:16">
      <c r="A142" s="79" t="s">
        <v>453</v>
      </c>
      <c r="B142" s="79" t="s">
        <v>454</v>
      </c>
      <c r="C142" s="79" t="s">
        <v>419</v>
      </c>
      <c r="D142" s="394">
        <v>675.64404494382029</v>
      </c>
      <c r="E142" s="135">
        <v>534</v>
      </c>
      <c r="F142" s="394">
        <f t="shared" si="6"/>
        <v>17.8</v>
      </c>
      <c r="G142" s="394">
        <f t="shared" si="8"/>
        <v>12026.464000000002</v>
      </c>
      <c r="I142" s="400">
        <v>140</v>
      </c>
      <c r="J142" s="401" t="s">
        <v>1285</v>
      </c>
      <c r="K142" s="401" t="s">
        <v>1147</v>
      </c>
      <c r="L142" s="401" t="s">
        <v>1144</v>
      </c>
      <c r="M142" s="402">
        <v>1874.68</v>
      </c>
      <c r="N142" s="401">
        <v>47</v>
      </c>
      <c r="O142" s="404">
        <f t="shared" si="7"/>
        <v>0.78333333333333333</v>
      </c>
      <c r="P142" s="405">
        <f>Table4[[#This Row],[Selling Price]]*Table4[[#This Row],[2025-Qty]]</f>
        <v>1468.4993333333334</v>
      </c>
    </row>
    <row r="143" spans="1:16">
      <c r="A143" s="79" t="s">
        <v>455</v>
      </c>
      <c r="B143" s="79" t="s">
        <v>456</v>
      </c>
      <c r="C143" s="79" t="s">
        <v>419</v>
      </c>
      <c r="D143" s="394">
        <v>371.25052801724138</v>
      </c>
      <c r="E143" s="135">
        <v>928</v>
      </c>
      <c r="F143" s="394">
        <f t="shared" si="6"/>
        <v>30.933333333333334</v>
      </c>
      <c r="G143" s="394">
        <f t="shared" si="8"/>
        <v>11484.016333333333</v>
      </c>
      <c r="I143" s="400">
        <v>141</v>
      </c>
      <c r="J143" s="401" t="s">
        <v>1286</v>
      </c>
      <c r="K143" s="401" t="s">
        <v>1254</v>
      </c>
      <c r="L143" s="401" t="s">
        <v>1144</v>
      </c>
      <c r="M143" s="402">
        <v>1044.33</v>
      </c>
      <c r="N143" s="401">
        <v>47</v>
      </c>
      <c r="O143" s="404">
        <f t="shared" si="7"/>
        <v>0.78333333333333333</v>
      </c>
      <c r="P143" s="405">
        <f>Table4[[#This Row],[Selling Price]]*Table4[[#This Row],[2025-Qty]]</f>
        <v>818.05849999999998</v>
      </c>
    </row>
    <row r="144" spans="1:16">
      <c r="A144" s="79" t="s">
        <v>457</v>
      </c>
      <c r="B144" s="79" t="s">
        <v>458</v>
      </c>
      <c r="C144" s="79" t="s">
        <v>419</v>
      </c>
      <c r="D144" s="394">
        <v>97.835889212828036</v>
      </c>
      <c r="E144" s="135">
        <v>3430</v>
      </c>
      <c r="F144" s="394">
        <f t="shared" si="6"/>
        <v>114.33333333333333</v>
      </c>
      <c r="G144" s="394">
        <f t="shared" si="8"/>
        <v>11185.903333333339</v>
      </c>
      <c r="I144" s="400">
        <v>142</v>
      </c>
      <c r="J144" s="401" t="s">
        <v>1287</v>
      </c>
      <c r="K144" s="401" t="s">
        <v>1147</v>
      </c>
      <c r="L144" s="401" t="s">
        <v>1144</v>
      </c>
      <c r="M144" s="402">
        <v>23.92</v>
      </c>
      <c r="N144" s="401">
        <v>46</v>
      </c>
      <c r="O144" s="404">
        <f t="shared" si="7"/>
        <v>0.76666666666666672</v>
      </c>
      <c r="P144" s="405">
        <f>Table4[[#This Row],[Selling Price]]*Table4[[#This Row],[2025-Qty]]</f>
        <v>18.338666666666668</v>
      </c>
    </row>
    <row r="145" spans="1:16">
      <c r="A145" s="79" t="s">
        <v>459</v>
      </c>
      <c r="B145" s="79" t="s">
        <v>427</v>
      </c>
      <c r="C145" s="79" t="s">
        <v>419</v>
      </c>
      <c r="D145" s="394">
        <v>224.44393521709159</v>
      </c>
      <c r="E145" s="135">
        <v>1451</v>
      </c>
      <c r="F145" s="394">
        <f t="shared" si="6"/>
        <v>48.366666666666674</v>
      </c>
      <c r="G145" s="394">
        <f t="shared" si="8"/>
        <v>10855.604999999998</v>
      </c>
      <c r="I145" s="400">
        <v>143</v>
      </c>
      <c r="J145" s="401" t="s">
        <v>1288</v>
      </c>
      <c r="K145" s="401" t="s">
        <v>1147</v>
      </c>
      <c r="L145" s="401" t="s">
        <v>1144</v>
      </c>
      <c r="M145" s="402">
        <v>723.72</v>
      </c>
      <c r="N145" s="401">
        <v>46</v>
      </c>
      <c r="O145" s="404">
        <f t="shared" si="7"/>
        <v>0.76666666666666672</v>
      </c>
      <c r="P145" s="405">
        <f>Table4[[#This Row],[Selling Price]]*Table4[[#This Row],[2025-Qty]]</f>
        <v>554.85200000000009</v>
      </c>
    </row>
    <row r="146" spans="1:16">
      <c r="A146" s="79" t="s">
        <v>460</v>
      </c>
      <c r="B146" s="79" t="s">
        <v>461</v>
      </c>
      <c r="C146" s="79" t="s">
        <v>419</v>
      </c>
      <c r="D146" s="394">
        <v>208.83556561085976</v>
      </c>
      <c r="E146" s="135">
        <v>1547</v>
      </c>
      <c r="F146" s="394">
        <f t="shared" si="6"/>
        <v>51.566666666666663</v>
      </c>
      <c r="G146" s="394">
        <f t="shared" si="8"/>
        <v>10768.954000000002</v>
      </c>
      <c r="I146" s="400">
        <v>144</v>
      </c>
      <c r="J146" s="401" t="s">
        <v>1289</v>
      </c>
      <c r="K146" s="401" t="s">
        <v>1143</v>
      </c>
      <c r="L146" s="401" t="s">
        <v>1144</v>
      </c>
      <c r="M146" s="402">
        <v>264.92</v>
      </c>
      <c r="N146" s="401">
        <v>46</v>
      </c>
      <c r="O146" s="404">
        <f t="shared" si="7"/>
        <v>0.76666666666666672</v>
      </c>
      <c r="P146" s="405">
        <f>Table4[[#This Row],[Selling Price]]*Table4[[#This Row],[2025-Qty]]</f>
        <v>203.10533333333336</v>
      </c>
    </row>
    <row r="147" spans="1:16">
      <c r="A147" s="79" t="s">
        <v>462</v>
      </c>
      <c r="B147" s="79" t="s">
        <v>463</v>
      </c>
      <c r="C147" s="79" t="s">
        <v>419</v>
      </c>
      <c r="D147" s="394">
        <v>47.01274144789182</v>
      </c>
      <c r="E147" s="135">
        <v>6285</v>
      </c>
      <c r="F147" s="394">
        <f t="shared" si="6"/>
        <v>209.5</v>
      </c>
      <c r="G147" s="394">
        <f t="shared" si="8"/>
        <v>9849.1693333333369</v>
      </c>
      <c r="I147" s="400">
        <v>145</v>
      </c>
      <c r="J147" s="401" t="s">
        <v>1290</v>
      </c>
      <c r="K147" s="401" t="s">
        <v>1157</v>
      </c>
      <c r="L147" s="401" t="s">
        <v>1144</v>
      </c>
      <c r="M147" s="402">
        <v>100.46</v>
      </c>
      <c r="N147" s="401">
        <v>46</v>
      </c>
      <c r="O147" s="404">
        <f t="shared" si="7"/>
        <v>0.76666666666666672</v>
      </c>
      <c r="P147" s="405">
        <f>Table4[[#This Row],[Selling Price]]*Table4[[#This Row],[2025-Qty]]</f>
        <v>77.019333333333336</v>
      </c>
    </row>
    <row r="148" spans="1:16">
      <c r="A148" s="79" t="s">
        <v>464</v>
      </c>
      <c r="B148" s="79" t="s">
        <v>425</v>
      </c>
      <c r="C148" s="79" t="s">
        <v>419</v>
      </c>
      <c r="D148" s="394">
        <v>199.56793032786885</v>
      </c>
      <c r="E148" s="135">
        <v>1464</v>
      </c>
      <c r="F148" s="394">
        <f t="shared" si="6"/>
        <v>48.800000000000004</v>
      </c>
      <c r="G148" s="394">
        <f t="shared" si="8"/>
        <v>9738.9150000000009</v>
      </c>
      <c r="I148" s="400">
        <v>146</v>
      </c>
      <c r="J148" s="401" t="s">
        <v>1291</v>
      </c>
      <c r="K148" s="401" t="s">
        <v>1254</v>
      </c>
      <c r="L148" s="401" t="s">
        <v>1144</v>
      </c>
      <c r="M148" s="402">
        <v>1100</v>
      </c>
      <c r="N148" s="401">
        <v>46</v>
      </c>
      <c r="O148" s="404">
        <f t="shared" si="7"/>
        <v>0.76666666666666672</v>
      </c>
      <c r="P148" s="405">
        <f>Table4[[#This Row],[Selling Price]]*Table4[[#This Row],[2025-Qty]]</f>
        <v>843.33333333333337</v>
      </c>
    </row>
    <row r="149" spans="1:16">
      <c r="A149" s="79" t="s">
        <v>465</v>
      </c>
      <c r="B149" s="79" t="s">
        <v>466</v>
      </c>
      <c r="C149" s="79" t="s">
        <v>419</v>
      </c>
      <c r="D149" s="394">
        <v>433.11175000000003</v>
      </c>
      <c r="E149" s="135">
        <v>640</v>
      </c>
      <c r="F149" s="394">
        <f t="shared" si="6"/>
        <v>21.333333333333336</v>
      </c>
      <c r="G149" s="394">
        <f t="shared" si="8"/>
        <v>9239.7173333333358</v>
      </c>
      <c r="I149" s="400">
        <v>147</v>
      </c>
      <c r="J149" s="401" t="s">
        <v>1292</v>
      </c>
      <c r="K149" s="401" t="s">
        <v>1147</v>
      </c>
      <c r="L149" s="401" t="s">
        <v>1144</v>
      </c>
      <c r="M149" s="402">
        <v>164.3</v>
      </c>
      <c r="N149" s="401">
        <v>45</v>
      </c>
      <c r="O149" s="404">
        <f t="shared" si="7"/>
        <v>0.75</v>
      </c>
      <c r="P149" s="405">
        <f>Table4[[#This Row],[Selling Price]]*Table4[[#This Row],[2025-Qty]]</f>
        <v>123.22500000000001</v>
      </c>
    </row>
    <row r="150" spans="1:16">
      <c r="A150" s="79" t="s">
        <v>467</v>
      </c>
      <c r="B150" s="79" t="s">
        <v>468</v>
      </c>
      <c r="C150" s="79" t="s">
        <v>419</v>
      </c>
      <c r="D150" s="394">
        <v>44.121469903558378</v>
      </c>
      <c r="E150" s="135">
        <v>6014</v>
      </c>
      <c r="F150" s="394">
        <f t="shared" si="6"/>
        <v>200.4666666666667</v>
      </c>
      <c r="G150" s="394">
        <f t="shared" si="8"/>
        <v>8844.8840000000037</v>
      </c>
      <c r="I150" s="400">
        <v>148</v>
      </c>
      <c r="J150" s="401" t="s">
        <v>1293</v>
      </c>
      <c r="K150" s="401" t="s">
        <v>1147</v>
      </c>
      <c r="L150" s="401" t="s">
        <v>1144</v>
      </c>
      <c r="M150" s="402">
        <v>34</v>
      </c>
      <c r="N150" s="401">
        <v>45</v>
      </c>
      <c r="O150" s="404">
        <f t="shared" si="7"/>
        <v>0.75</v>
      </c>
      <c r="P150" s="405">
        <f>Table4[[#This Row],[Selling Price]]*Table4[[#This Row],[2025-Qty]]</f>
        <v>25.5</v>
      </c>
    </row>
    <row r="151" spans="1:16">
      <c r="A151" s="79" t="s">
        <v>469</v>
      </c>
      <c r="B151" s="79" t="s">
        <v>470</v>
      </c>
      <c r="C151" s="79" t="s">
        <v>419</v>
      </c>
      <c r="D151" s="394">
        <v>1732.5834437086094</v>
      </c>
      <c r="E151" s="135">
        <v>151</v>
      </c>
      <c r="F151" s="394">
        <f t="shared" si="6"/>
        <v>5.0333333333333341</v>
      </c>
      <c r="G151" s="394">
        <f t="shared" si="8"/>
        <v>8720.6700000000019</v>
      </c>
      <c r="I151" s="400">
        <v>149</v>
      </c>
      <c r="J151" s="401" t="s">
        <v>1294</v>
      </c>
      <c r="K151" s="401" t="s">
        <v>1157</v>
      </c>
      <c r="L151" s="401" t="s">
        <v>1144</v>
      </c>
      <c r="M151" s="402">
        <v>117</v>
      </c>
      <c r="N151" s="401">
        <v>44</v>
      </c>
      <c r="O151" s="404">
        <f t="shared" si="7"/>
        <v>0.73333333333333339</v>
      </c>
      <c r="P151" s="405">
        <f>Table4[[#This Row],[Selling Price]]*Table4[[#This Row],[2025-Qty]]</f>
        <v>85.800000000000011</v>
      </c>
    </row>
    <row r="152" spans="1:16">
      <c r="A152" s="79" t="s">
        <v>471</v>
      </c>
      <c r="B152" s="79" t="s">
        <v>472</v>
      </c>
      <c r="C152" s="79" t="s">
        <v>419</v>
      </c>
      <c r="D152" s="394">
        <v>55.899781678082178</v>
      </c>
      <c r="E152" s="135">
        <v>4672</v>
      </c>
      <c r="F152" s="394">
        <f t="shared" si="6"/>
        <v>155.73333333333335</v>
      </c>
      <c r="G152" s="394">
        <f t="shared" si="8"/>
        <v>8705.4593333333323</v>
      </c>
      <c r="I152" s="400">
        <v>150</v>
      </c>
      <c r="J152" s="401" t="s">
        <v>1295</v>
      </c>
      <c r="K152" s="401" t="s">
        <v>1147</v>
      </c>
      <c r="L152" s="401" t="s">
        <v>1144</v>
      </c>
      <c r="M152" s="402">
        <v>355.04</v>
      </c>
      <c r="N152" s="401">
        <v>43</v>
      </c>
      <c r="O152" s="404">
        <f t="shared" si="7"/>
        <v>0.71666666666666679</v>
      </c>
      <c r="P152" s="405">
        <f>Table4[[#This Row],[Selling Price]]*Table4[[#This Row],[2025-Qty]]</f>
        <v>254.44533333333339</v>
      </c>
    </row>
    <row r="153" spans="1:16">
      <c r="A153" s="79" t="s">
        <v>473</v>
      </c>
      <c r="B153" s="79" t="s">
        <v>474</v>
      </c>
      <c r="C153" s="79" t="s">
        <v>419</v>
      </c>
      <c r="D153" s="394">
        <v>204.90450592885375</v>
      </c>
      <c r="E153" s="135">
        <v>1265</v>
      </c>
      <c r="F153" s="394">
        <f t="shared" si="6"/>
        <v>42.166666666666671</v>
      </c>
      <c r="G153" s="394">
        <f t="shared" si="8"/>
        <v>8640.1400000000012</v>
      </c>
      <c r="I153" s="400">
        <v>151</v>
      </c>
      <c r="J153" s="401" t="s">
        <v>1296</v>
      </c>
      <c r="K153" s="401" t="s">
        <v>1140</v>
      </c>
      <c r="L153" s="401" t="s">
        <v>1141</v>
      </c>
      <c r="M153" s="402">
        <v>200.9</v>
      </c>
      <c r="N153" s="401">
        <v>43</v>
      </c>
      <c r="O153" s="404">
        <f t="shared" si="7"/>
        <v>0.71666666666666679</v>
      </c>
      <c r="P153" s="405">
        <f>Table4[[#This Row],[Selling Price]]*Table4[[#This Row],[2025-Qty]]</f>
        <v>143.97833333333335</v>
      </c>
    </row>
    <row r="154" spans="1:16">
      <c r="A154" s="79" t="s">
        <v>475</v>
      </c>
      <c r="B154" s="79" t="s">
        <v>476</v>
      </c>
      <c r="C154" s="79" t="s">
        <v>419</v>
      </c>
      <c r="D154" s="394">
        <v>88.895562435500509</v>
      </c>
      <c r="E154" s="135">
        <v>2907</v>
      </c>
      <c r="F154" s="394">
        <f t="shared" si="6"/>
        <v>96.9</v>
      </c>
      <c r="G154" s="394">
        <f t="shared" si="8"/>
        <v>8613.98</v>
      </c>
      <c r="I154" s="400">
        <v>152</v>
      </c>
      <c r="J154" s="401" t="s">
        <v>1297</v>
      </c>
      <c r="K154" s="401" t="s">
        <v>1147</v>
      </c>
      <c r="L154" s="401" t="s">
        <v>1144</v>
      </c>
      <c r="M154" s="402">
        <v>173.96</v>
      </c>
      <c r="N154" s="401">
        <v>43</v>
      </c>
      <c r="O154" s="404">
        <f t="shared" si="7"/>
        <v>0.71666666666666679</v>
      </c>
      <c r="P154" s="405">
        <f>Table4[[#This Row],[Selling Price]]*Table4[[#This Row],[2025-Qty]]</f>
        <v>124.67133333333337</v>
      </c>
    </row>
    <row r="155" spans="1:16">
      <c r="A155" s="79" t="s">
        <v>477</v>
      </c>
      <c r="B155" s="79" t="s">
        <v>478</v>
      </c>
      <c r="C155" s="79" t="s">
        <v>419</v>
      </c>
      <c r="D155" s="394">
        <v>249.38144259077526</v>
      </c>
      <c r="E155" s="135">
        <v>1019</v>
      </c>
      <c r="F155" s="394">
        <f t="shared" si="6"/>
        <v>33.966666666666669</v>
      </c>
      <c r="G155" s="394">
        <f t="shared" si="8"/>
        <v>8470.6563333333343</v>
      </c>
      <c r="I155" s="400">
        <v>153</v>
      </c>
      <c r="J155" s="401" t="s">
        <v>1298</v>
      </c>
      <c r="K155" s="401" t="s">
        <v>1299</v>
      </c>
      <c r="L155" s="401" t="s">
        <v>1144</v>
      </c>
      <c r="M155" s="402">
        <v>730.45</v>
      </c>
      <c r="N155" s="401">
        <v>43</v>
      </c>
      <c r="O155" s="404">
        <f t="shared" si="7"/>
        <v>0.71666666666666679</v>
      </c>
      <c r="P155" s="405">
        <f>Table4[[#This Row],[Selling Price]]*Table4[[#This Row],[2025-Qty]]</f>
        <v>523.48916666666673</v>
      </c>
    </row>
    <row r="156" spans="1:16">
      <c r="A156" s="79" t="s">
        <v>479</v>
      </c>
      <c r="B156" s="79" t="s">
        <v>458</v>
      </c>
      <c r="C156" s="79" t="s">
        <v>419</v>
      </c>
      <c r="D156" s="394">
        <v>116.52268070847295</v>
      </c>
      <c r="E156" s="135">
        <v>2089</v>
      </c>
      <c r="F156" s="394">
        <f t="shared" si="6"/>
        <v>69.63333333333334</v>
      </c>
      <c r="G156" s="394">
        <f t="shared" si="8"/>
        <v>8113.8626666666669</v>
      </c>
      <c r="I156" s="400">
        <v>154</v>
      </c>
      <c r="J156" s="401" t="s">
        <v>1300</v>
      </c>
      <c r="K156" s="401" t="s">
        <v>1147</v>
      </c>
      <c r="L156" s="401" t="s">
        <v>1144</v>
      </c>
      <c r="M156" s="402">
        <v>261.41000000000003</v>
      </c>
      <c r="N156" s="401">
        <v>43</v>
      </c>
      <c r="O156" s="404">
        <f t="shared" si="7"/>
        <v>0.71666666666666679</v>
      </c>
      <c r="P156" s="405">
        <f>Table4[[#This Row],[Selling Price]]*Table4[[#This Row],[2025-Qty]]</f>
        <v>187.34383333333338</v>
      </c>
    </row>
    <row r="157" spans="1:16">
      <c r="A157" s="79" t="s">
        <v>480</v>
      </c>
      <c r="B157" s="79" t="s">
        <v>481</v>
      </c>
      <c r="C157" s="79" t="s">
        <v>419</v>
      </c>
      <c r="D157" s="394">
        <v>61.620284900284901</v>
      </c>
      <c r="E157" s="135">
        <v>3861</v>
      </c>
      <c r="F157" s="394">
        <f t="shared" si="6"/>
        <v>128.70000000000002</v>
      </c>
      <c r="G157" s="394">
        <f t="shared" si="8"/>
        <v>7930.5306666666675</v>
      </c>
      <c r="I157" s="400">
        <v>155</v>
      </c>
      <c r="J157" s="401" t="s">
        <v>1301</v>
      </c>
      <c r="K157" s="401" t="s">
        <v>1140</v>
      </c>
      <c r="L157" s="401" t="s">
        <v>1141</v>
      </c>
      <c r="M157" s="402">
        <v>14.7</v>
      </c>
      <c r="N157" s="401">
        <v>43</v>
      </c>
      <c r="O157" s="404">
        <f t="shared" si="7"/>
        <v>0.71666666666666679</v>
      </c>
      <c r="P157" s="405">
        <f>Table4[[#This Row],[Selling Price]]*Table4[[#This Row],[2025-Qty]]</f>
        <v>10.535000000000002</v>
      </c>
    </row>
    <row r="158" spans="1:16">
      <c r="A158" s="79" t="s">
        <v>482</v>
      </c>
      <c r="B158" s="79" t="s">
        <v>483</v>
      </c>
      <c r="C158" s="79" t="s">
        <v>419</v>
      </c>
      <c r="D158" s="394">
        <v>1633.2064285714284</v>
      </c>
      <c r="E158" s="135">
        <v>140</v>
      </c>
      <c r="F158" s="394">
        <f t="shared" si="6"/>
        <v>4.666666666666667</v>
      </c>
      <c r="G158" s="394">
        <f t="shared" si="8"/>
        <v>7621.63</v>
      </c>
      <c r="I158" s="400">
        <v>156</v>
      </c>
      <c r="J158" s="401" t="s">
        <v>1302</v>
      </c>
      <c r="K158" s="401" t="s">
        <v>1147</v>
      </c>
      <c r="L158" s="401" t="s">
        <v>1144</v>
      </c>
      <c r="M158" s="402">
        <v>15.77</v>
      </c>
      <c r="N158" s="401">
        <v>42</v>
      </c>
      <c r="O158" s="404">
        <f t="shared" si="7"/>
        <v>0.70000000000000007</v>
      </c>
      <c r="P158" s="405">
        <f>Table4[[#This Row],[Selling Price]]*Table4[[#This Row],[2025-Qty]]</f>
        <v>11.039000000000001</v>
      </c>
    </row>
    <row r="159" spans="1:16">
      <c r="A159" s="79" t="s">
        <v>484</v>
      </c>
      <c r="B159" s="79" t="s">
        <v>485</v>
      </c>
      <c r="C159" s="79" t="s">
        <v>419</v>
      </c>
      <c r="D159" s="394">
        <v>103.04812098991751</v>
      </c>
      <c r="E159" s="135">
        <v>2182</v>
      </c>
      <c r="F159" s="394">
        <f t="shared" si="6"/>
        <v>72.733333333333334</v>
      </c>
      <c r="G159" s="394">
        <f t="shared" si="8"/>
        <v>7495.0333333333338</v>
      </c>
      <c r="I159" s="400">
        <v>157</v>
      </c>
      <c r="J159" s="401" t="s">
        <v>1303</v>
      </c>
      <c r="K159" s="401" t="s">
        <v>1299</v>
      </c>
      <c r="L159" s="401" t="s">
        <v>1144</v>
      </c>
      <c r="M159" s="402">
        <v>110</v>
      </c>
      <c r="N159" s="401">
        <v>42</v>
      </c>
      <c r="O159" s="404">
        <f t="shared" si="7"/>
        <v>0.70000000000000007</v>
      </c>
      <c r="P159" s="405">
        <f>Table4[[#This Row],[Selling Price]]*Table4[[#This Row],[2025-Qty]]</f>
        <v>77.000000000000014</v>
      </c>
    </row>
    <row r="160" spans="1:16">
      <c r="A160" s="79" t="s">
        <v>486</v>
      </c>
      <c r="B160" s="79" t="s">
        <v>487</v>
      </c>
      <c r="C160" s="79" t="s">
        <v>419</v>
      </c>
      <c r="D160" s="394">
        <v>2115.4061538461538</v>
      </c>
      <c r="E160" s="135">
        <v>104</v>
      </c>
      <c r="F160" s="394">
        <f t="shared" si="6"/>
        <v>3.4666666666666668</v>
      </c>
      <c r="G160" s="394">
        <f t="shared" si="8"/>
        <v>7333.4080000000004</v>
      </c>
      <c r="I160" s="400">
        <v>158</v>
      </c>
      <c r="J160" s="401" t="s">
        <v>1304</v>
      </c>
      <c r="K160" s="401" t="s">
        <v>1147</v>
      </c>
      <c r="L160" s="401" t="s">
        <v>1144</v>
      </c>
      <c r="M160" s="402">
        <v>70</v>
      </c>
      <c r="N160" s="401">
        <v>42</v>
      </c>
      <c r="O160" s="404">
        <f t="shared" si="7"/>
        <v>0.70000000000000007</v>
      </c>
      <c r="P160" s="405">
        <f>Table4[[#This Row],[Selling Price]]*Table4[[#This Row],[2025-Qty]]</f>
        <v>49.000000000000007</v>
      </c>
    </row>
    <row r="161" spans="1:16">
      <c r="A161" s="79" t="s">
        <v>488</v>
      </c>
      <c r="B161" s="79" t="s">
        <v>489</v>
      </c>
      <c r="C161" s="79" t="s">
        <v>419</v>
      </c>
      <c r="D161" s="394">
        <v>6907.8900000000021</v>
      </c>
      <c r="E161" s="135">
        <v>31</v>
      </c>
      <c r="F161" s="394">
        <f t="shared" si="6"/>
        <v>1.0333333333333334</v>
      </c>
      <c r="G161" s="394">
        <f t="shared" si="8"/>
        <v>7138.153000000003</v>
      </c>
      <c r="I161" s="400">
        <v>159</v>
      </c>
      <c r="J161" s="401" t="s">
        <v>1305</v>
      </c>
      <c r="K161" s="401" t="s">
        <v>1147</v>
      </c>
      <c r="L161" s="401" t="s">
        <v>1144</v>
      </c>
      <c r="M161" s="402">
        <v>461.67</v>
      </c>
      <c r="N161" s="401">
        <v>41</v>
      </c>
      <c r="O161" s="404">
        <f t="shared" si="7"/>
        <v>0.68333333333333335</v>
      </c>
      <c r="P161" s="405">
        <f>Table4[[#This Row],[Selling Price]]*Table4[[#This Row],[2025-Qty]]</f>
        <v>315.47450000000003</v>
      </c>
    </row>
    <row r="162" spans="1:16">
      <c r="A162" s="79" t="s">
        <v>490</v>
      </c>
      <c r="B162" s="79" t="s">
        <v>491</v>
      </c>
      <c r="C162" s="79" t="s">
        <v>419</v>
      </c>
      <c r="D162" s="394">
        <v>21.329297529538124</v>
      </c>
      <c r="E162" s="135">
        <v>9310</v>
      </c>
      <c r="F162" s="394">
        <f t="shared" si="6"/>
        <v>310.33333333333337</v>
      </c>
      <c r="G162" s="394">
        <f t="shared" si="8"/>
        <v>6619.1919999999982</v>
      </c>
      <c r="I162" s="400">
        <v>160</v>
      </c>
      <c r="J162" s="401" t="s">
        <v>1306</v>
      </c>
      <c r="K162" s="401" t="s">
        <v>1140</v>
      </c>
      <c r="L162" s="401" t="s">
        <v>1141</v>
      </c>
      <c r="M162" s="402">
        <v>15.8</v>
      </c>
      <c r="N162" s="401">
        <v>41</v>
      </c>
      <c r="O162" s="404">
        <f t="shared" si="7"/>
        <v>0.68333333333333335</v>
      </c>
      <c r="P162" s="405">
        <f>Table4[[#This Row],[Selling Price]]*Table4[[#This Row],[2025-Qty]]</f>
        <v>10.796666666666667</v>
      </c>
    </row>
    <row r="163" spans="1:16">
      <c r="A163" s="79" t="s">
        <v>492</v>
      </c>
      <c r="B163" s="79" t="s">
        <v>493</v>
      </c>
      <c r="C163" s="79" t="s">
        <v>419</v>
      </c>
      <c r="D163" s="394">
        <v>457.04234338747102</v>
      </c>
      <c r="E163" s="135">
        <v>431</v>
      </c>
      <c r="F163" s="394">
        <f t="shared" si="6"/>
        <v>14.366666666666667</v>
      </c>
      <c r="G163" s="394">
        <f t="shared" si="8"/>
        <v>6566.1750000000002</v>
      </c>
      <c r="I163" s="400">
        <v>161</v>
      </c>
      <c r="J163" s="401" t="s">
        <v>1307</v>
      </c>
      <c r="K163" s="401" t="s">
        <v>1147</v>
      </c>
      <c r="L163" s="401" t="s">
        <v>1144</v>
      </c>
      <c r="M163" s="402">
        <v>417.17</v>
      </c>
      <c r="N163" s="401">
        <v>40</v>
      </c>
      <c r="O163" s="404">
        <f t="shared" si="7"/>
        <v>0.66666666666666674</v>
      </c>
      <c r="P163" s="405">
        <f>Table4[[#This Row],[Selling Price]]*Table4[[#This Row],[2025-Qty]]</f>
        <v>278.1133333333334</v>
      </c>
    </row>
    <row r="164" spans="1:16">
      <c r="A164" s="79" t="s">
        <v>494</v>
      </c>
      <c r="B164" s="79" t="s">
        <v>495</v>
      </c>
      <c r="C164" s="79" t="s">
        <v>419</v>
      </c>
      <c r="D164" s="394">
        <v>246.63858585858583</v>
      </c>
      <c r="E164" s="135">
        <v>792</v>
      </c>
      <c r="F164" s="394">
        <f t="shared" si="6"/>
        <v>26.400000000000002</v>
      </c>
      <c r="G164" s="394">
        <f t="shared" si="8"/>
        <v>6511.2586666666666</v>
      </c>
      <c r="I164" s="400">
        <v>162</v>
      </c>
      <c r="J164" s="401" t="s">
        <v>1308</v>
      </c>
      <c r="K164" s="401" t="s">
        <v>1140</v>
      </c>
      <c r="L164" s="401" t="s">
        <v>1141</v>
      </c>
      <c r="M164" s="402">
        <v>7.89</v>
      </c>
      <c r="N164" s="401">
        <v>39</v>
      </c>
      <c r="O164" s="404">
        <f t="shared" si="7"/>
        <v>0.65</v>
      </c>
      <c r="P164" s="405">
        <f>Table4[[#This Row],[Selling Price]]*Table4[[#This Row],[2025-Qty]]</f>
        <v>5.1284999999999998</v>
      </c>
    </row>
    <row r="165" spans="1:16">
      <c r="A165" s="79" t="s">
        <v>496</v>
      </c>
      <c r="B165" s="79" t="s">
        <v>495</v>
      </c>
      <c r="C165" s="79" t="s">
        <v>419</v>
      </c>
      <c r="D165" s="394">
        <v>99.012510288065869</v>
      </c>
      <c r="E165" s="135">
        <v>1944</v>
      </c>
      <c r="F165" s="394">
        <f t="shared" si="6"/>
        <v>64.8</v>
      </c>
      <c r="G165" s="394">
        <f t="shared" si="8"/>
        <v>6416.0106666666679</v>
      </c>
      <c r="I165" s="400">
        <v>163</v>
      </c>
      <c r="J165" s="401" t="s">
        <v>1309</v>
      </c>
      <c r="K165" s="401" t="s">
        <v>1147</v>
      </c>
      <c r="L165" s="401" t="s">
        <v>1144</v>
      </c>
      <c r="M165" s="402">
        <v>1721.26</v>
      </c>
      <c r="N165" s="401">
        <v>38</v>
      </c>
      <c r="O165" s="404">
        <f t="shared" si="7"/>
        <v>0.6333333333333333</v>
      </c>
      <c r="P165" s="405">
        <f>Table4[[#This Row],[Selling Price]]*Table4[[#This Row],[2025-Qty]]</f>
        <v>1090.1313333333333</v>
      </c>
    </row>
    <row r="166" spans="1:16">
      <c r="A166" s="79" t="s">
        <v>497</v>
      </c>
      <c r="B166" s="79" t="s">
        <v>483</v>
      </c>
      <c r="C166" s="79" t="s">
        <v>419</v>
      </c>
      <c r="D166" s="394">
        <v>3353</v>
      </c>
      <c r="E166" s="135">
        <v>57</v>
      </c>
      <c r="F166" s="394">
        <f t="shared" si="6"/>
        <v>1.9000000000000001</v>
      </c>
      <c r="G166" s="394">
        <f t="shared" si="8"/>
        <v>6370.7000000000007</v>
      </c>
      <c r="I166" s="400">
        <v>164</v>
      </c>
      <c r="J166" s="401" t="s">
        <v>1310</v>
      </c>
      <c r="K166" s="401" t="s">
        <v>1140</v>
      </c>
      <c r="L166" s="401" t="s">
        <v>1141</v>
      </c>
      <c r="M166" s="402">
        <v>10.37</v>
      </c>
      <c r="N166" s="401">
        <v>38</v>
      </c>
      <c r="O166" s="404">
        <f t="shared" si="7"/>
        <v>0.6333333333333333</v>
      </c>
      <c r="P166" s="405">
        <f>Table4[[#This Row],[Selling Price]]*Table4[[#This Row],[2025-Qty]]</f>
        <v>6.5676666666666659</v>
      </c>
    </row>
    <row r="167" spans="1:16">
      <c r="A167" s="79" t="s">
        <v>498</v>
      </c>
      <c r="B167" s="79" t="s">
        <v>499</v>
      </c>
      <c r="C167" s="79" t="s">
        <v>419</v>
      </c>
      <c r="D167" s="394">
        <v>79.641677336747762</v>
      </c>
      <c r="E167" s="135">
        <v>2343</v>
      </c>
      <c r="F167" s="394">
        <f t="shared" si="6"/>
        <v>78.100000000000009</v>
      </c>
      <c r="G167" s="394">
        <f t="shared" si="8"/>
        <v>6220.0150000000012</v>
      </c>
      <c r="I167" s="400">
        <v>165</v>
      </c>
      <c r="J167" s="401" t="s">
        <v>1311</v>
      </c>
      <c r="K167" s="401" t="s">
        <v>1147</v>
      </c>
      <c r="L167" s="401" t="s">
        <v>1144</v>
      </c>
      <c r="M167" s="402">
        <v>109.86</v>
      </c>
      <c r="N167" s="401">
        <v>37</v>
      </c>
      <c r="O167" s="404">
        <f t="shared" si="7"/>
        <v>0.6166666666666667</v>
      </c>
      <c r="P167" s="405">
        <f>Table4[[#This Row],[Selling Price]]*Table4[[#This Row],[2025-Qty]]</f>
        <v>67.747</v>
      </c>
    </row>
    <row r="168" spans="1:16">
      <c r="A168" s="79" t="s">
        <v>500</v>
      </c>
      <c r="B168" s="79" t="s">
        <v>501</v>
      </c>
      <c r="C168" s="79" t="s">
        <v>419</v>
      </c>
      <c r="D168" s="394">
        <v>4.8506606397774688</v>
      </c>
      <c r="E168" s="135">
        <v>34512</v>
      </c>
      <c r="F168" s="394">
        <f t="shared" si="6"/>
        <v>1150.4000000000001</v>
      </c>
      <c r="G168" s="394">
        <f t="shared" si="8"/>
        <v>5580.2000000000007</v>
      </c>
      <c r="I168" s="400">
        <v>166</v>
      </c>
      <c r="J168" s="401" t="s">
        <v>1312</v>
      </c>
      <c r="K168" s="401" t="s">
        <v>1147</v>
      </c>
      <c r="L168" s="401" t="s">
        <v>1144</v>
      </c>
      <c r="M168" s="402">
        <v>59.26</v>
      </c>
      <c r="N168" s="401">
        <v>37</v>
      </c>
      <c r="O168" s="404">
        <f t="shared" si="7"/>
        <v>0.6166666666666667</v>
      </c>
      <c r="P168" s="405">
        <f>Table4[[#This Row],[Selling Price]]*Table4[[#This Row],[2025-Qty]]</f>
        <v>36.543666666666667</v>
      </c>
    </row>
    <row r="169" spans="1:16">
      <c r="A169" s="79" t="s">
        <v>502</v>
      </c>
      <c r="B169" s="79" t="s">
        <v>458</v>
      </c>
      <c r="C169" s="79" t="s">
        <v>419</v>
      </c>
      <c r="D169" s="394">
        <v>117.25631095406359</v>
      </c>
      <c r="E169" s="135">
        <v>1415</v>
      </c>
      <c r="F169" s="394">
        <f t="shared" si="6"/>
        <v>47.166666666666671</v>
      </c>
      <c r="G169" s="394">
        <f t="shared" si="8"/>
        <v>5530.5893333333333</v>
      </c>
      <c r="I169" s="400">
        <v>167</v>
      </c>
      <c r="J169" s="401" t="s">
        <v>1313</v>
      </c>
      <c r="K169" s="401" t="s">
        <v>1147</v>
      </c>
      <c r="L169" s="401" t="s">
        <v>1144</v>
      </c>
      <c r="M169" s="402">
        <v>120</v>
      </c>
      <c r="N169" s="401">
        <v>37</v>
      </c>
      <c r="O169" s="404">
        <f t="shared" si="7"/>
        <v>0.6166666666666667</v>
      </c>
      <c r="P169" s="405">
        <f>Table4[[#This Row],[Selling Price]]*Table4[[#This Row],[2025-Qty]]</f>
        <v>74</v>
      </c>
    </row>
    <row r="170" spans="1:16">
      <c r="A170" s="79" t="s">
        <v>503</v>
      </c>
      <c r="B170" s="79" t="s">
        <v>432</v>
      </c>
      <c r="C170" s="79" t="s">
        <v>419</v>
      </c>
      <c r="D170" s="394">
        <v>198.99159663865547</v>
      </c>
      <c r="E170" s="135">
        <v>833</v>
      </c>
      <c r="F170" s="394">
        <f t="shared" si="6"/>
        <v>27.766666666666669</v>
      </c>
      <c r="G170" s="394">
        <f t="shared" si="8"/>
        <v>5525.3333333333339</v>
      </c>
      <c r="I170" s="400">
        <v>168</v>
      </c>
      <c r="J170" s="401" t="s">
        <v>1314</v>
      </c>
      <c r="K170" s="401" t="s">
        <v>1147</v>
      </c>
      <c r="L170" s="401" t="s">
        <v>1144</v>
      </c>
      <c r="M170" s="402">
        <v>9.5</v>
      </c>
      <c r="N170" s="401">
        <v>37</v>
      </c>
      <c r="O170" s="404">
        <f t="shared" si="7"/>
        <v>0.6166666666666667</v>
      </c>
      <c r="P170" s="405">
        <f>Table4[[#This Row],[Selling Price]]*Table4[[#This Row],[2025-Qty]]</f>
        <v>5.8583333333333334</v>
      </c>
    </row>
    <row r="171" spans="1:16">
      <c r="A171" s="79" t="s">
        <v>504</v>
      </c>
      <c r="B171" s="79" t="s">
        <v>505</v>
      </c>
      <c r="C171" s="79" t="s">
        <v>419</v>
      </c>
      <c r="D171" s="394">
        <v>97.314219041692581</v>
      </c>
      <c r="E171" s="135">
        <v>1607</v>
      </c>
      <c r="F171" s="394">
        <f t="shared" si="6"/>
        <v>53.566666666666663</v>
      </c>
      <c r="G171" s="394">
        <f t="shared" si="8"/>
        <v>5212.7983333333323</v>
      </c>
      <c r="I171" s="400">
        <v>169</v>
      </c>
      <c r="J171" s="401" t="s">
        <v>1315</v>
      </c>
      <c r="K171" s="401" t="s">
        <v>1147</v>
      </c>
      <c r="L171" s="401" t="s">
        <v>1144</v>
      </c>
      <c r="M171" s="402">
        <v>770.45</v>
      </c>
      <c r="N171" s="401">
        <v>37</v>
      </c>
      <c r="O171" s="404">
        <f t="shared" si="7"/>
        <v>0.6166666666666667</v>
      </c>
      <c r="P171" s="405">
        <f>Table4[[#This Row],[Selling Price]]*Table4[[#This Row],[2025-Qty]]</f>
        <v>475.1108333333334</v>
      </c>
    </row>
    <row r="172" spans="1:16">
      <c r="A172" s="79" t="s">
        <v>506</v>
      </c>
      <c r="B172" s="79" t="s">
        <v>507</v>
      </c>
      <c r="C172" s="79" t="s">
        <v>419</v>
      </c>
      <c r="D172" s="394">
        <v>265.93846153846152</v>
      </c>
      <c r="E172" s="135">
        <v>585</v>
      </c>
      <c r="F172" s="394">
        <f t="shared" si="6"/>
        <v>19.5</v>
      </c>
      <c r="G172" s="394">
        <f t="shared" si="8"/>
        <v>5185.7999999999993</v>
      </c>
      <c r="I172" s="400">
        <v>170</v>
      </c>
      <c r="J172" s="401" t="s">
        <v>1316</v>
      </c>
      <c r="K172" s="401" t="s">
        <v>1147</v>
      </c>
      <c r="L172" s="401" t="s">
        <v>1144</v>
      </c>
      <c r="M172" s="402">
        <v>2715.28</v>
      </c>
      <c r="N172" s="401">
        <v>36</v>
      </c>
      <c r="O172" s="404">
        <f t="shared" si="7"/>
        <v>0.60000000000000009</v>
      </c>
      <c r="P172" s="405">
        <f>Table4[[#This Row],[Selling Price]]*Table4[[#This Row],[2025-Qty]]</f>
        <v>1629.1680000000003</v>
      </c>
    </row>
    <row r="173" spans="1:16">
      <c r="A173" s="79" t="s">
        <v>508</v>
      </c>
      <c r="B173" s="79" t="s">
        <v>509</v>
      </c>
      <c r="C173" s="79" t="s">
        <v>419</v>
      </c>
      <c r="D173" s="394">
        <v>45.045048959608323</v>
      </c>
      <c r="E173" s="135">
        <v>3268</v>
      </c>
      <c r="F173" s="394">
        <f t="shared" si="6"/>
        <v>108.93333333333334</v>
      </c>
      <c r="G173" s="394">
        <f t="shared" si="8"/>
        <v>4906.9073333333336</v>
      </c>
      <c r="I173" s="400">
        <v>171</v>
      </c>
      <c r="J173" s="401" t="s">
        <v>1317</v>
      </c>
      <c r="K173" s="401" t="s">
        <v>1147</v>
      </c>
      <c r="L173" s="401" t="s">
        <v>1144</v>
      </c>
      <c r="M173" s="402">
        <v>225.5</v>
      </c>
      <c r="N173" s="401">
        <v>36</v>
      </c>
      <c r="O173" s="404">
        <f t="shared" si="7"/>
        <v>0.60000000000000009</v>
      </c>
      <c r="P173" s="405">
        <f>Table4[[#This Row],[Selling Price]]*Table4[[#This Row],[2025-Qty]]</f>
        <v>135.30000000000001</v>
      </c>
    </row>
    <row r="174" spans="1:16">
      <c r="A174" s="79" t="s">
        <v>510</v>
      </c>
      <c r="B174" s="79" t="s">
        <v>511</v>
      </c>
      <c r="C174" s="79" t="s">
        <v>419</v>
      </c>
      <c r="D174" s="394">
        <v>201.68699421965317</v>
      </c>
      <c r="E174" s="135">
        <v>692</v>
      </c>
      <c r="F174" s="394">
        <f t="shared" si="6"/>
        <v>23.066666666666666</v>
      </c>
      <c r="G174" s="394">
        <f t="shared" si="8"/>
        <v>4652.2466666666669</v>
      </c>
      <c r="I174" s="400">
        <v>172</v>
      </c>
      <c r="J174" s="401" t="s">
        <v>1318</v>
      </c>
      <c r="K174" s="401" t="s">
        <v>1147</v>
      </c>
      <c r="L174" s="401" t="s">
        <v>1144</v>
      </c>
      <c r="M174" s="402">
        <v>11.5</v>
      </c>
      <c r="N174" s="401">
        <v>36</v>
      </c>
      <c r="O174" s="404">
        <f t="shared" si="7"/>
        <v>0.60000000000000009</v>
      </c>
      <c r="P174" s="405">
        <f>Table4[[#This Row],[Selling Price]]*Table4[[#This Row],[2025-Qty]]</f>
        <v>6.9000000000000012</v>
      </c>
    </row>
    <row r="175" spans="1:16">
      <c r="A175" s="79" t="s">
        <v>512</v>
      </c>
      <c r="B175" s="79" t="s">
        <v>513</v>
      </c>
      <c r="C175" s="79" t="s">
        <v>419</v>
      </c>
      <c r="D175" s="394">
        <v>113.22665306122451</v>
      </c>
      <c r="E175" s="135">
        <v>1225</v>
      </c>
      <c r="F175" s="394">
        <f t="shared" si="6"/>
        <v>40.833333333333336</v>
      </c>
      <c r="G175" s="394">
        <f t="shared" si="8"/>
        <v>4623.421666666668</v>
      </c>
      <c r="I175" s="400">
        <v>173</v>
      </c>
      <c r="J175" s="401" t="s">
        <v>1319</v>
      </c>
      <c r="K175" s="401" t="s">
        <v>1147</v>
      </c>
      <c r="L175" s="401" t="s">
        <v>1144</v>
      </c>
      <c r="M175" s="402">
        <v>22.97</v>
      </c>
      <c r="N175" s="401">
        <v>36</v>
      </c>
      <c r="O175" s="404">
        <f t="shared" si="7"/>
        <v>0.60000000000000009</v>
      </c>
      <c r="P175" s="405">
        <f>Table4[[#This Row],[Selling Price]]*Table4[[#This Row],[2025-Qty]]</f>
        <v>13.782000000000002</v>
      </c>
    </row>
    <row r="176" spans="1:16">
      <c r="A176" s="79" t="s">
        <v>514</v>
      </c>
      <c r="B176" s="79" t="s">
        <v>425</v>
      </c>
      <c r="C176" s="79" t="s">
        <v>419</v>
      </c>
      <c r="D176" s="394">
        <v>159.8305527638191</v>
      </c>
      <c r="E176" s="135">
        <v>796</v>
      </c>
      <c r="F176" s="394">
        <f t="shared" si="6"/>
        <v>26.533333333333331</v>
      </c>
      <c r="G176" s="394">
        <f t="shared" si="8"/>
        <v>4240.8373333333329</v>
      </c>
      <c r="I176" s="400">
        <v>174</v>
      </c>
      <c r="J176" s="401" t="s">
        <v>1320</v>
      </c>
      <c r="K176" s="401" t="s">
        <v>1147</v>
      </c>
      <c r="L176" s="401" t="s">
        <v>1144</v>
      </c>
      <c r="M176" s="402">
        <v>130.43</v>
      </c>
      <c r="N176" s="401">
        <v>36</v>
      </c>
      <c r="O176" s="404">
        <f t="shared" si="7"/>
        <v>0.60000000000000009</v>
      </c>
      <c r="P176" s="405">
        <f>Table4[[#This Row],[Selling Price]]*Table4[[#This Row],[2025-Qty]]</f>
        <v>78.25800000000001</v>
      </c>
    </row>
    <row r="177" spans="1:16">
      <c r="A177" s="79" t="s">
        <v>515</v>
      </c>
      <c r="B177" s="79" t="s">
        <v>516</v>
      </c>
      <c r="C177" s="79" t="s">
        <v>419</v>
      </c>
      <c r="D177" s="394">
        <v>109.36436884512086</v>
      </c>
      <c r="E177" s="135">
        <v>1117</v>
      </c>
      <c r="F177" s="394">
        <f t="shared" si="6"/>
        <v>37.233333333333334</v>
      </c>
      <c r="G177" s="394">
        <f t="shared" si="8"/>
        <v>4072.0000000000005</v>
      </c>
      <c r="I177" s="400">
        <v>175</v>
      </c>
      <c r="J177" s="401" t="s">
        <v>1321</v>
      </c>
      <c r="K177" s="401" t="s">
        <v>1147</v>
      </c>
      <c r="L177" s="401" t="s">
        <v>1144</v>
      </c>
      <c r="M177" s="402">
        <v>16</v>
      </c>
      <c r="N177" s="401">
        <v>36</v>
      </c>
      <c r="O177" s="404">
        <f t="shared" si="7"/>
        <v>0.60000000000000009</v>
      </c>
      <c r="P177" s="405">
        <f>Table4[[#This Row],[Selling Price]]*Table4[[#This Row],[2025-Qty]]</f>
        <v>9.6000000000000014</v>
      </c>
    </row>
    <row r="178" spans="1:16">
      <c r="A178" s="79" t="s">
        <v>517</v>
      </c>
      <c r="B178" s="79" t="s">
        <v>518</v>
      </c>
      <c r="C178" s="79" t="s">
        <v>419</v>
      </c>
      <c r="D178" s="394">
        <v>17000</v>
      </c>
      <c r="E178" s="135">
        <v>7</v>
      </c>
      <c r="F178" s="394">
        <f t="shared" si="6"/>
        <v>0.23333333333333336</v>
      </c>
      <c r="G178" s="394">
        <f t="shared" si="8"/>
        <v>3966.6666666666674</v>
      </c>
      <c r="I178" s="400">
        <v>176</v>
      </c>
      <c r="J178" s="401" t="s">
        <v>1322</v>
      </c>
      <c r="K178" s="401" t="s">
        <v>1147</v>
      </c>
      <c r="L178" s="401" t="s">
        <v>1144</v>
      </c>
      <c r="M178" s="402">
        <v>18.760000000000002</v>
      </c>
      <c r="N178" s="401">
        <v>36</v>
      </c>
      <c r="O178" s="404">
        <f t="shared" si="7"/>
        <v>0.60000000000000009</v>
      </c>
      <c r="P178" s="405">
        <f>Table4[[#This Row],[Selling Price]]*Table4[[#This Row],[2025-Qty]]</f>
        <v>11.256000000000002</v>
      </c>
    </row>
    <row r="179" spans="1:16">
      <c r="A179" s="79" t="s">
        <v>519</v>
      </c>
      <c r="B179" s="79" t="s">
        <v>491</v>
      </c>
      <c r="C179" s="79" t="s">
        <v>419</v>
      </c>
      <c r="D179" s="394">
        <v>11.674267352185081</v>
      </c>
      <c r="E179" s="135">
        <v>10114</v>
      </c>
      <c r="F179" s="394">
        <f t="shared" si="6"/>
        <v>337.13333333333338</v>
      </c>
      <c r="G179" s="394">
        <f t="shared" si="8"/>
        <v>3935.7846666666642</v>
      </c>
      <c r="I179" s="400">
        <v>177</v>
      </c>
      <c r="J179" s="401" t="s">
        <v>1323</v>
      </c>
      <c r="K179" s="401" t="s">
        <v>1140</v>
      </c>
      <c r="L179" s="401" t="s">
        <v>1141</v>
      </c>
      <c r="M179" s="402">
        <v>340.38</v>
      </c>
      <c r="N179" s="401">
        <v>36</v>
      </c>
      <c r="O179" s="404">
        <f t="shared" si="7"/>
        <v>0.60000000000000009</v>
      </c>
      <c r="P179" s="405">
        <f>Table4[[#This Row],[Selling Price]]*Table4[[#This Row],[2025-Qty]]</f>
        <v>204.22800000000004</v>
      </c>
    </row>
    <row r="180" spans="1:16">
      <c r="A180" s="79" t="s">
        <v>520</v>
      </c>
      <c r="B180" s="79" t="s">
        <v>461</v>
      </c>
      <c r="C180" s="79" t="s">
        <v>419</v>
      </c>
      <c r="D180" s="394">
        <v>132.24583613916948</v>
      </c>
      <c r="E180" s="135">
        <v>891</v>
      </c>
      <c r="F180" s="394">
        <f t="shared" si="6"/>
        <v>29.700000000000003</v>
      </c>
      <c r="G180" s="394">
        <f t="shared" si="8"/>
        <v>3927.7013333333339</v>
      </c>
      <c r="I180" s="400">
        <v>178</v>
      </c>
      <c r="J180" s="401" t="s">
        <v>1324</v>
      </c>
      <c r="K180" s="401" t="s">
        <v>1147</v>
      </c>
      <c r="L180" s="401" t="s">
        <v>1144</v>
      </c>
      <c r="M180" s="402">
        <v>17.29</v>
      </c>
      <c r="N180" s="401">
        <v>35</v>
      </c>
      <c r="O180" s="404">
        <f t="shared" si="7"/>
        <v>0.58333333333333337</v>
      </c>
      <c r="P180" s="405">
        <f>Table4[[#This Row],[Selling Price]]*Table4[[#This Row],[2025-Qty]]</f>
        <v>10.085833333333333</v>
      </c>
    </row>
    <row r="181" spans="1:16">
      <c r="A181" s="79" t="s">
        <v>521</v>
      </c>
      <c r="B181" s="79" t="s">
        <v>522</v>
      </c>
      <c r="C181" s="79" t="s">
        <v>419</v>
      </c>
      <c r="D181" s="394">
        <v>68.750587199060476</v>
      </c>
      <c r="E181" s="135">
        <v>1703</v>
      </c>
      <c r="F181" s="394">
        <f t="shared" si="6"/>
        <v>56.766666666666666</v>
      </c>
      <c r="G181" s="394">
        <f t="shared" si="8"/>
        <v>3902.7416666666663</v>
      </c>
      <c r="I181" s="400">
        <v>179</v>
      </c>
      <c r="J181" s="401" t="s">
        <v>1325</v>
      </c>
      <c r="K181" s="401" t="s">
        <v>1147</v>
      </c>
      <c r="L181" s="401" t="s">
        <v>1144</v>
      </c>
      <c r="M181" s="402">
        <v>89.93</v>
      </c>
      <c r="N181" s="401">
        <v>35</v>
      </c>
      <c r="O181" s="404">
        <f t="shared" si="7"/>
        <v>0.58333333333333337</v>
      </c>
      <c r="P181" s="405">
        <f>Table4[[#This Row],[Selling Price]]*Table4[[#This Row],[2025-Qty]]</f>
        <v>52.459166666666675</v>
      </c>
    </row>
    <row r="182" spans="1:16">
      <c r="A182" s="79" t="s">
        <v>523</v>
      </c>
      <c r="B182" s="79" t="s">
        <v>432</v>
      </c>
      <c r="C182" s="79" t="s">
        <v>419</v>
      </c>
      <c r="D182" s="394">
        <v>264.51168949771676</v>
      </c>
      <c r="E182" s="135">
        <v>438</v>
      </c>
      <c r="F182" s="394">
        <f t="shared" si="6"/>
        <v>14.600000000000001</v>
      </c>
      <c r="G182" s="394">
        <f t="shared" si="8"/>
        <v>3861.8706666666649</v>
      </c>
      <c r="I182" s="400">
        <v>180</v>
      </c>
      <c r="J182" s="401" t="s">
        <v>1326</v>
      </c>
      <c r="K182" s="401" t="s">
        <v>1143</v>
      </c>
      <c r="L182" s="401" t="s">
        <v>1144</v>
      </c>
      <c r="M182" s="402">
        <v>9.81</v>
      </c>
      <c r="N182" s="401">
        <v>35</v>
      </c>
      <c r="O182" s="404">
        <f t="shared" si="7"/>
        <v>0.58333333333333337</v>
      </c>
      <c r="P182" s="405">
        <f>Table4[[#This Row],[Selling Price]]*Table4[[#This Row],[2025-Qty]]</f>
        <v>5.722500000000001</v>
      </c>
    </row>
    <row r="183" spans="1:16">
      <c r="A183" s="79" t="s">
        <v>524</v>
      </c>
      <c r="B183" s="79" t="s">
        <v>425</v>
      </c>
      <c r="C183" s="79" t="s">
        <v>419</v>
      </c>
      <c r="D183" s="394">
        <v>200.48241681260944</v>
      </c>
      <c r="E183" s="135">
        <v>571</v>
      </c>
      <c r="F183" s="394">
        <f t="shared" si="6"/>
        <v>19.033333333333335</v>
      </c>
      <c r="G183" s="394">
        <f t="shared" si="8"/>
        <v>3815.8486666666668</v>
      </c>
      <c r="I183" s="400">
        <v>181</v>
      </c>
      <c r="J183" s="401" t="s">
        <v>1327</v>
      </c>
      <c r="K183" s="401" t="s">
        <v>1147</v>
      </c>
      <c r="L183" s="401" t="s">
        <v>1144</v>
      </c>
      <c r="M183" s="402">
        <v>588.25</v>
      </c>
      <c r="N183" s="401">
        <v>35</v>
      </c>
      <c r="O183" s="404">
        <f t="shared" si="7"/>
        <v>0.58333333333333337</v>
      </c>
      <c r="P183" s="405">
        <f>Table4[[#This Row],[Selling Price]]*Table4[[#This Row],[2025-Qty]]</f>
        <v>343.14583333333337</v>
      </c>
    </row>
    <row r="184" spans="1:16">
      <c r="A184" s="79" t="s">
        <v>525</v>
      </c>
      <c r="B184" s="79" t="s">
        <v>425</v>
      </c>
      <c r="C184" s="79" t="s">
        <v>419</v>
      </c>
      <c r="D184" s="394">
        <v>58.433997785160578</v>
      </c>
      <c r="E184" s="135">
        <v>1806</v>
      </c>
      <c r="F184" s="394">
        <f t="shared" si="6"/>
        <v>60.2</v>
      </c>
      <c r="G184" s="394">
        <f t="shared" si="8"/>
        <v>3517.7266666666669</v>
      </c>
      <c r="I184" s="400">
        <v>182</v>
      </c>
      <c r="J184" s="401" t="s">
        <v>1328</v>
      </c>
      <c r="K184" s="401" t="s">
        <v>1140</v>
      </c>
      <c r="L184" s="401" t="s">
        <v>1141</v>
      </c>
      <c r="M184" s="402">
        <v>8</v>
      </c>
      <c r="N184" s="401">
        <v>33</v>
      </c>
      <c r="O184" s="404">
        <f t="shared" si="7"/>
        <v>0.55000000000000004</v>
      </c>
      <c r="P184" s="405">
        <f>Table4[[#This Row],[Selling Price]]*Table4[[#This Row],[2025-Qty]]</f>
        <v>4.4000000000000004</v>
      </c>
    </row>
    <row r="185" spans="1:16">
      <c r="A185" s="79" t="s">
        <v>526</v>
      </c>
      <c r="B185" s="79" t="s">
        <v>527</v>
      </c>
      <c r="C185" s="79" t="s">
        <v>419</v>
      </c>
      <c r="D185" s="394">
        <v>10491</v>
      </c>
      <c r="E185" s="135">
        <v>10</v>
      </c>
      <c r="F185" s="394">
        <f t="shared" si="6"/>
        <v>0.33333333333333337</v>
      </c>
      <c r="G185" s="394">
        <f t="shared" si="8"/>
        <v>3497.0000000000005</v>
      </c>
      <c r="I185" s="400">
        <v>183</v>
      </c>
      <c r="J185" s="401" t="s">
        <v>1329</v>
      </c>
      <c r="K185" s="401" t="s">
        <v>1147</v>
      </c>
      <c r="L185" s="401" t="s">
        <v>1144</v>
      </c>
      <c r="M185" s="402">
        <v>124.87</v>
      </c>
      <c r="N185" s="401">
        <v>33</v>
      </c>
      <c r="O185" s="404">
        <f t="shared" si="7"/>
        <v>0.55000000000000004</v>
      </c>
      <c r="P185" s="405">
        <f>Table4[[#This Row],[Selling Price]]*Table4[[#This Row],[2025-Qty]]</f>
        <v>68.678500000000014</v>
      </c>
    </row>
    <row r="186" spans="1:16">
      <c r="A186" s="79" t="s">
        <v>528</v>
      </c>
      <c r="B186" s="79" t="s">
        <v>454</v>
      </c>
      <c r="C186" s="79" t="s">
        <v>419</v>
      </c>
      <c r="D186" s="394">
        <v>1051.0259183673468</v>
      </c>
      <c r="E186" s="135">
        <v>98</v>
      </c>
      <c r="F186" s="394">
        <f t="shared" si="6"/>
        <v>3.2666666666666666</v>
      </c>
      <c r="G186" s="394">
        <f t="shared" si="8"/>
        <v>3433.3513333333326</v>
      </c>
      <c r="I186" s="400">
        <v>184</v>
      </c>
      <c r="J186" s="401" t="s">
        <v>1330</v>
      </c>
      <c r="K186" s="401" t="s">
        <v>1147</v>
      </c>
      <c r="L186" s="401" t="s">
        <v>1144</v>
      </c>
      <c r="M186" s="402">
        <v>284.52999999999997</v>
      </c>
      <c r="N186" s="401">
        <v>32</v>
      </c>
      <c r="O186" s="404">
        <f t="shared" si="7"/>
        <v>0.53333333333333333</v>
      </c>
      <c r="P186" s="405">
        <f>Table4[[#This Row],[Selling Price]]*Table4[[#This Row],[2025-Qty]]</f>
        <v>151.74933333333331</v>
      </c>
    </row>
    <row r="187" spans="1:16">
      <c r="A187" s="79" t="s">
        <v>529</v>
      </c>
      <c r="B187" s="79" t="s">
        <v>432</v>
      </c>
      <c r="C187" s="79" t="s">
        <v>419</v>
      </c>
      <c r="D187" s="394">
        <v>181.12655234657038</v>
      </c>
      <c r="E187" s="135">
        <v>554</v>
      </c>
      <c r="F187" s="394">
        <f t="shared" si="6"/>
        <v>18.466666666666665</v>
      </c>
      <c r="G187" s="394">
        <f t="shared" si="8"/>
        <v>3344.8036666666662</v>
      </c>
      <c r="I187" s="400">
        <v>185</v>
      </c>
      <c r="J187" s="401" t="s">
        <v>1331</v>
      </c>
      <c r="K187" s="401" t="s">
        <v>1147</v>
      </c>
      <c r="L187" s="401" t="s">
        <v>1144</v>
      </c>
      <c r="M187" s="402">
        <v>35.450000000000003</v>
      </c>
      <c r="N187" s="401">
        <v>32</v>
      </c>
      <c r="O187" s="404">
        <f t="shared" si="7"/>
        <v>0.53333333333333333</v>
      </c>
      <c r="P187" s="405">
        <f>Table4[[#This Row],[Selling Price]]*Table4[[#This Row],[2025-Qty]]</f>
        <v>18.906666666666666</v>
      </c>
    </row>
    <row r="188" spans="1:16">
      <c r="A188" s="79" t="s">
        <v>530</v>
      </c>
      <c r="B188" s="79" t="s">
        <v>425</v>
      </c>
      <c r="C188" s="79" t="s">
        <v>419</v>
      </c>
      <c r="D188" s="394">
        <v>62.453674121405754</v>
      </c>
      <c r="E188" s="135">
        <v>1565</v>
      </c>
      <c r="F188" s="394">
        <f t="shared" si="6"/>
        <v>52.166666666666664</v>
      </c>
      <c r="G188" s="394">
        <f t="shared" si="8"/>
        <v>3258</v>
      </c>
      <c r="I188" s="400">
        <v>186</v>
      </c>
      <c r="J188" s="401" t="s">
        <v>1332</v>
      </c>
      <c r="K188" s="401" t="s">
        <v>1140</v>
      </c>
      <c r="L188" s="401" t="s">
        <v>1141</v>
      </c>
      <c r="M188" s="402">
        <v>76</v>
      </c>
      <c r="N188" s="401">
        <v>32</v>
      </c>
      <c r="O188" s="404">
        <f t="shared" si="7"/>
        <v>0.53333333333333333</v>
      </c>
      <c r="P188" s="405">
        <f>Table4[[#This Row],[Selling Price]]*Table4[[#This Row],[2025-Qty]]</f>
        <v>40.533333333333331</v>
      </c>
    </row>
    <row r="189" spans="1:16">
      <c r="A189" s="79" t="s">
        <v>531</v>
      </c>
      <c r="B189" s="79" t="s">
        <v>532</v>
      </c>
      <c r="C189" s="79" t="s">
        <v>419</v>
      </c>
      <c r="D189" s="394">
        <v>83.199224137931026</v>
      </c>
      <c r="E189" s="135">
        <v>1160</v>
      </c>
      <c r="F189" s="394">
        <f t="shared" si="6"/>
        <v>38.666666666666671</v>
      </c>
      <c r="G189" s="394">
        <f t="shared" si="8"/>
        <v>3217.0366666666669</v>
      </c>
      <c r="I189" s="400">
        <v>187</v>
      </c>
      <c r="J189" s="401" t="s">
        <v>1333</v>
      </c>
      <c r="K189" s="401" t="s">
        <v>1143</v>
      </c>
      <c r="L189" s="401" t="s">
        <v>1144</v>
      </c>
      <c r="M189" s="402">
        <v>93.15</v>
      </c>
      <c r="N189" s="401">
        <v>32</v>
      </c>
      <c r="O189" s="404">
        <f t="shared" si="7"/>
        <v>0.53333333333333333</v>
      </c>
      <c r="P189" s="405">
        <f>Table4[[#This Row],[Selling Price]]*Table4[[#This Row],[2025-Qty]]</f>
        <v>49.68</v>
      </c>
    </row>
    <row r="190" spans="1:16">
      <c r="A190" s="79" t="s">
        <v>533</v>
      </c>
      <c r="B190" s="79" t="s">
        <v>534</v>
      </c>
      <c r="C190" s="79" t="s">
        <v>419</v>
      </c>
      <c r="D190" s="394">
        <v>259.62314049586774</v>
      </c>
      <c r="E190" s="135">
        <v>363</v>
      </c>
      <c r="F190" s="394">
        <f t="shared" si="6"/>
        <v>12.100000000000001</v>
      </c>
      <c r="G190" s="394">
        <f t="shared" si="8"/>
        <v>3141.44</v>
      </c>
      <c r="I190" s="400">
        <v>188</v>
      </c>
      <c r="J190" s="401" t="s">
        <v>1334</v>
      </c>
      <c r="K190" s="401" t="s">
        <v>1140</v>
      </c>
      <c r="L190" s="401" t="s">
        <v>1141</v>
      </c>
      <c r="M190" s="402">
        <v>123.68</v>
      </c>
      <c r="N190" s="401">
        <v>32</v>
      </c>
      <c r="O190" s="404">
        <f t="shared" si="7"/>
        <v>0.53333333333333333</v>
      </c>
      <c r="P190" s="405">
        <f>Table4[[#This Row],[Selling Price]]*Table4[[#This Row],[2025-Qty]]</f>
        <v>65.962666666666664</v>
      </c>
    </row>
    <row r="191" spans="1:16">
      <c r="A191" s="79" t="s">
        <v>535</v>
      </c>
      <c r="B191" s="79" t="s">
        <v>536</v>
      </c>
      <c r="C191" s="79" t="s">
        <v>419</v>
      </c>
      <c r="D191" s="394">
        <v>84.831711711711705</v>
      </c>
      <c r="E191" s="135">
        <v>1110</v>
      </c>
      <c r="F191" s="394">
        <f t="shared" si="6"/>
        <v>37</v>
      </c>
      <c r="G191" s="394">
        <f t="shared" si="8"/>
        <v>3138.7733333333331</v>
      </c>
      <c r="I191" s="400">
        <v>189</v>
      </c>
      <c r="J191" s="401" t="s">
        <v>1335</v>
      </c>
      <c r="K191" s="401" t="s">
        <v>1254</v>
      </c>
      <c r="L191" s="401" t="s">
        <v>1144</v>
      </c>
      <c r="M191" s="402">
        <v>465</v>
      </c>
      <c r="N191" s="401">
        <v>32</v>
      </c>
      <c r="O191" s="404">
        <f t="shared" si="7"/>
        <v>0.53333333333333333</v>
      </c>
      <c r="P191" s="405">
        <f>Table4[[#This Row],[Selling Price]]*Table4[[#This Row],[2025-Qty]]</f>
        <v>248</v>
      </c>
    </row>
    <row r="192" spans="1:16">
      <c r="A192" s="79" t="s">
        <v>537</v>
      </c>
      <c r="B192" s="79" t="s">
        <v>538</v>
      </c>
      <c r="C192" s="79" t="s">
        <v>419</v>
      </c>
      <c r="D192" s="394">
        <v>483.71875</v>
      </c>
      <c r="E192" s="135">
        <v>192</v>
      </c>
      <c r="F192" s="394">
        <f t="shared" si="6"/>
        <v>6.4</v>
      </c>
      <c r="G192" s="394">
        <f t="shared" si="8"/>
        <v>3095.8</v>
      </c>
      <c r="I192" s="400">
        <v>190</v>
      </c>
      <c r="J192" s="401" t="s">
        <v>1336</v>
      </c>
      <c r="K192" s="401" t="s">
        <v>1147</v>
      </c>
      <c r="L192" s="401" t="s">
        <v>1144</v>
      </c>
      <c r="M192" s="402">
        <v>385.66</v>
      </c>
      <c r="N192" s="401">
        <v>31</v>
      </c>
      <c r="O192" s="404">
        <f t="shared" si="7"/>
        <v>0.51666666666666672</v>
      </c>
      <c r="P192" s="405">
        <f>Table4[[#This Row],[Selling Price]]*Table4[[#This Row],[2025-Qty]]</f>
        <v>199.25766666666669</v>
      </c>
    </row>
    <row r="193" spans="1:16">
      <c r="A193" s="79" t="s">
        <v>539</v>
      </c>
      <c r="B193" s="79" t="s">
        <v>540</v>
      </c>
      <c r="C193" s="79" t="s">
        <v>419</v>
      </c>
      <c r="D193" s="394">
        <v>151.4037643207856</v>
      </c>
      <c r="E193" s="135">
        <v>611</v>
      </c>
      <c r="F193" s="394">
        <f t="shared" si="6"/>
        <v>20.366666666666667</v>
      </c>
      <c r="G193" s="394">
        <f t="shared" si="8"/>
        <v>3083.59</v>
      </c>
      <c r="I193" s="400">
        <v>191</v>
      </c>
      <c r="J193" s="401" t="s">
        <v>1337</v>
      </c>
      <c r="K193" s="401" t="s">
        <v>1147</v>
      </c>
      <c r="L193" s="401" t="s">
        <v>1144</v>
      </c>
      <c r="M193" s="402">
        <v>100</v>
      </c>
      <c r="N193" s="401">
        <v>31</v>
      </c>
      <c r="O193" s="404">
        <f t="shared" si="7"/>
        <v>0.51666666666666672</v>
      </c>
      <c r="P193" s="405">
        <f>Table4[[#This Row],[Selling Price]]*Table4[[#This Row],[2025-Qty]]</f>
        <v>51.666666666666671</v>
      </c>
    </row>
    <row r="194" spans="1:16">
      <c r="A194" s="79" t="s">
        <v>541</v>
      </c>
      <c r="B194" s="79" t="s">
        <v>542</v>
      </c>
      <c r="C194" s="79" t="s">
        <v>419</v>
      </c>
      <c r="D194" s="394">
        <v>8.927476926066257</v>
      </c>
      <c r="E194" s="135">
        <v>10293</v>
      </c>
      <c r="F194" s="394">
        <f t="shared" si="6"/>
        <v>343.1</v>
      </c>
      <c r="G194" s="394">
        <f t="shared" si="8"/>
        <v>3063.0173333333328</v>
      </c>
      <c r="I194" s="400">
        <v>192</v>
      </c>
      <c r="J194" s="401" t="s">
        <v>1338</v>
      </c>
      <c r="K194" s="401" t="s">
        <v>1299</v>
      </c>
      <c r="L194" s="401" t="s">
        <v>1144</v>
      </c>
      <c r="M194" s="402">
        <v>110</v>
      </c>
      <c r="N194" s="401">
        <v>31</v>
      </c>
      <c r="O194" s="404">
        <f t="shared" si="7"/>
        <v>0.51666666666666672</v>
      </c>
      <c r="P194" s="405">
        <f>Table4[[#This Row],[Selling Price]]*Table4[[#This Row],[2025-Qty]]</f>
        <v>56.833333333333336</v>
      </c>
    </row>
    <row r="195" spans="1:16">
      <c r="A195" s="79" t="s">
        <v>543</v>
      </c>
      <c r="B195" s="79" t="s">
        <v>461</v>
      </c>
      <c r="C195" s="79" t="s">
        <v>419</v>
      </c>
      <c r="D195" s="394">
        <v>79.475254385964902</v>
      </c>
      <c r="E195" s="135">
        <v>1140</v>
      </c>
      <c r="F195" s="394">
        <f t="shared" ref="F195:F258" si="9">(E195/3)*0.1</f>
        <v>38</v>
      </c>
      <c r="G195" s="394">
        <f t="shared" si="8"/>
        <v>3020.0596666666661</v>
      </c>
      <c r="I195" s="400">
        <v>193</v>
      </c>
      <c r="J195" s="401" t="s">
        <v>1339</v>
      </c>
      <c r="K195" s="401" t="s">
        <v>1143</v>
      </c>
      <c r="L195" s="401" t="s">
        <v>1144</v>
      </c>
      <c r="M195" s="402">
        <v>319.64999999999998</v>
      </c>
      <c r="N195" s="401">
        <v>31</v>
      </c>
      <c r="O195" s="404">
        <f t="shared" ref="O195:O258" si="10">(N195/3)*0.05</f>
        <v>0.51666666666666672</v>
      </c>
      <c r="P195" s="405">
        <f>Table4[[#This Row],[Selling Price]]*Table4[[#This Row],[2025-Qty]]</f>
        <v>165.1525</v>
      </c>
    </row>
    <row r="196" spans="1:16">
      <c r="A196" s="79" t="s">
        <v>544</v>
      </c>
      <c r="B196" s="79" t="s">
        <v>545</v>
      </c>
      <c r="C196" s="79" t="s">
        <v>419</v>
      </c>
      <c r="D196" s="394">
        <v>20.471713508612872</v>
      </c>
      <c r="E196" s="135">
        <v>4412</v>
      </c>
      <c r="F196" s="394">
        <f t="shared" si="9"/>
        <v>147.06666666666669</v>
      </c>
      <c r="G196" s="394">
        <f t="shared" ref="G196:G259" si="11">D196*F196</f>
        <v>3010.7066666666669</v>
      </c>
      <c r="I196" s="400">
        <v>194</v>
      </c>
      <c r="J196" s="401" t="s">
        <v>1340</v>
      </c>
      <c r="K196" s="401" t="s">
        <v>1140</v>
      </c>
      <c r="L196" s="401" t="s">
        <v>1141</v>
      </c>
      <c r="M196" s="402">
        <v>362.67</v>
      </c>
      <c r="N196" s="401">
        <v>31</v>
      </c>
      <c r="O196" s="404">
        <f t="shared" si="10"/>
        <v>0.51666666666666672</v>
      </c>
      <c r="P196" s="405">
        <f>Table4[[#This Row],[Selling Price]]*Table4[[#This Row],[2025-Qty]]</f>
        <v>187.37950000000004</v>
      </c>
    </row>
    <row r="197" spans="1:16">
      <c r="A197" s="79" t="s">
        <v>546</v>
      </c>
      <c r="B197" s="79" t="s">
        <v>425</v>
      </c>
      <c r="C197" s="79" t="s">
        <v>419</v>
      </c>
      <c r="D197" s="394">
        <v>92.826128364389206</v>
      </c>
      <c r="E197" s="135">
        <v>966</v>
      </c>
      <c r="F197" s="394">
        <f t="shared" si="9"/>
        <v>32.200000000000003</v>
      </c>
      <c r="G197" s="394">
        <f t="shared" si="11"/>
        <v>2989.0013333333327</v>
      </c>
      <c r="I197" s="400">
        <v>195</v>
      </c>
      <c r="J197" s="401" t="s">
        <v>1341</v>
      </c>
      <c r="K197" s="401" t="s">
        <v>1147</v>
      </c>
      <c r="L197" s="401" t="s">
        <v>1144</v>
      </c>
      <c r="M197" s="402">
        <v>1167.45</v>
      </c>
      <c r="N197" s="401">
        <v>30</v>
      </c>
      <c r="O197" s="404">
        <f t="shared" si="10"/>
        <v>0.5</v>
      </c>
      <c r="P197" s="405">
        <f>Table4[[#This Row],[Selling Price]]*Table4[[#This Row],[2025-Qty]]</f>
        <v>583.72500000000002</v>
      </c>
    </row>
    <row r="198" spans="1:16">
      <c r="A198" s="79" t="s">
        <v>547</v>
      </c>
      <c r="B198" s="79" t="s">
        <v>425</v>
      </c>
      <c r="C198" s="79" t="s">
        <v>419</v>
      </c>
      <c r="D198" s="394">
        <v>114.85292307692308</v>
      </c>
      <c r="E198" s="135">
        <v>780</v>
      </c>
      <c r="F198" s="394">
        <f t="shared" si="9"/>
        <v>26</v>
      </c>
      <c r="G198" s="394">
        <f t="shared" si="11"/>
        <v>2986.1759999999999</v>
      </c>
      <c r="I198" s="400">
        <v>196</v>
      </c>
      <c r="J198" s="401" t="s">
        <v>1342</v>
      </c>
      <c r="K198" s="401" t="s">
        <v>1147</v>
      </c>
      <c r="L198" s="401" t="s">
        <v>1144</v>
      </c>
      <c r="M198" s="402">
        <v>75.09</v>
      </c>
      <c r="N198" s="401">
        <v>29</v>
      </c>
      <c r="O198" s="404">
        <f t="shared" si="10"/>
        <v>0.48333333333333334</v>
      </c>
      <c r="P198" s="405">
        <f>Table4[[#This Row],[Selling Price]]*Table4[[#This Row],[2025-Qty]]</f>
        <v>36.293500000000002</v>
      </c>
    </row>
    <row r="199" spans="1:16">
      <c r="A199" s="79" t="s">
        <v>548</v>
      </c>
      <c r="B199" s="79" t="s">
        <v>549</v>
      </c>
      <c r="C199" s="79" t="s">
        <v>419</v>
      </c>
      <c r="D199" s="394">
        <v>56.647164653528286</v>
      </c>
      <c r="E199" s="135">
        <v>1573</v>
      </c>
      <c r="F199" s="394">
        <f t="shared" si="9"/>
        <v>52.433333333333337</v>
      </c>
      <c r="G199" s="394">
        <f t="shared" si="11"/>
        <v>2970.1996666666669</v>
      </c>
      <c r="I199" s="400">
        <v>197</v>
      </c>
      <c r="J199" s="401" t="s">
        <v>1343</v>
      </c>
      <c r="K199" s="401" t="s">
        <v>1143</v>
      </c>
      <c r="L199" s="401" t="s">
        <v>1144</v>
      </c>
      <c r="M199" s="402">
        <v>50.29</v>
      </c>
      <c r="N199" s="401">
        <v>29</v>
      </c>
      <c r="O199" s="404">
        <f t="shared" si="10"/>
        <v>0.48333333333333334</v>
      </c>
      <c r="P199" s="405">
        <f>Table4[[#This Row],[Selling Price]]*Table4[[#This Row],[2025-Qty]]</f>
        <v>24.306833333333334</v>
      </c>
    </row>
    <row r="200" spans="1:16">
      <c r="A200" s="79" t="s">
        <v>550</v>
      </c>
      <c r="B200" s="79" t="s">
        <v>425</v>
      </c>
      <c r="C200" s="79" t="s">
        <v>419</v>
      </c>
      <c r="D200" s="394">
        <v>68.175999999999988</v>
      </c>
      <c r="E200" s="135">
        <v>1300</v>
      </c>
      <c r="F200" s="394">
        <f t="shared" si="9"/>
        <v>43.333333333333336</v>
      </c>
      <c r="G200" s="394">
        <f t="shared" si="11"/>
        <v>2954.2933333333331</v>
      </c>
      <c r="I200" s="400">
        <v>198</v>
      </c>
      <c r="J200" s="401" t="s">
        <v>1344</v>
      </c>
      <c r="K200" s="401" t="s">
        <v>1143</v>
      </c>
      <c r="L200" s="401" t="s">
        <v>1144</v>
      </c>
      <c r="M200" s="402">
        <v>2607</v>
      </c>
      <c r="N200" s="401">
        <v>29</v>
      </c>
      <c r="O200" s="404">
        <f t="shared" si="10"/>
        <v>0.48333333333333334</v>
      </c>
      <c r="P200" s="405">
        <f>Table4[[#This Row],[Selling Price]]*Table4[[#This Row],[2025-Qty]]</f>
        <v>1260.05</v>
      </c>
    </row>
    <row r="201" spans="1:16">
      <c r="A201" s="79" t="s">
        <v>551</v>
      </c>
      <c r="B201" s="79" t="s">
        <v>425</v>
      </c>
      <c r="C201" s="79" t="s">
        <v>419</v>
      </c>
      <c r="D201" s="394">
        <v>143.7896753246753</v>
      </c>
      <c r="E201" s="135">
        <v>616</v>
      </c>
      <c r="F201" s="394">
        <f t="shared" si="9"/>
        <v>20.533333333333335</v>
      </c>
      <c r="G201" s="394">
        <f t="shared" si="11"/>
        <v>2952.4813333333332</v>
      </c>
      <c r="I201" s="400">
        <v>199</v>
      </c>
      <c r="J201" s="401" t="s">
        <v>1345</v>
      </c>
      <c r="K201" s="401" t="s">
        <v>1299</v>
      </c>
      <c r="L201" s="401" t="s">
        <v>1144</v>
      </c>
      <c r="M201" s="402">
        <v>1025.4000000000001</v>
      </c>
      <c r="N201" s="401">
        <v>29</v>
      </c>
      <c r="O201" s="404">
        <f t="shared" si="10"/>
        <v>0.48333333333333334</v>
      </c>
      <c r="P201" s="405">
        <f>Table4[[#This Row],[Selling Price]]*Table4[[#This Row],[2025-Qty]]</f>
        <v>495.61000000000007</v>
      </c>
    </row>
    <row r="202" spans="1:16">
      <c r="A202" s="79" t="s">
        <v>552</v>
      </c>
      <c r="B202" s="79" t="s">
        <v>553</v>
      </c>
      <c r="C202" s="79" t="s">
        <v>419</v>
      </c>
      <c r="D202" s="394">
        <v>42.034146341463412</v>
      </c>
      <c r="E202" s="135">
        <v>2091</v>
      </c>
      <c r="F202" s="394">
        <f t="shared" si="9"/>
        <v>69.7</v>
      </c>
      <c r="G202" s="394">
        <f t="shared" si="11"/>
        <v>2929.7799999999997</v>
      </c>
      <c r="I202" s="400">
        <v>200</v>
      </c>
      <c r="J202" s="401" t="s">
        <v>1346</v>
      </c>
      <c r="K202" s="401" t="s">
        <v>1140</v>
      </c>
      <c r="L202" s="401" t="s">
        <v>1141</v>
      </c>
      <c r="M202" s="402">
        <v>655</v>
      </c>
      <c r="N202" s="401">
        <v>29</v>
      </c>
      <c r="O202" s="404">
        <f t="shared" si="10"/>
        <v>0.48333333333333334</v>
      </c>
      <c r="P202" s="405">
        <f>Table4[[#This Row],[Selling Price]]*Table4[[#This Row],[2025-Qty]]</f>
        <v>316.58333333333331</v>
      </c>
    </row>
    <row r="203" spans="1:16">
      <c r="A203" s="79" t="s">
        <v>554</v>
      </c>
      <c r="B203" s="79" t="s">
        <v>458</v>
      </c>
      <c r="C203" s="79" t="s">
        <v>419</v>
      </c>
      <c r="D203" s="394">
        <v>136.15527950310559</v>
      </c>
      <c r="E203" s="135">
        <v>644</v>
      </c>
      <c r="F203" s="394">
        <f t="shared" si="9"/>
        <v>21.466666666666669</v>
      </c>
      <c r="G203" s="394">
        <f t="shared" si="11"/>
        <v>2922.8</v>
      </c>
      <c r="I203" s="400">
        <v>201</v>
      </c>
      <c r="J203" s="401" t="s">
        <v>1347</v>
      </c>
      <c r="K203" s="401" t="s">
        <v>1147</v>
      </c>
      <c r="L203" s="401" t="s">
        <v>1144</v>
      </c>
      <c r="M203" s="402">
        <v>477.14</v>
      </c>
      <c r="N203" s="401">
        <v>28</v>
      </c>
      <c r="O203" s="404">
        <f t="shared" si="10"/>
        <v>0.46666666666666673</v>
      </c>
      <c r="P203" s="405">
        <f>Table4[[#This Row],[Selling Price]]*Table4[[#This Row],[2025-Qty]]</f>
        <v>222.66533333333336</v>
      </c>
    </row>
    <row r="204" spans="1:16">
      <c r="A204" s="79" t="s">
        <v>555</v>
      </c>
      <c r="B204" s="79" t="s">
        <v>425</v>
      </c>
      <c r="C204" s="79" t="s">
        <v>419</v>
      </c>
      <c r="D204" s="394">
        <v>133.87467492260066</v>
      </c>
      <c r="E204" s="135">
        <v>646</v>
      </c>
      <c r="F204" s="394">
        <f t="shared" si="9"/>
        <v>21.533333333333335</v>
      </c>
      <c r="G204" s="394">
        <f t="shared" si="11"/>
        <v>2882.7680000000009</v>
      </c>
      <c r="I204" s="400">
        <v>202</v>
      </c>
      <c r="J204" s="401" t="s">
        <v>1348</v>
      </c>
      <c r="K204" s="401" t="s">
        <v>1143</v>
      </c>
      <c r="L204" s="401" t="s">
        <v>1144</v>
      </c>
      <c r="M204" s="402">
        <v>255</v>
      </c>
      <c r="N204" s="401">
        <v>28</v>
      </c>
      <c r="O204" s="404">
        <f t="shared" si="10"/>
        <v>0.46666666666666673</v>
      </c>
      <c r="P204" s="405">
        <f>Table4[[#This Row],[Selling Price]]*Table4[[#This Row],[2025-Qty]]</f>
        <v>119.00000000000001</v>
      </c>
    </row>
    <row r="205" spans="1:16">
      <c r="A205" s="79" t="s">
        <v>556</v>
      </c>
      <c r="B205" s="79" t="s">
        <v>557</v>
      </c>
      <c r="C205" s="79" t="s">
        <v>419</v>
      </c>
      <c r="D205" s="394">
        <v>658.49039370078742</v>
      </c>
      <c r="E205" s="135">
        <v>127</v>
      </c>
      <c r="F205" s="394">
        <f t="shared" si="9"/>
        <v>4.2333333333333334</v>
      </c>
      <c r="G205" s="394">
        <f t="shared" si="11"/>
        <v>2787.6093333333333</v>
      </c>
      <c r="I205" s="400">
        <v>203</v>
      </c>
      <c r="J205" s="401" t="s">
        <v>1349</v>
      </c>
      <c r="K205" s="401" t="s">
        <v>1140</v>
      </c>
      <c r="L205" s="401" t="s">
        <v>1141</v>
      </c>
      <c r="M205" s="402">
        <v>10.65</v>
      </c>
      <c r="N205" s="401">
        <v>28</v>
      </c>
      <c r="O205" s="404">
        <f t="shared" si="10"/>
        <v>0.46666666666666673</v>
      </c>
      <c r="P205" s="405">
        <f>Table4[[#This Row],[Selling Price]]*Table4[[#This Row],[2025-Qty]]</f>
        <v>4.9700000000000006</v>
      </c>
    </row>
    <row r="206" spans="1:16">
      <c r="A206" s="79" t="s">
        <v>558</v>
      </c>
      <c r="B206" s="79" t="s">
        <v>559</v>
      </c>
      <c r="C206" s="79" t="s">
        <v>419</v>
      </c>
      <c r="D206" s="394">
        <v>5.1096211464652717</v>
      </c>
      <c r="E206" s="135">
        <v>16154</v>
      </c>
      <c r="F206" s="394">
        <f t="shared" si="9"/>
        <v>538.4666666666667</v>
      </c>
      <c r="G206" s="394">
        <f t="shared" si="11"/>
        <v>2751.3606666666669</v>
      </c>
      <c r="I206" s="400">
        <v>204</v>
      </c>
      <c r="J206" s="401" t="s">
        <v>1350</v>
      </c>
      <c r="K206" s="401" t="s">
        <v>1140</v>
      </c>
      <c r="L206" s="401" t="s">
        <v>1141</v>
      </c>
      <c r="M206" s="402">
        <v>389</v>
      </c>
      <c r="N206" s="401">
        <v>27</v>
      </c>
      <c r="O206" s="404">
        <f t="shared" si="10"/>
        <v>0.45</v>
      </c>
      <c r="P206" s="405">
        <f>Table4[[#This Row],[Selling Price]]*Table4[[#This Row],[2025-Qty]]</f>
        <v>175.05</v>
      </c>
    </row>
    <row r="207" spans="1:16">
      <c r="A207" s="79" t="s">
        <v>560</v>
      </c>
      <c r="B207" s="79" t="s">
        <v>495</v>
      </c>
      <c r="C207" s="79" t="s">
        <v>419</v>
      </c>
      <c r="D207" s="394">
        <v>148.5554347826087</v>
      </c>
      <c r="E207" s="135">
        <v>552</v>
      </c>
      <c r="F207" s="394">
        <f t="shared" si="9"/>
        <v>18.400000000000002</v>
      </c>
      <c r="G207" s="394">
        <f t="shared" si="11"/>
        <v>2733.4200000000005</v>
      </c>
      <c r="I207" s="400">
        <v>205</v>
      </c>
      <c r="J207" s="401" t="s">
        <v>1351</v>
      </c>
      <c r="K207" s="401" t="s">
        <v>1147</v>
      </c>
      <c r="L207" s="401" t="s">
        <v>1144</v>
      </c>
      <c r="M207" s="402">
        <v>2869.25</v>
      </c>
      <c r="N207" s="401">
        <v>26</v>
      </c>
      <c r="O207" s="404">
        <f t="shared" si="10"/>
        <v>0.43333333333333335</v>
      </c>
      <c r="P207" s="405">
        <f>Table4[[#This Row],[Selling Price]]*Table4[[#This Row],[2025-Qty]]</f>
        <v>1243.3416666666667</v>
      </c>
    </row>
    <row r="208" spans="1:16">
      <c r="A208" s="79" t="s">
        <v>561</v>
      </c>
      <c r="B208" s="79" t="s">
        <v>562</v>
      </c>
      <c r="C208" s="79" t="s">
        <v>419</v>
      </c>
      <c r="D208" s="394">
        <v>108.45852054794521</v>
      </c>
      <c r="E208" s="135">
        <v>730</v>
      </c>
      <c r="F208" s="394">
        <f t="shared" si="9"/>
        <v>24.333333333333336</v>
      </c>
      <c r="G208" s="394">
        <f t="shared" si="11"/>
        <v>2639.1573333333336</v>
      </c>
      <c r="I208" s="400">
        <v>206</v>
      </c>
      <c r="J208" s="401" t="s">
        <v>1352</v>
      </c>
      <c r="K208" s="401" t="s">
        <v>1147</v>
      </c>
      <c r="L208" s="401" t="s">
        <v>1144</v>
      </c>
      <c r="M208" s="402">
        <v>901.22</v>
      </c>
      <c r="N208" s="401">
        <v>26</v>
      </c>
      <c r="O208" s="404">
        <f t="shared" si="10"/>
        <v>0.43333333333333335</v>
      </c>
      <c r="P208" s="405">
        <f>Table4[[#This Row],[Selling Price]]*Table4[[#This Row],[2025-Qty]]</f>
        <v>390.52866666666671</v>
      </c>
    </row>
    <row r="209" spans="1:16">
      <c r="A209" s="79" t="s">
        <v>563</v>
      </c>
      <c r="B209" s="79" t="s">
        <v>564</v>
      </c>
      <c r="C209" s="79" t="s">
        <v>419</v>
      </c>
      <c r="D209" s="394">
        <v>418.31021276595732</v>
      </c>
      <c r="E209" s="135">
        <v>188</v>
      </c>
      <c r="F209" s="394">
        <f t="shared" si="9"/>
        <v>6.2666666666666666</v>
      </c>
      <c r="G209" s="394">
        <f t="shared" si="11"/>
        <v>2621.4106666666657</v>
      </c>
      <c r="I209" s="400">
        <v>207</v>
      </c>
      <c r="J209" s="401" t="s">
        <v>1353</v>
      </c>
      <c r="K209" s="401" t="s">
        <v>1147</v>
      </c>
      <c r="L209" s="401" t="s">
        <v>1144</v>
      </c>
      <c r="M209" s="402">
        <v>1049.3499999999999</v>
      </c>
      <c r="N209" s="401">
        <v>25</v>
      </c>
      <c r="O209" s="404">
        <f t="shared" si="10"/>
        <v>0.41666666666666674</v>
      </c>
      <c r="P209" s="405">
        <f>Table4[[#This Row],[Selling Price]]*Table4[[#This Row],[2025-Qty]]</f>
        <v>437.22916666666669</v>
      </c>
    </row>
    <row r="210" spans="1:16">
      <c r="A210" s="79" t="s">
        <v>565</v>
      </c>
      <c r="B210" s="79" t="s">
        <v>566</v>
      </c>
      <c r="C210" s="79" t="s">
        <v>419</v>
      </c>
      <c r="D210" s="394">
        <v>351.65666666666675</v>
      </c>
      <c r="E210" s="135">
        <v>222</v>
      </c>
      <c r="F210" s="394">
        <f t="shared" si="9"/>
        <v>7.4</v>
      </c>
      <c r="G210" s="394">
        <f t="shared" si="11"/>
        <v>2602.2593333333339</v>
      </c>
      <c r="I210" s="400">
        <v>208</v>
      </c>
      <c r="J210" s="401" t="s">
        <v>1354</v>
      </c>
      <c r="K210" s="401" t="s">
        <v>1140</v>
      </c>
      <c r="L210" s="401" t="s">
        <v>1141</v>
      </c>
      <c r="M210" s="402">
        <v>107.67</v>
      </c>
      <c r="N210" s="401">
        <v>25</v>
      </c>
      <c r="O210" s="404">
        <f t="shared" si="10"/>
        <v>0.41666666666666674</v>
      </c>
      <c r="P210" s="405">
        <f>Table4[[#This Row],[Selling Price]]*Table4[[#This Row],[2025-Qty]]</f>
        <v>44.862500000000011</v>
      </c>
    </row>
    <row r="211" spans="1:16">
      <c r="A211" s="79" t="s">
        <v>567</v>
      </c>
      <c r="B211" s="79" t="s">
        <v>425</v>
      </c>
      <c r="C211" s="79" t="s">
        <v>419</v>
      </c>
      <c r="D211" s="394">
        <v>113.62228070175439</v>
      </c>
      <c r="E211" s="135">
        <v>684</v>
      </c>
      <c r="F211" s="394">
        <f t="shared" si="9"/>
        <v>22.8</v>
      </c>
      <c r="G211" s="394">
        <f t="shared" si="11"/>
        <v>2590.5880000000002</v>
      </c>
      <c r="I211" s="400">
        <v>209</v>
      </c>
      <c r="J211" s="401" t="s">
        <v>1355</v>
      </c>
      <c r="K211" s="401" t="s">
        <v>1140</v>
      </c>
      <c r="L211" s="401" t="s">
        <v>1141</v>
      </c>
      <c r="M211" s="402">
        <v>531.73</v>
      </c>
      <c r="N211" s="401">
        <v>25</v>
      </c>
      <c r="O211" s="404">
        <f t="shared" si="10"/>
        <v>0.41666666666666674</v>
      </c>
      <c r="P211" s="405">
        <f>Table4[[#This Row],[Selling Price]]*Table4[[#This Row],[2025-Qty]]</f>
        <v>221.5541666666667</v>
      </c>
    </row>
    <row r="212" spans="1:16">
      <c r="A212" s="79" t="s">
        <v>568</v>
      </c>
      <c r="B212" s="79" t="s">
        <v>425</v>
      </c>
      <c r="C212" s="79" t="s">
        <v>419</v>
      </c>
      <c r="D212" s="394">
        <v>95.509293680297404</v>
      </c>
      <c r="E212" s="135">
        <v>807</v>
      </c>
      <c r="F212" s="394">
        <f t="shared" si="9"/>
        <v>26.900000000000002</v>
      </c>
      <c r="G212" s="394">
        <f t="shared" si="11"/>
        <v>2569.2000000000003</v>
      </c>
      <c r="I212" s="400">
        <v>210</v>
      </c>
      <c r="J212" s="401" t="s">
        <v>1356</v>
      </c>
      <c r="K212" s="401" t="s">
        <v>1147</v>
      </c>
      <c r="L212" s="401" t="s">
        <v>1144</v>
      </c>
      <c r="M212" s="402">
        <v>1058</v>
      </c>
      <c r="N212" s="401">
        <v>24</v>
      </c>
      <c r="O212" s="404">
        <f t="shared" si="10"/>
        <v>0.4</v>
      </c>
      <c r="P212" s="405">
        <f>Table4[[#This Row],[Selling Price]]*Table4[[#This Row],[2025-Qty]]</f>
        <v>423.20000000000005</v>
      </c>
    </row>
    <row r="213" spans="1:16">
      <c r="A213" s="79" t="s">
        <v>569</v>
      </c>
      <c r="B213" s="79" t="s">
        <v>570</v>
      </c>
      <c r="C213" s="79" t="s">
        <v>419</v>
      </c>
      <c r="D213" s="394">
        <v>11000</v>
      </c>
      <c r="E213" s="135">
        <v>7</v>
      </c>
      <c r="F213" s="394">
        <f t="shared" si="9"/>
        <v>0.23333333333333336</v>
      </c>
      <c r="G213" s="394">
        <f t="shared" si="11"/>
        <v>2566.666666666667</v>
      </c>
      <c r="I213" s="400">
        <v>211</v>
      </c>
      <c r="J213" s="401" t="s">
        <v>1357</v>
      </c>
      <c r="K213" s="401" t="s">
        <v>1147</v>
      </c>
      <c r="L213" s="401" t="s">
        <v>1144</v>
      </c>
      <c r="M213" s="402">
        <v>762.3</v>
      </c>
      <c r="N213" s="401">
        <v>24</v>
      </c>
      <c r="O213" s="404">
        <f t="shared" si="10"/>
        <v>0.4</v>
      </c>
      <c r="P213" s="405">
        <f>Table4[[#This Row],[Selling Price]]*Table4[[#This Row],[2025-Qty]]</f>
        <v>304.92</v>
      </c>
    </row>
    <row r="214" spans="1:16">
      <c r="A214" s="79" t="s">
        <v>571</v>
      </c>
      <c r="B214" s="79" t="s">
        <v>572</v>
      </c>
      <c r="C214" s="79" t="s">
        <v>419</v>
      </c>
      <c r="D214" s="394">
        <v>40.877647058823527</v>
      </c>
      <c r="E214" s="135">
        <v>1870</v>
      </c>
      <c r="F214" s="394">
        <f t="shared" si="9"/>
        <v>62.333333333333343</v>
      </c>
      <c r="G214" s="394">
        <f t="shared" si="11"/>
        <v>2548.0400000000004</v>
      </c>
      <c r="I214" s="400">
        <v>212</v>
      </c>
      <c r="J214" s="401" t="s">
        <v>1358</v>
      </c>
      <c r="K214" s="401" t="s">
        <v>1147</v>
      </c>
      <c r="L214" s="401" t="s">
        <v>1144</v>
      </c>
      <c r="M214" s="402">
        <v>351.08</v>
      </c>
      <c r="N214" s="401">
        <v>24</v>
      </c>
      <c r="O214" s="404">
        <f t="shared" si="10"/>
        <v>0.4</v>
      </c>
      <c r="P214" s="405">
        <f>Table4[[#This Row],[Selling Price]]*Table4[[#This Row],[2025-Qty]]</f>
        <v>140.43199999999999</v>
      </c>
    </row>
    <row r="215" spans="1:16">
      <c r="A215" s="79" t="s">
        <v>573</v>
      </c>
      <c r="B215" s="79" t="s">
        <v>574</v>
      </c>
      <c r="C215" s="79" t="s">
        <v>419</v>
      </c>
      <c r="D215" s="394">
        <v>29.670828793774319</v>
      </c>
      <c r="E215" s="135">
        <v>2570</v>
      </c>
      <c r="F215" s="394">
        <f t="shared" si="9"/>
        <v>85.666666666666671</v>
      </c>
      <c r="G215" s="394">
        <f t="shared" si="11"/>
        <v>2541.8010000000004</v>
      </c>
      <c r="I215" s="400">
        <v>213</v>
      </c>
      <c r="J215" s="401" t="s">
        <v>1359</v>
      </c>
      <c r="K215" s="401" t="s">
        <v>1147</v>
      </c>
      <c r="L215" s="401" t="s">
        <v>1144</v>
      </c>
      <c r="M215" s="402">
        <v>2966.77</v>
      </c>
      <c r="N215" s="401">
        <v>24</v>
      </c>
      <c r="O215" s="404">
        <f t="shared" si="10"/>
        <v>0.4</v>
      </c>
      <c r="P215" s="405">
        <f>Table4[[#This Row],[Selling Price]]*Table4[[#This Row],[2025-Qty]]</f>
        <v>1186.7080000000001</v>
      </c>
    </row>
    <row r="216" spans="1:16">
      <c r="A216" s="79" t="s">
        <v>575</v>
      </c>
      <c r="B216" s="79" t="s">
        <v>511</v>
      </c>
      <c r="C216" s="79" t="s">
        <v>419</v>
      </c>
      <c r="D216" s="394">
        <v>277.56554307116107</v>
      </c>
      <c r="E216" s="135">
        <v>267</v>
      </c>
      <c r="F216" s="394">
        <f t="shared" si="9"/>
        <v>8.9</v>
      </c>
      <c r="G216" s="394">
        <f t="shared" si="11"/>
        <v>2470.3333333333335</v>
      </c>
      <c r="I216" s="400">
        <v>214</v>
      </c>
      <c r="J216" s="401" t="s">
        <v>1360</v>
      </c>
      <c r="K216" s="401" t="s">
        <v>1147</v>
      </c>
      <c r="L216" s="401" t="s">
        <v>1144</v>
      </c>
      <c r="M216" s="402">
        <v>207</v>
      </c>
      <c r="N216" s="401">
        <v>24</v>
      </c>
      <c r="O216" s="404">
        <f t="shared" si="10"/>
        <v>0.4</v>
      </c>
      <c r="P216" s="405">
        <f>Table4[[#This Row],[Selling Price]]*Table4[[#This Row],[2025-Qty]]</f>
        <v>82.800000000000011</v>
      </c>
    </row>
    <row r="217" spans="1:16">
      <c r="A217" s="79" t="s">
        <v>576</v>
      </c>
      <c r="B217" s="79" t="s">
        <v>577</v>
      </c>
      <c r="C217" s="79" t="s">
        <v>419</v>
      </c>
      <c r="D217" s="394">
        <v>106.08403560830862</v>
      </c>
      <c r="E217" s="135">
        <v>674</v>
      </c>
      <c r="F217" s="394">
        <f t="shared" si="9"/>
        <v>22.466666666666669</v>
      </c>
      <c r="G217" s="394">
        <f t="shared" si="11"/>
        <v>2383.3546666666675</v>
      </c>
      <c r="I217" s="400">
        <v>215</v>
      </c>
      <c r="J217" s="401" t="s">
        <v>1361</v>
      </c>
      <c r="K217" s="401" t="s">
        <v>1143</v>
      </c>
      <c r="L217" s="401" t="s">
        <v>1144</v>
      </c>
      <c r="M217" s="402">
        <v>94</v>
      </c>
      <c r="N217" s="401">
        <v>24</v>
      </c>
      <c r="O217" s="404">
        <f t="shared" si="10"/>
        <v>0.4</v>
      </c>
      <c r="P217" s="405">
        <f>Table4[[#This Row],[Selling Price]]*Table4[[#This Row],[2025-Qty]]</f>
        <v>37.6</v>
      </c>
    </row>
    <row r="218" spans="1:16">
      <c r="A218" s="79" t="s">
        <v>578</v>
      </c>
      <c r="B218" s="79" t="s">
        <v>522</v>
      </c>
      <c r="C218" s="79" t="s">
        <v>419</v>
      </c>
      <c r="D218" s="394">
        <v>78.72369349503856</v>
      </c>
      <c r="E218" s="135">
        <v>907</v>
      </c>
      <c r="F218" s="394">
        <f t="shared" si="9"/>
        <v>30.233333333333334</v>
      </c>
      <c r="G218" s="394">
        <f t="shared" si="11"/>
        <v>2380.0796666666661</v>
      </c>
      <c r="I218" s="400">
        <v>216</v>
      </c>
      <c r="J218" s="401" t="s">
        <v>1362</v>
      </c>
      <c r="K218" s="401" t="s">
        <v>1147</v>
      </c>
      <c r="L218" s="401" t="s">
        <v>1144</v>
      </c>
      <c r="M218" s="402">
        <v>102.06</v>
      </c>
      <c r="N218" s="401">
        <v>24</v>
      </c>
      <c r="O218" s="404">
        <f t="shared" si="10"/>
        <v>0.4</v>
      </c>
      <c r="P218" s="405">
        <f>Table4[[#This Row],[Selling Price]]*Table4[[#This Row],[2025-Qty]]</f>
        <v>40.824000000000005</v>
      </c>
    </row>
    <row r="219" spans="1:16">
      <c r="A219" s="79" t="s">
        <v>579</v>
      </c>
      <c r="B219" s="79" t="s">
        <v>580</v>
      </c>
      <c r="C219" s="79" t="s">
        <v>419</v>
      </c>
      <c r="D219" s="394">
        <v>8.6138759689922484</v>
      </c>
      <c r="E219" s="135">
        <v>8256</v>
      </c>
      <c r="F219" s="394">
        <f t="shared" si="9"/>
        <v>275.2</v>
      </c>
      <c r="G219" s="394">
        <f t="shared" si="11"/>
        <v>2370.5386666666668</v>
      </c>
      <c r="I219" s="400">
        <v>217</v>
      </c>
      <c r="J219" s="401" t="s">
        <v>1363</v>
      </c>
      <c r="K219" s="401" t="s">
        <v>1147</v>
      </c>
      <c r="L219" s="401" t="s">
        <v>1144</v>
      </c>
      <c r="M219" s="402">
        <v>946.44</v>
      </c>
      <c r="N219" s="401">
        <v>23</v>
      </c>
      <c r="O219" s="404">
        <f t="shared" si="10"/>
        <v>0.38333333333333336</v>
      </c>
      <c r="P219" s="405">
        <f>Table4[[#This Row],[Selling Price]]*Table4[[#This Row],[2025-Qty]]</f>
        <v>362.80200000000002</v>
      </c>
    </row>
    <row r="220" spans="1:16">
      <c r="A220" s="79" t="s">
        <v>581</v>
      </c>
      <c r="B220" s="79" t="s">
        <v>491</v>
      </c>
      <c r="C220" s="79" t="s">
        <v>419</v>
      </c>
      <c r="D220" s="394">
        <v>99.197198879551806</v>
      </c>
      <c r="E220" s="135">
        <v>714</v>
      </c>
      <c r="F220" s="394">
        <f t="shared" si="9"/>
        <v>23.8</v>
      </c>
      <c r="G220" s="394">
        <f t="shared" si="11"/>
        <v>2360.893333333333</v>
      </c>
      <c r="I220" s="400">
        <v>218</v>
      </c>
      <c r="J220" s="401" t="s">
        <v>1364</v>
      </c>
      <c r="K220" s="401" t="s">
        <v>1147</v>
      </c>
      <c r="L220" s="401" t="s">
        <v>1144</v>
      </c>
      <c r="M220" s="402">
        <v>1065</v>
      </c>
      <c r="N220" s="401">
        <v>23</v>
      </c>
      <c r="O220" s="404">
        <f t="shared" si="10"/>
        <v>0.38333333333333336</v>
      </c>
      <c r="P220" s="405">
        <f>Table4[[#This Row],[Selling Price]]*Table4[[#This Row],[2025-Qty]]</f>
        <v>408.25</v>
      </c>
    </row>
    <row r="221" spans="1:16">
      <c r="A221" s="79" t="s">
        <v>582</v>
      </c>
      <c r="B221" s="79" t="s">
        <v>470</v>
      </c>
      <c r="C221" s="79" t="s">
        <v>419</v>
      </c>
      <c r="D221" s="394">
        <v>1350</v>
      </c>
      <c r="E221" s="135">
        <v>50</v>
      </c>
      <c r="F221" s="394">
        <f t="shared" si="9"/>
        <v>1.666666666666667</v>
      </c>
      <c r="G221" s="394">
        <f t="shared" si="11"/>
        <v>2250.0000000000005</v>
      </c>
      <c r="I221" s="400">
        <v>219</v>
      </c>
      <c r="J221" s="401" t="s">
        <v>1365</v>
      </c>
      <c r="K221" s="401" t="s">
        <v>1140</v>
      </c>
      <c r="L221" s="401" t="s">
        <v>1141</v>
      </c>
      <c r="M221" s="402">
        <v>45.94</v>
      </c>
      <c r="N221" s="401">
        <v>23</v>
      </c>
      <c r="O221" s="404">
        <f t="shared" si="10"/>
        <v>0.38333333333333336</v>
      </c>
      <c r="P221" s="405">
        <f>Table4[[#This Row],[Selling Price]]*Table4[[#This Row],[2025-Qty]]</f>
        <v>17.610333333333333</v>
      </c>
    </row>
    <row r="222" spans="1:16">
      <c r="A222" s="79" t="s">
        <v>583</v>
      </c>
      <c r="B222" s="79" t="s">
        <v>559</v>
      </c>
      <c r="C222" s="79" t="s">
        <v>419</v>
      </c>
      <c r="D222" s="394">
        <v>4.5593750436910163</v>
      </c>
      <c r="E222" s="135">
        <v>14305</v>
      </c>
      <c r="F222" s="394">
        <f t="shared" si="9"/>
        <v>476.83333333333331</v>
      </c>
      <c r="G222" s="394">
        <f t="shared" si="11"/>
        <v>2174.0619999999994</v>
      </c>
      <c r="I222" s="400">
        <v>220</v>
      </c>
      <c r="J222" s="401" t="s">
        <v>1366</v>
      </c>
      <c r="K222" s="401" t="s">
        <v>1147</v>
      </c>
      <c r="L222" s="401" t="s">
        <v>1144</v>
      </c>
      <c r="M222" s="402">
        <v>144.1</v>
      </c>
      <c r="N222" s="401">
        <v>22</v>
      </c>
      <c r="O222" s="404">
        <f t="shared" si="10"/>
        <v>0.3666666666666667</v>
      </c>
      <c r="P222" s="405">
        <f>Table4[[#This Row],[Selling Price]]*Table4[[#This Row],[2025-Qty]]</f>
        <v>52.836666666666666</v>
      </c>
    </row>
    <row r="223" spans="1:16">
      <c r="A223" s="79" t="s">
        <v>584</v>
      </c>
      <c r="B223" s="79" t="s">
        <v>585</v>
      </c>
      <c r="C223" s="79" t="s">
        <v>419</v>
      </c>
      <c r="D223" s="394">
        <v>42.934623513870527</v>
      </c>
      <c r="E223" s="135">
        <v>1514</v>
      </c>
      <c r="F223" s="394">
        <f t="shared" si="9"/>
        <v>50.466666666666669</v>
      </c>
      <c r="G223" s="394">
        <f t="shared" si="11"/>
        <v>2166.7673333333328</v>
      </c>
      <c r="I223" s="400">
        <v>221</v>
      </c>
      <c r="J223" s="401" t="s">
        <v>1367</v>
      </c>
      <c r="K223" s="401" t="s">
        <v>1147</v>
      </c>
      <c r="L223" s="401" t="s">
        <v>1144</v>
      </c>
      <c r="M223" s="402">
        <v>961.05</v>
      </c>
      <c r="N223" s="401">
        <v>22</v>
      </c>
      <c r="O223" s="404">
        <f t="shared" si="10"/>
        <v>0.3666666666666667</v>
      </c>
      <c r="P223" s="405">
        <f>Table4[[#This Row],[Selling Price]]*Table4[[#This Row],[2025-Qty]]</f>
        <v>352.38499999999999</v>
      </c>
    </row>
    <row r="224" spans="1:16">
      <c r="A224" s="79" t="s">
        <v>586</v>
      </c>
      <c r="B224" s="79" t="s">
        <v>587</v>
      </c>
      <c r="C224" s="79" t="s">
        <v>419</v>
      </c>
      <c r="D224" s="394">
        <v>22.798297872340424</v>
      </c>
      <c r="E224" s="135">
        <v>2820</v>
      </c>
      <c r="F224" s="394">
        <f t="shared" si="9"/>
        <v>94</v>
      </c>
      <c r="G224" s="394">
        <f t="shared" si="11"/>
        <v>2143.04</v>
      </c>
      <c r="I224" s="400">
        <v>222</v>
      </c>
      <c r="J224" s="401" t="s">
        <v>1368</v>
      </c>
      <c r="K224" s="401" t="s">
        <v>1147</v>
      </c>
      <c r="L224" s="401" t="s">
        <v>1144</v>
      </c>
      <c r="M224" s="402">
        <v>280.41000000000003</v>
      </c>
      <c r="N224" s="401">
        <v>22</v>
      </c>
      <c r="O224" s="404">
        <f t="shared" si="10"/>
        <v>0.3666666666666667</v>
      </c>
      <c r="P224" s="405">
        <f>Table4[[#This Row],[Selling Price]]*Table4[[#This Row],[2025-Qty]]</f>
        <v>102.81700000000002</v>
      </c>
    </row>
    <row r="225" spans="1:16">
      <c r="A225" s="79" t="s">
        <v>588</v>
      </c>
      <c r="B225" s="79" t="s">
        <v>501</v>
      </c>
      <c r="C225" s="79" t="s">
        <v>419</v>
      </c>
      <c r="D225" s="394">
        <v>7.3807960893854752</v>
      </c>
      <c r="E225" s="135">
        <v>8592</v>
      </c>
      <c r="F225" s="394">
        <f t="shared" si="9"/>
        <v>286.40000000000003</v>
      </c>
      <c r="G225" s="394">
        <f t="shared" si="11"/>
        <v>2113.86</v>
      </c>
      <c r="I225" s="400">
        <v>223</v>
      </c>
      <c r="J225" s="401" t="s">
        <v>1369</v>
      </c>
      <c r="K225" s="401" t="s">
        <v>1140</v>
      </c>
      <c r="L225" s="401" t="s">
        <v>1141</v>
      </c>
      <c r="M225" s="402">
        <v>140</v>
      </c>
      <c r="N225" s="401">
        <v>22</v>
      </c>
      <c r="O225" s="404">
        <f t="shared" si="10"/>
        <v>0.3666666666666667</v>
      </c>
      <c r="P225" s="405">
        <f>Table4[[#This Row],[Selling Price]]*Table4[[#This Row],[2025-Qty]]</f>
        <v>51.333333333333336</v>
      </c>
    </row>
    <row r="226" spans="1:16">
      <c r="A226" s="79" t="s">
        <v>589</v>
      </c>
      <c r="B226" s="79" t="s">
        <v>585</v>
      </c>
      <c r="C226" s="79" t="s">
        <v>419</v>
      </c>
      <c r="D226" s="394">
        <v>39.187337500000005</v>
      </c>
      <c r="E226" s="135">
        <v>1600</v>
      </c>
      <c r="F226" s="394">
        <f t="shared" si="9"/>
        <v>53.333333333333343</v>
      </c>
      <c r="G226" s="394">
        <f t="shared" si="11"/>
        <v>2089.9913333333338</v>
      </c>
      <c r="I226" s="400">
        <v>224</v>
      </c>
      <c r="J226" s="401" t="s">
        <v>1370</v>
      </c>
      <c r="K226" s="401" t="s">
        <v>1140</v>
      </c>
      <c r="L226" s="401" t="s">
        <v>1141</v>
      </c>
      <c r="M226" s="402">
        <v>630</v>
      </c>
      <c r="N226" s="401">
        <v>22</v>
      </c>
      <c r="O226" s="404">
        <f t="shared" si="10"/>
        <v>0.3666666666666667</v>
      </c>
      <c r="P226" s="405">
        <f>Table4[[#This Row],[Selling Price]]*Table4[[#This Row],[2025-Qty]]</f>
        <v>231.00000000000003</v>
      </c>
    </row>
    <row r="227" spans="1:16">
      <c r="A227" s="79" t="s">
        <v>590</v>
      </c>
      <c r="B227" s="79" t="s">
        <v>491</v>
      </c>
      <c r="C227" s="79" t="s">
        <v>419</v>
      </c>
      <c r="D227" s="394">
        <v>250.23226337448554</v>
      </c>
      <c r="E227" s="135">
        <v>243</v>
      </c>
      <c r="F227" s="394">
        <f t="shared" si="9"/>
        <v>8.1</v>
      </c>
      <c r="G227" s="394">
        <f t="shared" si="11"/>
        <v>2026.8813333333328</v>
      </c>
      <c r="I227" s="400">
        <v>225</v>
      </c>
      <c r="J227" s="401" t="s">
        <v>1371</v>
      </c>
      <c r="K227" s="401" t="s">
        <v>1140</v>
      </c>
      <c r="L227" s="401" t="s">
        <v>1141</v>
      </c>
      <c r="M227" s="402">
        <v>11.1</v>
      </c>
      <c r="N227" s="401">
        <v>22</v>
      </c>
      <c r="O227" s="404">
        <f t="shared" si="10"/>
        <v>0.3666666666666667</v>
      </c>
      <c r="P227" s="405">
        <f>Table4[[#This Row],[Selling Price]]*Table4[[#This Row],[2025-Qty]]</f>
        <v>4.07</v>
      </c>
    </row>
    <row r="228" spans="1:16">
      <c r="A228" s="79" t="s">
        <v>591</v>
      </c>
      <c r="B228" s="79" t="s">
        <v>592</v>
      </c>
      <c r="C228" s="79" t="s">
        <v>419</v>
      </c>
      <c r="D228" s="394">
        <v>16.833692094313456</v>
      </c>
      <c r="E228" s="135">
        <v>3605</v>
      </c>
      <c r="F228" s="394">
        <f t="shared" si="9"/>
        <v>120.16666666666669</v>
      </c>
      <c r="G228" s="394">
        <f t="shared" si="11"/>
        <v>2022.8486666666672</v>
      </c>
      <c r="I228" s="400">
        <v>226</v>
      </c>
      <c r="J228" s="401" t="s">
        <v>1372</v>
      </c>
      <c r="K228" s="401" t="s">
        <v>1147</v>
      </c>
      <c r="L228" s="401" t="s">
        <v>1144</v>
      </c>
      <c r="M228" s="402">
        <v>9.34</v>
      </c>
      <c r="N228" s="401">
        <v>22</v>
      </c>
      <c r="O228" s="404">
        <f t="shared" si="10"/>
        <v>0.3666666666666667</v>
      </c>
      <c r="P228" s="405">
        <f>Table4[[#This Row],[Selling Price]]*Table4[[#This Row],[2025-Qty]]</f>
        <v>3.424666666666667</v>
      </c>
    </row>
    <row r="229" spans="1:16">
      <c r="A229" s="79" t="s">
        <v>593</v>
      </c>
      <c r="B229" s="79" t="s">
        <v>425</v>
      </c>
      <c r="C229" s="79" t="s">
        <v>419</v>
      </c>
      <c r="D229" s="394">
        <v>108.91327239488116</v>
      </c>
      <c r="E229" s="135">
        <v>547</v>
      </c>
      <c r="F229" s="394">
        <f t="shared" si="9"/>
        <v>18.233333333333334</v>
      </c>
      <c r="G229" s="394">
        <f t="shared" si="11"/>
        <v>1985.8519999999999</v>
      </c>
      <c r="I229" s="400">
        <v>227</v>
      </c>
      <c r="J229" s="401" t="s">
        <v>1373</v>
      </c>
      <c r="K229" s="401" t="s">
        <v>1147</v>
      </c>
      <c r="L229" s="401" t="s">
        <v>1144</v>
      </c>
      <c r="M229" s="402">
        <v>749.63</v>
      </c>
      <c r="N229" s="401">
        <v>22</v>
      </c>
      <c r="O229" s="404">
        <f t="shared" si="10"/>
        <v>0.3666666666666667</v>
      </c>
      <c r="P229" s="405">
        <f>Table4[[#This Row],[Selling Price]]*Table4[[#This Row],[2025-Qty]]</f>
        <v>274.86433333333338</v>
      </c>
    </row>
    <row r="230" spans="1:16">
      <c r="A230" s="79" t="s">
        <v>594</v>
      </c>
      <c r="B230" s="79" t="s">
        <v>425</v>
      </c>
      <c r="C230" s="79" t="s">
        <v>419</v>
      </c>
      <c r="D230" s="394">
        <v>100.51395939086294</v>
      </c>
      <c r="E230" s="135">
        <v>591</v>
      </c>
      <c r="F230" s="394">
        <f t="shared" si="9"/>
        <v>19.700000000000003</v>
      </c>
      <c r="G230" s="394">
        <f t="shared" si="11"/>
        <v>1980.1250000000002</v>
      </c>
      <c r="I230" s="400">
        <v>228</v>
      </c>
      <c r="J230" s="401" t="s">
        <v>1374</v>
      </c>
      <c r="K230" s="401" t="s">
        <v>1147</v>
      </c>
      <c r="L230" s="401" t="s">
        <v>1144</v>
      </c>
      <c r="M230" s="402">
        <v>38</v>
      </c>
      <c r="N230" s="401">
        <v>21</v>
      </c>
      <c r="O230" s="404">
        <f t="shared" si="10"/>
        <v>0.35000000000000003</v>
      </c>
      <c r="P230" s="405">
        <f>Table4[[#This Row],[Selling Price]]*Table4[[#This Row],[2025-Qty]]</f>
        <v>13.3</v>
      </c>
    </row>
    <row r="231" spans="1:16">
      <c r="A231" s="79" t="s">
        <v>595</v>
      </c>
      <c r="B231" s="79" t="s">
        <v>425</v>
      </c>
      <c r="C231" s="79" t="s">
        <v>419</v>
      </c>
      <c r="D231" s="394">
        <v>111.10149812734082</v>
      </c>
      <c r="E231" s="135">
        <v>534</v>
      </c>
      <c r="F231" s="394">
        <f t="shared" si="9"/>
        <v>17.8</v>
      </c>
      <c r="G231" s="394">
        <f t="shared" si="11"/>
        <v>1977.6066666666666</v>
      </c>
      <c r="I231" s="400">
        <v>229</v>
      </c>
      <c r="J231" s="401" t="s">
        <v>1375</v>
      </c>
      <c r="K231" s="401" t="s">
        <v>1147</v>
      </c>
      <c r="L231" s="401" t="s">
        <v>1144</v>
      </c>
      <c r="M231" s="402">
        <v>1994.42</v>
      </c>
      <c r="N231" s="401">
        <v>21</v>
      </c>
      <c r="O231" s="404">
        <f t="shared" si="10"/>
        <v>0.35000000000000003</v>
      </c>
      <c r="P231" s="405">
        <f>Table4[[#This Row],[Selling Price]]*Table4[[#This Row],[2025-Qty]]</f>
        <v>698.04700000000014</v>
      </c>
    </row>
    <row r="232" spans="1:16">
      <c r="A232" s="79" t="s">
        <v>596</v>
      </c>
      <c r="B232" s="79" t="s">
        <v>597</v>
      </c>
      <c r="C232" s="79" t="s">
        <v>419</v>
      </c>
      <c r="D232" s="394">
        <v>4.911465458276334</v>
      </c>
      <c r="E232" s="135">
        <v>11696</v>
      </c>
      <c r="F232" s="394">
        <f t="shared" si="9"/>
        <v>389.86666666666667</v>
      </c>
      <c r="G232" s="394">
        <f t="shared" si="11"/>
        <v>1914.8166666666668</v>
      </c>
      <c r="I232" s="400">
        <v>230</v>
      </c>
      <c r="J232" s="401" t="s">
        <v>1376</v>
      </c>
      <c r="K232" s="401" t="s">
        <v>1147</v>
      </c>
      <c r="L232" s="401" t="s">
        <v>1144</v>
      </c>
      <c r="M232" s="402">
        <v>282.92</v>
      </c>
      <c r="N232" s="401">
        <v>21</v>
      </c>
      <c r="O232" s="404">
        <f t="shared" si="10"/>
        <v>0.35000000000000003</v>
      </c>
      <c r="P232" s="405">
        <f>Table4[[#This Row],[Selling Price]]*Table4[[#This Row],[2025-Qty]]</f>
        <v>99.02200000000002</v>
      </c>
    </row>
    <row r="233" spans="1:16">
      <c r="A233" s="79" t="s">
        <v>598</v>
      </c>
      <c r="B233" s="79" t="s">
        <v>599</v>
      </c>
      <c r="C233" s="79" t="s">
        <v>419</v>
      </c>
      <c r="D233" s="394">
        <v>85.408695652173904</v>
      </c>
      <c r="E233" s="135">
        <v>667</v>
      </c>
      <c r="F233" s="394">
        <f t="shared" si="9"/>
        <v>22.233333333333334</v>
      </c>
      <c r="G233" s="394">
        <f t="shared" si="11"/>
        <v>1898.9199999999998</v>
      </c>
      <c r="I233" s="400">
        <v>231</v>
      </c>
      <c r="J233" s="401" t="s">
        <v>1377</v>
      </c>
      <c r="K233" s="401" t="s">
        <v>1140</v>
      </c>
      <c r="L233" s="401" t="s">
        <v>1141</v>
      </c>
      <c r="M233" s="402">
        <v>65</v>
      </c>
      <c r="N233" s="401">
        <v>21</v>
      </c>
      <c r="O233" s="404">
        <f t="shared" si="10"/>
        <v>0.35000000000000003</v>
      </c>
      <c r="P233" s="405">
        <f>Table4[[#This Row],[Selling Price]]*Table4[[#This Row],[2025-Qty]]</f>
        <v>22.750000000000004</v>
      </c>
    </row>
    <row r="234" spans="1:16">
      <c r="A234" s="79" t="s">
        <v>600</v>
      </c>
      <c r="B234" s="79" t="s">
        <v>601</v>
      </c>
      <c r="C234" s="79" t="s">
        <v>419</v>
      </c>
      <c r="D234" s="394">
        <v>409.60569343065691</v>
      </c>
      <c r="E234" s="135">
        <v>137</v>
      </c>
      <c r="F234" s="394">
        <f t="shared" si="9"/>
        <v>4.5666666666666664</v>
      </c>
      <c r="G234" s="394">
        <f t="shared" si="11"/>
        <v>1870.5326666666665</v>
      </c>
      <c r="I234" s="400">
        <v>232</v>
      </c>
      <c r="J234" s="401" t="s">
        <v>1378</v>
      </c>
      <c r="K234" s="401" t="s">
        <v>1140</v>
      </c>
      <c r="L234" s="401" t="s">
        <v>1141</v>
      </c>
      <c r="M234" s="402">
        <v>176.4</v>
      </c>
      <c r="N234" s="401">
        <v>21</v>
      </c>
      <c r="O234" s="404">
        <f t="shared" si="10"/>
        <v>0.35000000000000003</v>
      </c>
      <c r="P234" s="405">
        <f>Table4[[#This Row],[Selling Price]]*Table4[[#This Row],[2025-Qty]]</f>
        <v>61.740000000000009</v>
      </c>
    </row>
    <row r="235" spans="1:16">
      <c r="A235" s="79" t="s">
        <v>602</v>
      </c>
      <c r="B235" s="79" t="s">
        <v>603</v>
      </c>
      <c r="C235" s="79" t="s">
        <v>419</v>
      </c>
      <c r="D235" s="394">
        <v>55.589690309690326</v>
      </c>
      <c r="E235" s="135">
        <v>1001</v>
      </c>
      <c r="F235" s="394">
        <f t="shared" si="9"/>
        <v>33.366666666666667</v>
      </c>
      <c r="G235" s="394">
        <f t="shared" si="11"/>
        <v>1854.8426666666671</v>
      </c>
      <c r="I235" s="400">
        <v>233</v>
      </c>
      <c r="J235" s="401" t="s">
        <v>1379</v>
      </c>
      <c r="K235" s="401" t="s">
        <v>1147</v>
      </c>
      <c r="L235" s="401" t="s">
        <v>1144</v>
      </c>
      <c r="M235" s="402">
        <v>28.58</v>
      </c>
      <c r="N235" s="401">
        <v>21</v>
      </c>
      <c r="O235" s="404">
        <f t="shared" si="10"/>
        <v>0.35000000000000003</v>
      </c>
      <c r="P235" s="405">
        <f>Table4[[#This Row],[Selling Price]]*Table4[[#This Row],[2025-Qty]]</f>
        <v>10.003</v>
      </c>
    </row>
    <row r="236" spans="1:16">
      <c r="A236" s="79" t="s">
        <v>604</v>
      </c>
      <c r="B236" s="79" t="s">
        <v>605</v>
      </c>
      <c r="C236" s="79" t="s">
        <v>419</v>
      </c>
      <c r="D236" s="394">
        <v>170.23809815950918</v>
      </c>
      <c r="E236" s="135">
        <v>326</v>
      </c>
      <c r="F236" s="394">
        <f t="shared" si="9"/>
        <v>10.866666666666667</v>
      </c>
      <c r="G236" s="394">
        <f t="shared" si="11"/>
        <v>1849.9206666666664</v>
      </c>
      <c r="I236" s="400">
        <v>234</v>
      </c>
      <c r="J236" s="401" t="s">
        <v>1380</v>
      </c>
      <c r="K236" s="401" t="s">
        <v>1147</v>
      </c>
      <c r="L236" s="401" t="s">
        <v>1144</v>
      </c>
      <c r="M236" s="402">
        <v>3510.15</v>
      </c>
      <c r="N236" s="401">
        <v>20</v>
      </c>
      <c r="O236" s="404">
        <f t="shared" si="10"/>
        <v>0.33333333333333337</v>
      </c>
      <c r="P236" s="405">
        <f>Table4[[#This Row],[Selling Price]]*Table4[[#This Row],[2025-Qty]]</f>
        <v>1170.0500000000002</v>
      </c>
    </row>
    <row r="237" spans="1:16">
      <c r="A237" s="79" t="s">
        <v>606</v>
      </c>
      <c r="B237" s="79" t="s">
        <v>495</v>
      </c>
      <c r="C237" s="79" t="s">
        <v>419</v>
      </c>
      <c r="D237" s="394">
        <v>124.86830699774265</v>
      </c>
      <c r="E237" s="135">
        <v>443</v>
      </c>
      <c r="F237" s="394">
        <f t="shared" si="9"/>
        <v>14.766666666666666</v>
      </c>
      <c r="G237" s="394">
        <f t="shared" si="11"/>
        <v>1843.8886666666663</v>
      </c>
      <c r="I237" s="400">
        <v>235</v>
      </c>
      <c r="J237" s="401" t="s">
        <v>1381</v>
      </c>
      <c r="K237" s="401" t="s">
        <v>1147</v>
      </c>
      <c r="L237" s="401" t="s">
        <v>1144</v>
      </c>
      <c r="M237" s="402">
        <v>208.72</v>
      </c>
      <c r="N237" s="401">
        <v>20</v>
      </c>
      <c r="O237" s="404">
        <f t="shared" si="10"/>
        <v>0.33333333333333337</v>
      </c>
      <c r="P237" s="405">
        <f>Table4[[#This Row],[Selling Price]]*Table4[[#This Row],[2025-Qty]]</f>
        <v>69.573333333333338</v>
      </c>
    </row>
    <row r="238" spans="1:16">
      <c r="A238" s="79" t="s">
        <v>607</v>
      </c>
      <c r="B238" s="79" t="s">
        <v>608</v>
      </c>
      <c r="C238" s="79" t="s">
        <v>419</v>
      </c>
      <c r="D238" s="394">
        <v>205.20297397769517</v>
      </c>
      <c r="E238" s="135">
        <v>269</v>
      </c>
      <c r="F238" s="394">
        <f t="shared" si="9"/>
        <v>8.9666666666666668</v>
      </c>
      <c r="G238" s="394">
        <f t="shared" si="11"/>
        <v>1839.9866666666667</v>
      </c>
      <c r="I238" s="400">
        <v>236</v>
      </c>
      <c r="J238" s="401" t="s">
        <v>1382</v>
      </c>
      <c r="K238" s="401" t="s">
        <v>1147</v>
      </c>
      <c r="L238" s="401" t="s">
        <v>1144</v>
      </c>
      <c r="M238" s="402">
        <v>3190.16</v>
      </c>
      <c r="N238" s="401">
        <v>20</v>
      </c>
      <c r="O238" s="404">
        <f t="shared" si="10"/>
        <v>0.33333333333333337</v>
      </c>
      <c r="P238" s="405">
        <f>Table4[[#This Row],[Selling Price]]*Table4[[#This Row],[2025-Qty]]</f>
        <v>1063.3866666666668</v>
      </c>
    </row>
    <row r="239" spans="1:16">
      <c r="A239" s="79" t="s">
        <v>609</v>
      </c>
      <c r="B239" s="79" t="s">
        <v>610</v>
      </c>
      <c r="C239" s="79" t="s">
        <v>419</v>
      </c>
      <c r="D239" s="394">
        <v>168.68905198776758</v>
      </c>
      <c r="E239" s="135">
        <v>327</v>
      </c>
      <c r="F239" s="394">
        <f t="shared" si="9"/>
        <v>10.9</v>
      </c>
      <c r="G239" s="394">
        <f t="shared" si="11"/>
        <v>1838.7106666666668</v>
      </c>
      <c r="I239" s="400">
        <v>237</v>
      </c>
      <c r="J239" s="401" t="s">
        <v>1383</v>
      </c>
      <c r="K239" s="401" t="s">
        <v>1147</v>
      </c>
      <c r="L239" s="401" t="s">
        <v>1144</v>
      </c>
      <c r="M239" s="402">
        <v>2.75</v>
      </c>
      <c r="N239" s="401">
        <v>20</v>
      </c>
      <c r="O239" s="404">
        <f t="shared" si="10"/>
        <v>0.33333333333333337</v>
      </c>
      <c r="P239" s="405">
        <f>Table4[[#This Row],[Selling Price]]*Table4[[#This Row],[2025-Qty]]</f>
        <v>0.91666666666666674</v>
      </c>
    </row>
    <row r="240" spans="1:16">
      <c r="A240" s="79" t="s">
        <v>611</v>
      </c>
      <c r="B240" s="79" t="s">
        <v>612</v>
      </c>
      <c r="C240" s="79" t="s">
        <v>419</v>
      </c>
      <c r="D240" s="394">
        <v>19.990250909090911</v>
      </c>
      <c r="E240" s="135">
        <v>2750</v>
      </c>
      <c r="F240" s="394">
        <f t="shared" si="9"/>
        <v>91.666666666666671</v>
      </c>
      <c r="G240" s="394">
        <f t="shared" si="11"/>
        <v>1832.4396666666669</v>
      </c>
      <c r="I240" s="400">
        <v>238</v>
      </c>
      <c r="J240" s="401" t="s">
        <v>1384</v>
      </c>
      <c r="K240" s="401" t="s">
        <v>1143</v>
      </c>
      <c r="L240" s="401" t="s">
        <v>1144</v>
      </c>
      <c r="M240" s="402">
        <v>1288</v>
      </c>
      <c r="N240" s="401">
        <v>20</v>
      </c>
      <c r="O240" s="404">
        <f t="shared" si="10"/>
        <v>0.33333333333333337</v>
      </c>
      <c r="P240" s="405">
        <f>Table4[[#This Row],[Selling Price]]*Table4[[#This Row],[2025-Qty]]</f>
        <v>429.33333333333337</v>
      </c>
    </row>
    <row r="241" spans="1:16">
      <c r="A241" s="79" t="s">
        <v>613</v>
      </c>
      <c r="B241" s="79" t="s">
        <v>614</v>
      </c>
      <c r="C241" s="79" t="s">
        <v>419</v>
      </c>
      <c r="D241" s="394">
        <v>109.97474849094569</v>
      </c>
      <c r="E241" s="135">
        <v>497</v>
      </c>
      <c r="F241" s="394">
        <f t="shared" si="9"/>
        <v>16.566666666666666</v>
      </c>
      <c r="G241" s="394">
        <f t="shared" si="11"/>
        <v>1821.9150000000002</v>
      </c>
      <c r="I241" s="400">
        <v>239</v>
      </c>
      <c r="J241" s="401" t="s">
        <v>1385</v>
      </c>
      <c r="K241" s="401" t="s">
        <v>1147</v>
      </c>
      <c r="L241" s="401" t="s">
        <v>1144</v>
      </c>
      <c r="M241" s="402">
        <v>172.8</v>
      </c>
      <c r="N241" s="401">
        <v>20</v>
      </c>
      <c r="O241" s="404">
        <f t="shared" si="10"/>
        <v>0.33333333333333337</v>
      </c>
      <c r="P241" s="405">
        <f>Table4[[#This Row],[Selling Price]]*Table4[[#This Row],[2025-Qty]]</f>
        <v>57.600000000000009</v>
      </c>
    </row>
    <row r="242" spans="1:16">
      <c r="A242" s="79" t="s">
        <v>615</v>
      </c>
      <c r="B242" s="79" t="s">
        <v>616</v>
      </c>
      <c r="C242" s="79" t="s">
        <v>419</v>
      </c>
      <c r="D242" s="394">
        <v>49.182990990990994</v>
      </c>
      <c r="E242" s="135">
        <v>1110</v>
      </c>
      <c r="F242" s="394">
        <f t="shared" si="9"/>
        <v>37</v>
      </c>
      <c r="G242" s="394">
        <f t="shared" si="11"/>
        <v>1819.7706666666668</v>
      </c>
      <c r="I242" s="400">
        <v>240</v>
      </c>
      <c r="J242" s="401" t="s">
        <v>1386</v>
      </c>
      <c r="K242" s="401" t="s">
        <v>1147</v>
      </c>
      <c r="L242" s="401" t="s">
        <v>1144</v>
      </c>
      <c r="M242" s="402">
        <v>817.67</v>
      </c>
      <c r="N242" s="401">
        <v>20</v>
      </c>
      <c r="O242" s="404">
        <f t="shared" si="10"/>
        <v>0.33333333333333337</v>
      </c>
      <c r="P242" s="405">
        <f>Table4[[#This Row],[Selling Price]]*Table4[[#This Row],[2025-Qty]]</f>
        <v>272.55666666666667</v>
      </c>
    </row>
    <row r="243" spans="1:16">
      <c r="A243" s="79" t="s">
        <v>617</v>
      </c>
      <c r="B243" s="79" t="s">
        <v>425</v>
      </c>
      <c r="C243" s="79" t="s">
        <v>419</v>
      </c>
      <c r="D243" s="394">
        <v>67.044444444444451</v>
      </c>
      <c r="E243" s="135">
        <v>810</v>
      </c>
      <c r="F243" s="394">
        <f t="shared" si="9"/>
        <v>27</v>
      </c>
      <c r="G243" s="394">
        <f t="shared" si="11"/>
        <v>1810.2000000000003</v>
      </c>
      <c r="I243" s="400">
        <v>241</v>
      </c>
      <c r="J243" s="401" t="s">
        <v>1387</v>
      </c>
      <c r="K243" s="401" t="s">
        <v>1147</v>
      </c>
      <c r="L243" s="401" t="s">
        <v>1144</v>
      </c>
      <c r="M243" s="402">
        <v>2019.14</v>
      </c>
      <c r="N243" s="401">
        <v>20</v>
      </c>
      <c r="O243" s="404">
        <f t="shared" si="10"/>
        <v>0.33333333333333337</v>
      </c>
      <c r="P243" s="405">
        <f>Table4[[#This Row],[Selling Price]]*Table4[[#This Row],[2025-Qty]]</f>
        <v>673.04666666666674</v>
      </c>
    </row>
    <row r="244" spans="1:16">
      <c r="A244" s="79" t="s">
        <v>618</v>
      </c>
      <c r="B244" s="79" t="s">
        <v>619</v>
      </c>
      <c r="C244" s="79" t="s">
        <v>419</v>
      </c>
      <c r="D244" s="394">
        <v>53.542005958291959</v>
      </c>
      <c r="E244" s="135">
        <v>1007</v>
      </c>
      <c r="F244" s="394">
        <f t="shared" si="9"/>
        <v>33.56666666666667</v>
      </c>
      <c r="G244" s="394">
        <f t="shared" si="11"/>
        <v>1797.2266666666669</v>
      </c>
      <c r="I244" s="400">
        <v>242</v>
      </c>
      <c r="J244" s="401" t="s">
        <v>1388</v>
      </c>
      <c r="K244" s="401" t="s">
        <v>1147</v>
      </c>
      <c r="L244" s="401" t="s">
        <v>1144</v>
      </c>
      <c r="M244" s="402">
        <v>467.68</v>
      </c>
      <c r="N244" s="401">
        <v>20</v>
      </c>
      <c r="O244" s="404">
        <f t="shared" si="10"/>
        <v>0.33333333333333337</v>
      </c>
      <c r="P244" s="405">
        <f>Table4[[#This Row],[Selling Price]]*Table4[[#This Row],[2025-Qty]]</f>
        <v>155.89333333333335</v>
      </c>
    </row>
    <row r="245" spans="1:16">
      <c r="A245" s="79" t="s">
        <v>620</v>
      </c>
      <c r="B245" s="79" t="s">
        <v>425</v>
      </c>
      <c r="C245" s="79" t="s">
        <v>419</v>
      </c>
      <c r="D245" s="394">
        <v>67.974848484848494</v>
      </c>
      <c r="E245" s="135">
        <v>792</v>
      </c>
      <c r="F245" s="394">
        <f t="shared" si="9"/>
        <v>26.400000000000002</v>
      </c>
      <c r="G245" s="394">
        <f t="shared" si="11"/>
        <v>1794.5360000000003</v>
      </c>
      <c r="I245" s="400">
        <v>243</v>
      </c>
      <c r="J245" s="401" t="s">
        <v>1389</v>
      </c>
      <c r="K245" s="401" t="s">
        <v>1147</v>
      </c>
      <c r="L245" s="401" t="s">
        <v>1144</v>
      </c>
      <c r="M245" s="402">
        <v>380.61</v>
      </c>
      <c r="N245" s="401">
        <v>20</v>
      </c>
      <c r="O245" s="404">
        <f t="shared" si="10"/>
        <v>0.33333333333333337</v>
      </c>
      <c r="P245" s="405">
        <f>Table4[[#This Row],[Selling Price]]*Table4[[#This Row],[2025-Qty]]</f>
        <v>126.87000000000002</v>
      </c>
    </row>
    <row r="246" spans="1:16">
      <c r="A246" s="79" t="s">
        <v>621</v>
      </c>
      <c r="B246" s="79" t="s">
        <v>622</v>
      </c>
      <c r="C246" s="79" t="s">
        <v>419</v>
      </c>
      <c r="D246" s="394">
        <v>45.391448040885869</v>
      </c>
      <c r="E246" s="135">
        <v>1174</v>
      </c>
      <c r="F246" s="394">
        <f t="shared" si="9"/>
        <v>39.133333333333333</v>
      </c>
      <c r="G246" s="394">
        <f t="shared" si="11"/>
        <v>1776.318666666667</v>
      </c>
      <c r="I246" s="400">
        <v>244</v>
      </c>
      <c r="J246" s="401" t="s">
        <v>1390</v>
      </c>
      <c r="K246" s="401" t="s">
        <v>1147</v>
      </c>
      <c r="L246" s="401" t="s">
        <v>1144</v>
      </c>
      <c r="M246" s="402">
        <v>162</v>
      </c>
      <c r="N246" s="401">
        <v>20</v>
      </c>
      <c r="O246" s="404">
        <f t="shared" si="10"/>
        <v>0.33333333333333337</v>
      </c>
      <c r="P246" s="405">
        <f>Table4[[#This Row],[Selling Price]]*Table4[[#This Row],[2025-Qty]]</f>
        <v>54.000000000000007</v>
      </c>
    </row>
    <row r="247" spans="1:16">
      <c r="A247" s="79" t="s">
        <v>623</v>
      </c>
      <c r="B247" s="79" t="s">
        <v>624</v>
      </c>
      <c r="C247" s="79" t="s">
        <v>419</v>
      </c>
      <c r="D247" s="394">
        <v>131.68514851485148</v>
      </c>
      <c r="E247" s="135">
        <v>404</v>
      </c>
      <c r="F247" s="394">
        <f t="shared" si="9"/>
        <v>13.466666666666667</v>
      </c>
      <c r="G247" s="394">
        <f t="shared" si="11"/>
        <v>1773.36</v>
      </c>
      <c r="I247" s="400">
        <v>245</v>
      </c>
      <c r="J247" s="401" t="s">
        <v>1391</v>
      </c>
      <c r="K247" s="401" t="s">
        <v>1147</v>
      </c>
      <c r="L247" s="401" t="s">
        <v>1144</v>
      </c>
      <c r="M247" s="402">
        <v>108.02</v>
      </c>
      <c r="N247" s="401">
        <v>20</v>
      </c>
      <c r="O247" s="404">
        <f t="shared" si="10"/>
        <v>0.33333333333333337</v>
      </c>
      <c r="P247" s="405">
        <f>Table4[[#This Row],[Selling Price]]*Table4[[#This Row],[2025-Qty]]</f>
        <v>36.006666666666668</v>
      </c>
    </row>
    <row r="248" spans="1:16">
      <c r="A248" s="79" t="s">
        <v>625</v>
      </c>
      <c r="B248" s="79" t="s">
        <v>577</v>
      </c>
      <c r="C248" s="79" t="s">
        <v>419</v>
      </c>
      <c r="D248" s="394">
        <v>99.570786516853943</v>
      </c>
      <c r="E248" s="135">
        <v>534</v>
      </c>
      <c r="F248" s="394">
        <f t="shared" si="9"/>
        <v>17.8</v>
      </c>
      <c r="G248" s="394">
        <f t="shared" si="11"/>
        <v>1772.3600000000004</v>
      </c>
      <c r="I248" s="400">
        <v>246</v>
      </c>
      <c r="J248" s="401" t="s">
        <v>1392</v>
      </c>
      <c r="K248" s="401" t="s">
        <v>1140</v>
      </c>
      <c r="L248" s="401" t="s">
        <v>1141</v>
      </c>
      <c r="M248" s="402">
        <v>58.8</v>
      </c>
      <c r="N248" s="401">
        <v>20</v>
      </c>
      <c r="O248" s="404">
        <f t="shared" si="10"/>
        <v>0.33333333333333337</v>
      </c>
      <c r="P248" s="405">
        <f>Table4[[#This Row],[Selling Price]]*Table4[[#This Row],[2025-Qty]]</f>
        <v>19.600000000000001</v>
      </c>
    </row>
    <row r="249" spans="1:16">
      <c r="A249" s="79" t="s">
        <v>626</v>
      </c>
      <c r="B249" s="79" t="s">
        <v>627</v>
      </c>
      <c r="C249" s="79" t="s">
        <v>419</v>
      </c>
      <c r="D249" s="394">
        <v>495.00373831775693</v>
      </c>
      <c r="E249" s="135">
        <v>107</v>
      </c>
      <c r="F249" s="394">
        <f t="shared" si="9"/>
        <v>3.5666666666666664</v>
      </c>
      <c r="G249" s="394">
        <f t="shared" si="11"/>
        <v>1765.5133333333329</v>
      </c>
      <c r="I249" s="400">
        <v>247</v>
      </c>
      <c r="J249" s="401" t="s">
        <v>1393</v>
      </c>
      <c r="K249" s="401" t="s">
        <v>1147</v>
      </c>
      <c r="L249" s="401" t="s">
        <v>1144</v>
      </c>
      <c r="M249" s="402">
        <v>6.19</v>
      </c>
      <c r="N249" s="401">
        <v>20</v>
      </c>
      <c r="O249" s="404">
        <f t="shared" si="10"/>
        <v>0.33333333333333337</v>
      </c>
      <c r="P249" s="405">
        <f>Table4[[#This Row],[Selling Price]]*Table4[[#This Row],[2025-Qty]]</f>
        <v>2.0633333333333339</v>
      </c>
    </row>
    <row r="250" spans="1:16">
      <c r="A250" s="79" t="s">
        <v>628</v>
      </c>
      <c r="B250" s="79" t="s">
        <v>425</v>
      </c>
      <c r="C250" s="79" t="s">
        <v>419</v>
      </c>
      <c r="D250" s="394">
        <v>219.17908713692947</v>
      </c>
      <c r="E250" s="135">
        <v>241</v>
      </c>
      <c r="F250" s="394">
        <f t="shared" si="9"/>
        <v>8.0333333333333332</v>
      </c>
      <c r="G250" s="394">
        <f t="shared" si="11"/>
        <v>1760.7386666666666</v>
      </c>
      <c r="I250" s="400">
        <v>248</v>
      </c>
      <c r="J250" s="401" t="s">
        <v>1394</v>
      </c>
      <c r="K250" s="401" t="s">
        <v>1147</v>
      </c>
      <c r="L250" s="401" t="s">
        <v>1144</v>
      </c>
      <c r="M250" s="402">
        <v>13.64</v>
      </c>
      <c r="N250" s="401">
        <v>20</v>
      </c>
      <c r="O250" s="404">
        <f t="shared" si="10"/>
        <v>0.33333333333333337</v>
      </c>
      <c r="P250" s="405">
        <f>Table4[[#This Row],[Selling Price]]*Table4[[#This Row],[2025-Qty]]</f>
        <v>4.5466666666666677</v>
      </c>
    </row>
    <row r="251" spans="1:16">
      <c r="A251" s="79" t="s">
        <v>629</v>
      </c>
      <c r="B251" s="79" t="s">
        <v>585</v>
      </c>
      <c r="C251" s="79" t="s">
        <v>419</v>
      </c>
      <c r="D251" s="394">
        <v>33.052230576441097</v>
      </c>
      <c r="E251" s="135">
        <v>1596</v>
      </c>
      <c r="F251" s="394">
        <f t="shared" si="9"/>
        <v>53.2</v>
      </c>
      <c r="G251" s="394">
        <f t="shared" si="11"/>
        <v>1758.3786666666665</v>
      </c>
      <c r="I251" s="400">
        <v>249</v>
      </c>
      <c r="J251" s="401" t="s">
        <v>1395</v>
      </c>
      <c r="K251" s="401" t="s">
        <v>1143</v>
      </c>
      <c r="L251" s="401" t="s">
        <v>1144</v>
      </c>
      <c r="M251" s="402">
        <v>1076.56</v>
      </c>
      <c r="N251" s="401">
        <v>20</v>
      </c>
      <c r="O251" s="404">
        <f t="shared" si="10"/>
        <v>0.33333333333333337</v>
      </c>
      <c r="P251" s="405">
        <f>Table4[[#This Row],[Selling Price]]*Table4[[#This Row],[2025-Qty]]</f>
        <v>358.85333333333335</v>
      </c>
    </row>
    <row r="252" spans="1:16">
      <c r="A252" s="79" t="s">
        <v>630</v>
      </c>
      <c r="B252" s="79" t="s">
        <v>425</v>
      </c>
      <c r="C252" s="79" t="s">
        <v>419</v>
      </c>
      <c r="D252" s="394">
        <v>83.003923444976081</v>
      </c>
      <c r="E252" s="135">
        <v>627</v>
      </c>
      <c r="F252" s="394">
        <f t="shared" si="9"/>
        <v>20.900000000000002</v>
      </c>
      <c r="G252" s="394">
        <f t="shared" si="11"/>
        <v>1734.7820000000004</v>
      </c>
      <c r="I252" s="400">
        <v>250</v>
      </c>
      <c r="J252" s="401" t="s">
        <v>1396</v>
      </c>
      <c r="K252" s="401" t="s">
        <v>1140</v>
      </c>
      <c r="L252" s="401" t="s">
        <v>1141</v>
      </c>
      <c r="M252" s="402">
        <v>289.44</v>
      </c>
      <c r="N252" s="401">
        <v>20</v>
      </c>
      <c r="O252" s="404">
        <f t="shared" si="10"/>
        <v>0.33333333333333337</v>
      </c>
      <c r="P252" s="405">
        <f>Table4[[#This Row],[Selling Price]]*Table4[[#This Row],[2025-Qty]]</f>
        <v>96.48</v>
      </c>
    </row>
    <row r="253" spans="1:16">
      <c r="A253" s="79" t="s">
        <v>631</v>
      </c>
      <c r="B253" s="79" t="s">
        <v>632</v>
      </c>
      <c r="C253" s="79" t="s">
        <v>419</v>
      </c>
      <c r="D253" s="394">
        <v>269.5625</v>
      </c>
      <c r="E253" s="135">
        <v>192</v>
      </c>
      <c r="F253" s="394">
        <f t="shared" si="9"/>
        <v>6.4</v>
      </c>
      <c r="G253" s="394">
        <f t="shared" si="11"/>
        <v>1725.2</v>
      </c>
      <c r="I253" s="400">
        <v>251</v>
      </c>
      <c r="J253" s="401" t="s">
        <v>1397</v>
      </c>
      <c r="K253" s="401" t="s">
        <v>1147</v>
      </c>
      <c r="L253" s="401" t="s">
        <v>1144</v>
      </c>
      <c r="M253" s="402">
        <v>2636.3</v>
      </c>
      <c r="N253" s="401">
        <v>20</v>
      </c>
      <c r="O253" s="404">
        <f t="shared" si="10"/>
        <v>0.33333333333333337</v>
      </c>
      <c r="P253" s="405">
        <f>Table4[[#This Row],[Selling Price]]*Table4[[#This Row],[2025-Qty]]</f>
        <v>878.76666666666688</v>
      </c>
    </row>
    <row r="254" spans="1:16">
      <c r="A254" s="79" t="s">
        <v>633</v>
      </c>
      <c r="B254" s="79" t="s">
        <v>634</v>
      </c>
      <c r="C254" s="79" t="s">
        <v>419</v>
      </c>
      <c r="D254" s="394">
        <v>121.78816229116944</v>
      </c>
      <c r="E254" s="135">
        <v>419</v>
      </c>
      <c r="F254" s="394">
        <f t="shared" si="9"/>
        <v>13.966666666666667</v>
      </c>
      <c r="G254" s="394">
        <f t="shared" si="11"/>
        <v>1700.9746666666665</v>
      </c>
      <c r="I254" s="400">
        <v>252</v>
      </c>
      <c r="J254" s="401" t="s">
        <v>1398</v>
      </c>
      <c r="K254" s="401" t="s">
        <v>1147</v>
      </c>
      <c r="L254" s="401" t="s">
        <v>1144</v>
      </c>
      <c r="M254" s="402">
        <v>342.85</v>
      </c>
      <c r="N254" s="401">
        <v>20</v>
      </c>
      <c r="O254" s="404">
        <f t="shared" si="10"/>
        <v>0.33333333333333337</v>
      </c>
      <c r="P254" s="405">
        <f>Table4[[#This Row],[Selling Price]]*Table4[[#This Row],[2025-Qty]]</f>
        <v>114.28333333333336</v>
      </c>
    </row>
    <row r="255" spans="1:16">
      <c r="A255" s="79" t="s">
        <v>635</v>
      </c>
      <c r="B255" s="79" t="s">
        <v>636</v>
      </c>
      <c r="C255" s="79" t="s">
        <v>419</v>
      </c>
      <c r="D255" s="394">
        <v>111.32663656884876</v>
      </c>
      <c r="E255" s="135">
        <v>443</v>
      </c>
      <c r="F255" s="394">
        <f t="shared" si="9"/>
        <v>14.766666666666666</v>
      </c>
      <c r="G255" s="394">
        <f t="shared" si="11"/>
        <v>1643.9233333333332</v>
      </c>
      <c r="I255" s="400">
        <v>253</v>
      </c>
      <c r="J255" s="401" t="s">
        <v>1399</v>
      </c>
      <c r="K255" s="401" t="s">
        <v>1147</v>
      </c>
      <c r="L255" s="401" t="s">
        <v>1144</v>
      </c>
      <c r="M255" s="402">
        <v>456.54</v>
      </c>
      <c r="N255" s="401">
        <v>20</v>
      </c>
      <c r="O255" s="404">
        <f t="shared" si="10"/>
        <v>0.33333333333333337</v>
      </c>
      <c r="P255" s="405">
        <f>Table4[[#This Row],[Selling Price]]*Table4[[#This Row],[2025-Qty]]</f>
        <v>152.18000000000004</v>
      </c>
    </row>
    <row r="256" spans="1:16">
      <c r="A256" s="79" t="s">
        <v>637</v>
      </c>
      <c r="B256" s="79" t="s">
        <v>638</v>
      </c>
      <c r="C256" s="79" t="s">
        <v>419</v>
      </c>
      <c r="D256" s="394">
        <v>75.347182235834623</v>
      </c>
      <c r="E256" s="135">
        <v>653</v>
      </c>
      <c r="F256" s="394">
        <f t="shared" si="9"/>
        <v>21.766666666666666</v>
      </c>
      <c r="G256" s="394">
        <f t="shared" si="11"/>
        <v>1640.0570000000002</v>
      </c>
      <c r="I256" s="400">
        <v>254</v>
      </c>
      <c r="J256" s="401" t="s">
        <v>1400</v>
      </c>
      <c r="K256" s="401" t="s">
        <v>1147</v>
      </c>
      <c r="L256" s="401" t="s">
        <v>1144</v>
      </c>
      <c r="M256" s="402">
        <v>0.38</v>
      </c>
      <c r="N256" s="401">
        <v>20</v>
      </c>
      <c r="O256" s="404">
        <f t="shared" si="10"/>
        <v>0.33333333333333337</v>
      </c>
      <c r="P256" s="405">
        <f>Table4[[#This Row],[Selling Price]]*Table4[[#This Row],[2025-Qty]]</f>
        <v>0.12666666666666668</v>
      </c>
    </row>
    <row r="257" spans="1:16">
      <c r="A257" s="79" t="s">
        <v>639</v>
      </c>
      <c r="B257" s="79" t="s">
        <v>640</v>
      </c>
      <c r="C257" s="79" t="s">
        <v>419</v>
      </c>
      <c r="D257" s="394">
        <v>485.08990099009895</v>
      </c>
      <c r="E257" s="135">
        <v>101</v>
      </c>
      <c r="F257" s="394">
        <f t="shared" si="9"/>
        <v>3.3666666666666667</v>
      </c>
      <c r="G257" s="394">
        <f t="shared" si="11"/>
        <v>1633.1359999999997</v>
      </c>
      <c r="I257" s="400">
        <v>255</v>
      </c>
      <c r="J257" s="401" t="s">
        <v>1401</v>
      </c>
      <c r="K257" s="401" t="s">
        <v>1143</v>
      </c>
      <c r="L257" s="401" t="s">
        <v>1144</v>
      </c>
      <c r="M257" s="402">
        <v>666</v>
      </c>
      <c r="N257" s="401">
        <v>20</v>
      </c>
      <c r="O257" s="404">
        <f t="shared" si="10"/>
        <v>0.33333333333333337</v>
      </c>
      <c r="P257" s="405">
        <f>Table4[[#This Row],[Selling Price]]*Table4[[#This Row],[2025-Qty]]</f>
        <v>222.00000000000003</v>
      </c>
    </row>
    <row r="258" spans="1:16">
      <c r="A258" s="79" t="s">
        <v>641</v>
      </c>
      <c r="B258" s="79" t="s">
        <v>425</v>
      </c>
      <c r="C258" s="79" t="s">
        <v>419</v>
      </c>
      <c r="D258" s="394">
        <v>172.31802120141342</v>
      </c>
      <c r="E258" s="135">
        <v>283</v>
      </c>
      <c r="F258" s="394">
        <f t="shared" si="9"/>
        <v>9.4333333333333336</v>
      </c>
      <c r="G258" s="394">
        <f t="shared" si="11"/>
        <v>1625.5333333333333</v>
      </c>
      <c r="I258" s="400">
        <v>256</v>
      </c>
      <c r="J258" s="401" t="s">
        <v>1402</v>
      </c>
      <c r="K258" s="401" t="s">
        <v>1147</v>
      </c>
      <c r="L258" s="401" t="s">
        <v>1144</v>
      </c>
      <c r="M258" s="402">
        <v>688.32</v>
      </c>
      <c r="N258" s="401">
        <v>20</v>
      </c>
      <c r="O258" s="404">
        <f t="shared" si="10"/>
        <v>0.33333333333333337</v>
      </c>
      <c r="P258" s="405">
        <f>Table4[[#This Row],[Selling Price]]*Table4[[#This Row],[2025-Qty]]</f>
        <v>229.44000000000005</v>
      </c>
    </row>
    <row r="259" spans="1:16">
      <c r="A259" s="79" t="s">
        <v>642</v>
      </c>
      <c r="B259" s="79" t="s">
        <v>458</v>
      </c>
      <c r="C259" s="79" t="s">
        <v>419</v>
      </c>
      <c r="D259" s="394">
        <v>151.14316770186338</v>
      </c>
      <c r="E259" s="135">
        <v>322</v>
      </c>
      <c r="F259" s="394">
        <f t="shared" ref="F259:F322" si="12">(E259/3)*0.1</f>
        <v>10.733333333333334</v>
      </c>
      <c r="G259" s="394">
        <f t="shared" si="11"/>
        <v>1622.2700000000004</v>
      </c>
      <c r="I259" s="400">
        <v>257</v>
      </c>
      <c r="J259" s="401" t="s">
        <v>1403</v>
      </c>
      <c r="K259" s="401" t="s">
        <v>1143</v>
      </c>
      <c r="L259" s="401" t="s">
        <v>1144</v>
      </c>
      <c r="M259" s="402">
        <v>2408</v>
      </c>
      <c r="N259" s="401">
        <v>20</v>
      </c>
      <c r="O259" s="404">
        <f t="shared" ref="O259:O322" si="13">(N259/3)*0.05</f>
        <v>0.33333333333333337</v>
      </c>
      <c r="P259" s="405">
        <f>Table4[[#This Row],[Selling Price]]*Table4[[#This Row],[2025-Qty]]</f>
        <v>802.66666666666674</v>
      </c>
    </row>
    <row r="260" spans="1:16">
      <c r="A260" s="79" t="s">
        <v>643</v>
      </c>
      <c r="B260" s="79" t="s">
        <v>491</v>
      </c>
      <c r="C260" s="79" t="s">
        <v>419</v>
      </c>
      <c r="D260" s="394">
        <v>81.199591836734712</v>
      </c>
      <c r="E260" s="135">
        <v>588</v>
      </c>
      <c r="F260" s="394">
        <f t="shared" si="12"/>
        <v>19.600000000000001</v>
      </c>
      <c r="G260" s="394">
        <f t="shared" ref="G260:G323" si="14">D260*F260</f>
        <v>1591.5120000000004</v>
      </c>
      <c r="I260" s="400">
        <v>258</v>
      </c>
      <c r="J260" s="401" t="s">
        <v>1404</v>
      </c>
      <c r="K260" s="401" t="s">
        <v>1140</v>
      </c>
      <c r="L260" s="401" t="s">
        <v>1141</v>
      </c>
      <c r="M260" s="402">
        <v>5500</v>
      </c>
      <c r="N260" s="401">
        <v>20</v>
      </c>
      <c r="O260" s="404">
        <f t="shared" si="13"/>
        <v>0.33333333333333337</v>
      </c>
      <c r="P260" s="405">
        <f>Table4[[#This Row],[Selling Price]]*Table4[[#This Row],[2025-Qty]]</f>
        <v>1833.3333333333335</v>
      </c>
    </row>
    <row r="261" spans="1:16">
      <c r="A261" s="79" t="s">
        <v>644</v>
      </c>
      <c r="B261" s="79" t="s">
        <v>645</v>
      </c>
      <c r="C261" s="79" t="s">
        <v>419</v>
      </c>
      <c r="D261" s="394">
        <v>135.59378223495702</v>
      </c>
      <c r="E261" s="135">
        <v>349</v>
      </c>
      <c r="F261" s="394">
        <f t="shared" si="12"/>
        <v>11.633333333333333</v>
      </c>
      <c r="G261" s="394">
        <f t="shared" si="14"/>
        <v>1577.4076666666665</v>
      </c>
      <c r="I261" s="400">
        <v>259</v>
      </c>
      <c r="J261" s="401" t="s">
        <v>1405</v>
      </c>
      <c r="K261" s="401" t="s">
        <v>1143</v>
      </c>
      <c r="L261" s="401" t="s">
        <v>1144</v>
      </c>
      <c r="M261" s="402">
        <v>9679</v>
      </c>
      <c r="N261" s="401">
        <v>20</v>
      </c>
      <c r="O261" s="404">
        <f t="shared" si="13"/>
        <v>0.33333333333333337</v>
      </c>
      <c r="P261" s="405">
        <f>Table4[[#This Row],[Selling Price]]*Table4[[#This Row],[2025-Qty]]</f>
        <v>3226.3333333333335</v>
      </c>
    </row>
    <row r="262" spans="1:16">
      <c r="A262" s="79" t="s">
        <v>646</v>
      </c>
      <c r="B262" s="79" t="s">
        <v>495</v>
      </c>
      <c r="C262" s="79" t="s">
        <v>419</v>
      </c>
      <c r="D262" s="394">
        <v>95.138653061224488</v>
      </c>
      <c r="E262" s="135">
        <v>490</v>
      </c>
      <c r="F262" s="394">
        <f t="shared" si="12"/>
        <v>16.333333333333336</v>
      </c>
      <c r="G262" s="394">
        <f t="shared" si="14"/>
        <v>1553.9313333333334</v>
      </c>
      <c r="I262" s="400">
        <v>260</v>
      </c>
      <c r="J262" s="401" t="s">
        <v>1406</v>
      </c>
      <c r="K262" s="401" t="s">
        <v>1147</v>
      </c>
      <c r="L262" s="401" t="s">
        <v>1144</v>
      </c>
      <c r="M262" s="402">
        <v>18.04</v>
      </c>
      <c r="N262" s="401">
        <v>20</v>
      </c>
      <c r="O262" s="404">
        <f t="shared" si="13"/>
        <v>0.33333333333333337</v>
      </c>
      <c r="P262" s="405">
        <f>Table4[[#This Row],[Selling Price]]*Table4[[#This Row],[2025-Qty]]</f>
        <v>6.0133333333333336</v>
      </c>
    </row>
    <row r="263" spans="1:16">
      <c r="A263" s="79" t="s">
        <v>647</v>
      </c>
      <c r="B263" s="79" t="s">
        <v>648</v>
      </c>
      <c r="C263" s="79" t="s">
        <v>419</v>
      </c>
      <c r="D263" s="394">
        <v>72.160000000000011</v>
      </c>
      <c r="E263" s="135">
        <v>632</v>
      </c>
      <c r="F263" s="394">
        <f t="shared" si="12"/>
        <v>21.066666666666666</v>
      </c>
      <c r="G263" s="394">
        <f t="shared" si="14"/>
        <v>1520.1706666666669</v>
      </c>
      <c r="I263" s="400">
        <v>261</v>
      </c>
      <c r="J263" s="401" t="s">
        <v>1407</v>
      </c>
      <c r="K263" s="401" t="s">
        <v>1147</v>
      </c>
      <c r="L263" s="401" t="s">
        <v>1144</v>
      </c>
      <c r="M263" s="402">
        <v>23.14</v>
      </c>
      <c r="N263" s="401">
        <v>20</v>
      </c>
      <c r="O263" s="404">
        <f t="shared" si="13"/>
        <v>0.33333333333333337</v>
      </c>
      <c r="P263" s="405">
        <f>Table4[[#This Row],[Selling Price]]*Table4[[#This Row],[2025-Qty]]</f>
        <v>7.7133333333333347</v>
      </c>
    </row>
    <row r="264" spans="1:16">
      <c r="A264" s="79" t="s">
        <v>649</v>
      </c>
      <c r="B264" s="79" t="s">
        <v>650</v>
      </c>
      <c r="C264" s="79" t="s">
        <v>419</v>
      </c>
      <c r="D264" s="394">
        <v>38.29</v>
      </c>
      <c r="E264" s="135">
        <v>1178</v>
      </c>
      <c r="F264" s="394">
        <f t="shared" si="12"/>
        <v>39.266666666666673</v>
      </c>
      <c r="G264" s="394">
        <f t="shared" si="14"/>
        <v>1503.5206666666668</v>
      </c>
      <c r="I264" s="400">
        <v>262</v>
      </c>
      <c r="J264" s="401" t="s">
        <v>1408</v>
      </c>
      <c r="K264" s="401" t="s">
        <v>1140</v>
      </c>
      <c r="L264" s="401" t="s">
        <v>1141</v>
      </c>
      <c r="M264" s="402">
        <v>308</v>
      </c>
      <c r="N264" s="401">
        <v>20</v>
      </c>
      <c r="O264" s="404">
        <f t="shared" si="13"/>
        <v>0.33333333333333337</v>
      </c>
      <c r="P264" s="405">
        <f>Table4[[#This Row],[Selling Price]]*Table4[[#This Row],[2025-Qty]]</f>
        <v>102.66666666666667</v>
      </c>
    </row>
    <row r="265" spans="1:16">
      <c r="A265" s="79" t="s">
        <v>651</v>
      </c>
      <c r="B265" s="79" t="s">
        <v>452</v>
      </c>
      <c r="C265" s="79" t="s">
        <v>419</v>
      </c>
      <c r="D265" s="394">
        <v>171.83297709923664</v>
      </c>
      <c r="E265" s="135">
        <v>262</v>
      </c>
      <c r="F265" s="394">
        <f t="shared" si="12"/>
        <v>8.7333333333333325</v>
      </c>
      <c r="G265" s="394">
        <f t="shared" si="14"/>
        <v>1500.6746666666666</v>
      </c>
      <c r="I265" s="400">
        <v>263</v>
      </c>
      <c r="J265" s="401" t="s">
        <v>1409</v>
      </c>
      <c r="K265" s="401" t="s">
        <v>1147</v>
      </c>
      <c r="L265" s="401" t="s">
        <v>1144</v>
      </c>
      <c r="M265" s="402">
        <v>47</v>
      </c>
      <c r="N265" s="401">
        <v>20</v>
      </c>
      <c r="O265" s="404">
        <f t="shared" si="13"/>
        <v>0.33333333333333337</v>
      </c>
      <c r="P265" s="405">
        <f>Table4[[#This Row],[Selling Price]]*Table4[[#This Row],[2025-Qty]]</f>
        <v>15.666666666666668</v>
      </c>
    </row>
    <row r="266" spans="1:16">
      <c r="A266" s="79" t="s">
        <v>652</v>
      </c>
      <c r="B266" s="79" t="s">
        <v>425</v>
      </c>
      <c r="C266" s="79" t="s">
        <v>419</v>
      </c>
      <c r="D266" s="394">
        <v>69.719765258215958</v>
      </c>
      <c r="E266" s="135">
        <v>639</v>
      </c>
      <c r="F266" s="394">
        <f t="shared" si="12"/>
        <v>21.3</v>
      </c>
      <c r="G266" s="394">
        <f t="shared" si="14"/>
        <v>1485.0309999999999</v>
      </c>
      <c r="I266" s="400">
        <v>264</v>
      </c>
      <c r="J266" s="401" t="s">
        <v>1410</v>
      </c>
      <c r="K266" s="401" t="s">
        <v>1147</v>
      </c>
      <c r="L266" s="401" t="s">
        <v>1144</v>
      </c>
      <c r="M266" s="402">
        <v>83</v>
      </c>
      <c r="N266" s="401">
        <v>20</v>
      </c>
      <c r="O266" s="404">
        <f t="shared" si="13"/>
        <v>0.33333333333333337</v>
      </c>
      <c r="P266" s="405">
        <f>Table4[[#This Row],[Selling Price]]*Table4[[#This Row],[2025-Qty]]</f>
        <v>27.666666666666671</v>
      </c>
    </row>
    <row r="267" spans="1:16">
      <c r="A267" s="79" t="s">
        <v>653</v>
      </c>
      <c r="B267" s="79" t="s">
        <v>495</v>
      </c>
      <c r="C267" s="79" t="s">
        <v>419</v>
      </c>
      <c r="D267" s="394">
        <v>352.14285714285717</v>
      </c>
      <c r="E267" s="135">
        <v>126</v>
      </c>
      <c r="F267" s="394">
        <f t="shared" si="12"/>
        <v>4.2</v>
      </c>
      <c r="G267" s="394">
        <f t="shared" si="14"/>
        <v>1479.0000000000002</v>
      </c>
      <c r="I267" s="400">
        <v>265</v>
      </c>
      <c r="J267" s="401" t="s">
        <v>1411</v>
      </c>
      <c r="K267" s="401" t="s">
        <v>1147</v>
      </c>
      <c r="L267" s="401" t="s">
        <v>1144</v>
      </c>
      <c r="M267" s="402">
        <v>458.93</v>
      </c>
      <c r="N267" s="401">
        <v>20</v>
      </c>
      <c r="O267" s="404">
        <f t="shared" si="13"/>
        <v>0.33333333333333337</v>
      </c>
      <c r="P267" s="405">
        <f>Table4[[#This Row],[Selling Price]]*Table4[[#This Row],[2025-Qty]]</f>
        <v>152.97666666666669</v>
      </c>
    </row>
    <row r="268" spans="1:16">
      <c r="A268" s="79" t="s">
        <v>654</v>
      </c>
      <c r="B268" s="79" t="s">
        <v>527</v>
      </c>
      <c r="C268" s="79" t="s">
        <v>419</v>
      </c>
      <c r="D268" s="394">
        <v>2450</v>
      </c>
      <c r="E268" s="135">
        <v>18</v>
      </c>
      <c r="F268" s="394">
        <f t="shared" si="12"/>
        <v>0.60000000000000009</v>
      </c>
      <c r="G268" s="394">
        <f t="shared" si="14"/>
        <v>1470.0000000000002</v>
      </c>
      <c r="I268" s="400">
        <v>266</v>
      </c>
      <c r="J268" s="401" t="s">
        <v>1412</v>
      </c>
      <c r="K268" s="401" t="s">
        <v>1140</v>
      </c>
      <c r="L268" s="401" t="s">
        <v>1141</v>
      </c>
      <c r="M268" s="402">
        <v>7.5</v>
      </c>
      <c r="N268" s="401">
        <v>20</v>
      </c>
      <c r="O268" s="404">
        <f t="shared" si="13"/>
        <v>0.33333333333333337</v>
      </c>
      <c r="P268" s="405">
        <f>Table4[[#This Row],[Selling Price]]*Table4[[#This Row],[2025-Qty]]</f>
        <v>2.5000000000000004</v>
      </c>
    </row>
    <row r="269" spans="1:16">
      <c r="A269" s="79" t="s">
        <v>655</v>
      </c>
      <c r="B269" s="79" t="s">
        <v>656</v>
      </c>
      <c r="C269" s="79" t="s">
        <v>419</v>
      </c>
      <c r="D269" s="394">
        <v>1819.99</v>
      </c>
      <c r="E269" s="135">
        <v>24</v>
      </c>
      <c r="F269" s="394">
        <f t="shared" si="12"/>
        <v>0.8</v>
      </c>
      <c r="G269" s="394">
        <f t="shared" si="14"/>
        <v>1455.9920000000002</v>
      </c>
      <c r="I269" s="400">
        <v>267</v>
      </c>
      <c r="J269" s="401" t="s">
        <v>1413</v>
      </c>
      <c r="K269" s="401" t="s">
        <v>1147</v>
      </c>
      <c r="L269" s="401" t="s">
        <v>1144</v>
      </c>
      <c r="M269" s="402">
        <v>194.54</v>
      </c>
      <c r="N269" s="401">
        <v>20</v>
      </c>
      <c r="O269" s="404">
        <f t="shared" si="13"/>
        <v>0.33333333333333337</v>
      </c>
      <c r="P269" s="405">
        <f>Table4[[#This Row],[Selling Price]]*Table4[[#This Row],[2025-Qty]]</f>
        <v>64.846666666666678</v>
      </c>
    </row>
    <row r="270" spans="1:16">
      <c r="A270" s="79" t="s">
        <v>657</v>
      </c>
      <c r="B270" s="79" t="s">
        <v>658</v>
      </c>
      <c r="C270" s="79" t="s">
        <v>419</v>
      </c>
      <c r="D270" s="394">
        <v>402</v>
      </c>
      <c r="E270" s="135">
        <v>108</v>
      </c>
      <c r="F270" s="394">
        <f t="shared" si="12"/>
        <v>3.6</v>
      </c>
      <c r="G270" s="394">
        <f t="shared" si="14"/>
        <v>1447.2</v>
      </c>
      <c r="I270" s="400">
        <v>268</v>
      </c>
      <c r="J270" s="401" t="s">
        <v>1414</v>
      </c>
      <c r="K270" s="401" t="s">
        <v>1140</v>
      </c>
      <c r="L270" s="401" t="s">
        <v>1141</v>
      </c>
      <c r="M270" s="402">
        <v>18.5</v>
      </c>
      <c r="N270" s="401">
        <v>20</v>
      </c>
      <c r="O270" s="404">
        <f t="shared" si="13"/>
        <v>0.33333333333333337</v>
      </c>
      <c r="P270" s="405">
        <f>Table4[[#This Row],[Selling Price]]*Table4[[#This Row],[2025-Qty]]</f>
        <v>6.166666666666667</v>
      </c>
    </row>
    <row r="271" spans="1:16">
      <c r="A271" s="79" t="s">
        <v>659</v>
      </c>
      <c r="B271" s="79" t="s">
        <v>501</v>
      </c>
      <c r="C271" s="79" t="s">
        <v>419</v>
      </c>
      <c r="D271" s="394">
        <v>6.003661854525264</v>
      </c>
      <c r="E271" s="135">
        <v>7204</v>
      </c>
      <c r="F271" s="394">
        <f t="shared" si="12"/>
        <v>240.13333333333335</v>
      </c>
      <c r="G271" s="394">
        <f t="shared" si="14"/>
        <v>1441.6793333333335</v>
      </c>
      <c r="I271" s="400">
        <v>269</v>
      </c>
      <c r="J271" s="401" t="s">
        <v>1415</v>
      </c>
      <c r="K271" s="401" t="s">
        <v>1140</v>
      </c>
      <c r="L271" s="401" t="s">
        <v>1141</v>
      </c>
      <c r="M271" s="402">
        <v>1.5</v>
      </c>
      <c r="N271" s="401">
        <v>20</v>
      </c>
      <c r="O271" s="404">
        <f t="shared" si="13"/>
        <v>0.33333333333333337</v>
      </c>
      <c r="P271" s="405">
        <f>Table4[[#This Row],[Selling Price]]*Table4[[#This Row],[2025-Qty]]</f>
        <v>0.5</v>
      </c>
    </row>
    <row r="272" spans="1:16">
      <c r="A272" s="79" t="s">
        <v>660</v>
      </c>
      <c r="B272" s="79" t="s">
        <v>661</v>
      </c>
      <c r="C272" s="79" t="s">
        <v>419</v>
      </c>
      <c r="D272" s="394">
        <v>124.6135294117647</v>
      </c>
      <c r="E272" s="135">
        <v>340</v>
      </c>
      <c r="F272" s="394">
        <f t="shared" si="12"/>
        <v>11.333333333333334</v>
      </c>
      <c r="G272" s="394">
        <f t="shared" si="14"/>
        <v>1412.2866666666666</v>
      </c>
      <c r="I272" s="400">
        <v>270</v>
      </c>
      <c r="J272" s="401" t="s">
        <v>1416</v>
      </c>
      <c r="K272" s="401" t="s">
        <v>1140</v>
      </c>
      <c r="L272" s="401" t="s">
        <v>1141</v>
      </c>
      <c r="M272" s="402">
        <v>2.5</v>
      </c>
      <c r="N272" s="401">
        <v>20</v>
      </c>
      <c r="O272" s="404">
        <f t="shared" si="13"/>
        <v>0.33333333333333337</v>
      </c>
      <c r="P272" s="405">
        <f>Table4[[#This Row],[Selling Price]]*Table4[[#This Row],[2025-Qty]]</f>
        <v>0.83333333333333348</v>
      </c>
    </row>
    <row r="273" spans="1:16">
      <c r="A273" s="79" t="s">
        <v>662</v>
      </c>
      <c r="B273" s="79" t="s">
        <v>491</v>
      </c>
      <c r="C273" s="79" t="s">
        <v>419</v>
      </c>
      <c r="D273" s="394">
        <v>13.843267973856209</v>
      </c>
      <c r="E273" s="135">
        <v>3060</v>
      </c>
      <c r="F273" s="394">
        <f t="shared" si="12"/>
        <v>102</v>
      </c>
      <c r="G273" s="394">
        <f t="shared" si="14"/>
        <v>1412.0133333333333</v>
      </c>
      <c r="I273" s="400">
        <v>271</v>
      </c>
      <c r="J273" s="401" t="s">
        <v>1417</v>
      </c>
      <c r="K273" s="401" t="s">
        <v>1147</v>
      </c>
      <c r="L273" s="401" t="s">
        <v>1144</v>
      </c>
      <c r="M273" s="402">
        <v>77</v>
      </c>
      <c r="N273" s="401">
        <v>20</v>
      </c>
      <c r="O273" s="404">
        <f t="shared" si="13"/>
        <v>0.33333333333333337</v>
      </c>
      <c r="P273" s="405">
        <f>Table4[[#This Row],[Selling Price]]*Table4[[#This Row],[2025-Qty]]</f>
        <v>25.666666666666668</v>
      </c>
    </row>
    <row r="274" spans="1:16">
      <c r="A274" s="79" t="s">
        <v>663</v>
      </c>
      <c r="B274" s="79" t="s">
        <v>585</v>
      </c>
      <c r="C274" s="79" t="s">
        <v>419</v>
      </c>
      <c r="D274" s="394">
        <v>40.182538461538464</v>
      </c>
      <c r="E274" s="135">
        <v>1040</v>
      </c>
      <c r="F274" s="394">
        <f t="shared" si="12"/>
        <v>34.666666666666671</v>
      </c>
      <c r="G274" s="394">
        <f t="shared" si="14"/>
        <v>1392.9946666666669</v>
      </c>
      <c r="I274" s="400">
        <v>272</v>
      </c>
      <c r="J274" s="401" t="s">
        <v>1418</v>
      </c>
      <c r="K274" s="401" t="s">
        <v>1147</v>
      </c>
      <c r="L274" s="401" t="s">
        <v>1144</v>
      </c>
      <c r="M274" s="402">
        <v>28.58</v>
      </c>
      <c r="N274" s="401">
        <v>20</v>
      </c>
      <c r="O274" s="404">
        <f t="shared" si="13"/>
        <v>0.33333333333333337</v>
      </c>
      <c r="P274" s="405">
        <f>Table4[[#This Row],[Selling Price]]*Table4[[#This Row],[2025-Qty]]</f>
        <v>9.5266666666666673</v>
      </c>
    </row>
    <row r="275" spans="1:16">
      <c r="A275" s="79" t="s">
        <v>664</v>
      </c>
      <c r="B275" s="79" t="s">
        <v>665</v>
      </c>
      <c r="C275" s="79" t="s">
        <v>419</v>
      </c>
      <c r="D275" s="394">
        <v>63.349845201238388</v>
      </c>
      <c r="E275" s="135">
        <v>646</v>
      </c>
      <c r="F275" s="394">
        <f t="shared" si="12"/>
        <v>21.533333333333335</v>
      </c>
      <c r="G275" s="394">
        <f t="shared" si="14"/>
        <v>1364.1333333333334</v>
      </c>
      <c r="I275" s="400">
        <v>273</v>
      </c>
      <c r="J275" s="401" t="s">
        <v>1419</v>
      </c>
      <c r="K275" s="401" t="s">
        <v>1147</v>
      </c>
      <c r="L275" s="401" t="s">
        <v>1144</v>
      </c>
      <c r="M275" s="402">
        <v>2009.55</v>
      </c>
      <c r="N275" s="401">
        <v>20</v>
      </c>
      <c r="O275" s="404">
        <f t="shared" si="13"/>
        <v>0.33333333333333337</v>
      </c>
      <c r="P275" s="405">
        <f>Table4[[#This Row],[Selling Price]]*Table4[[#This Row],[2025-Qty]]</f>
        <v>669.85</v>
      </c>
    </row>
    <row r="276" spans="1:16">
      <c r="A276" s="79" t="s">
        <v>666</v>
      </c>
      <c r="B276" s="79" t="s">
        <v>452</v>
      </c>
      <c r="C276" s="79" t="s">
        <v>419</v>
      </c>
      <c r="D276" s="394">
        <v>110.43445355191255</v>
      </c>
      <c r="E276" s="135">
        <v>366</v>
      </c>
      <c r="F276" s="394">
        <f t="shared" si="12"/>
        <v>12.200000000000001</v>
      </c>
      <c r="G276" s="394">
        <f t="shared" si="14"/>
        <v>1347.3003333333334</v>
      </c>
      <c r="I276" s="400">
        <v>274</v>
      </c>
      <c r="J276" s="401" t="s">
        <v>1420</v>
      </c>
      <c r="K276" s="401" t="s">
        <v>1157</v>
      </c>
      <c r="L276" s="401" t="s">
        <v>1144</v>
      </c>
      <c r="M276" s="402">
        <v>3486.6</v>
      </c>
      <c r="N276" s="401">
        <v>20</v>
      </c>
      <c r="O276" s="404">
        <f t="shared" si="13"/>
        <v>0.33333333333333337</v>
      </c>
      <c r="P276" s="405">
        <f>Table4[[#This Row],[Selling Price]]*Table4[[#This Row],[2025-Qty]]</f>
        <v>1162.2</v>
      </c>
    </row>
    <row r="277" spans="1:16">
      <c r="A277" s="79" t="s">
        <v>667</v>
      </c>
      <c r="B277" s="79" t="s">
        <v>668</v>
      </c>
      <c r="C277" s="79" t="s">
        <v>419</v>
      </c>
      <c r="D277" s="394">
        <v>113.19005649717514</v>
      </c>
      <c r="E277" s="135">
        <v>354</v>
      </c>
      <c r="F277" s="394">
        <f t="shared" si="12"/>
        <v>11.8</v>
      </c>
      <c r="G277" s="394">
        <f t="shared" si="14"/>
        <v>1335.6426666666666</v>
      </c>
      <c r="I277" s="400">
        <v>275</v>
      </c>
      <c r="J277" s="401" t="s">
        <v>1421</v>
      </c>
      <c r="K277" s="401" t="s">
        <v>1143</v>
      </c>
      <c r="L277" s="401" t="s">
        <v>1144</v>
      </c>
      <c r="M277" s="402">
        <v>5681</v>
      </c>
      <c r="N277" s="401">
        <v>20</v>
      </c>
      <c r="O277" s="404">
        <f t="shared" si="13"/>
        <v>0.33333333333333337</v>
      </c>
      <c r="P277" s="405">
        <f>Table4[[#This Row],[Selling Price]]*Table4[[#This Row],[2025-Qty]]</f>
        <v>1893.666666666667</v>
      </c>
    </row>
    <row r="278" spans="1:16">
      <c r="A278" s="79" t="s">
        <v>669</v>
      </c>
      <c r="B278" s="79" t="s">
        <v>670</v>
      </c>
      <c r="C278" s="79" t="s">
        <v>419</v>
      </c>
      <c r="D278" s="394">
        <v>116.84258064516131</v>
      </c>
      <c r="E278" s="135">
        <v>341</v>
      </c>
      <c r="F278" s="394">
        <f t="shared" si="12"/>
        <v>11.366666666666667</v>
      </c>
      <c r="G278" s="394">
        <f t="shared" si="14"/>
        <v>1328.1106666666669</v>
      </c>
      <c r="I278" s="400">
        <v>276</v>
      </c>
      <c r="J278" s="401" t="s">
        <v>1422</v>
      </c>
      <c r="K278" s="401" t="s">
        <v>1147</v>
      </c>
      <c r="L278" s="401" t="s">
        <v>1144</v>
      </c>
      <c r="M278" s="402">
        <v>603.91999999999996</v>
      </c>
      <c r="N278" s="401">
        <v>20</v>
      </c>
      <c r="O278" s="404">
        <f t="shared" si="13"/>
        <v>0.33333333333333337</v>
      </c>
      <c r="P278" s="405">
        <f>Table4[[#This Row],[Selling Price]]*Table4[[#This Row],[2025-Qty]]</f>
        <v>201.30666666666667</v>
      </c>
    </row>
    <row r="279" spans="1:16">
      <c r="A279" s="79" t="s">
        <v>671</v>
      </c>
      <c r="B279" s="79" t="s">
        <v>425</v>
      </c>
      <c r="C279" s="79" t="s">
        <v>419</v>
      </c>
      <c r="D279" s="394">
        <v>78.557936507936503</v>
      </c>
      <c r="E279" s="135">
        <v>504</v>
      </c>
      <c r="F279" s="394">
        <f t="shared" si="12"/>
        <v>16.8</v>
      </c>
      <c r="G279" s="394">
        <f t="shared" si="14"/>
        <v>1319.7733333333333</v>
      </c>
      <c r="I279" s="400">
        <v>277</v>
      </c>
      <c r="J279" s="401" t="s">
        <v>1423</v>
      </c>
      <c r="K279" s="401" t="s">
        <v>1147</v>
      </c>
      <c r="L279" s="401" t="s">
        <v>1144</v>
      </c>
      <c r="M279" s="402">
        <v>0.25</v>
      </c>
      <c r="N279" s="401">
        <v>20</v>
      </c>
      <c r="O279" s="404">
        <f t="shared" si="13"/>
        <v>0.33333333333333337</v>
      </c>
      <c r="P279" s="405">
        <f>Table4[[#This Row],[Selling Price]]*Table4[[#This Row],[2025-Qty]]</f>
        <v>8.3333333333333343E-2</v>
      </c>
    </row>
    <row r="280" spans="1:16">
      <c r="A280" s="79" t="s">
        <v>672</v>
      </c>
      <c r="B280" s="79" t="s">
        <v>673</v>
      </c>
      <c r="C280" s="79" t="s">
        <v>419</v>
      </c>
      <c r="D280" s="394">
        <v>7.0136200716845876</v>
      </c>
      <c r="E280" s="135">
        <v>5580</v>
      </c>
      <c r="F280" s="394">
        <f t="shared" si="12"/>
        <v>186</v>
      </c>
      <c r="G280" s="394">
        <f t="shared" si="14"/>
        <v>1304.5333333333333</v>
      </c>
      <c r="I280" s="400">
        <v>278</v>
      </c>
      <c r="J280" s="401" t="s">
        <v>1424</v>
      </c>
      <c r="K280" s="401" t="s">
        <v>1147</v>
      </c>
      <c r="L280" s="401" t="s">
        <v>1144</v>
      </c>
      <c r="M280" s="402">
        <v>248.76</v>
      </c>
      <c r="N280" s="401">
        <v>20</v>
      </c>
      <c r="O280" s="404">
        <f t="shared" si="13"/>
        <v>0.33333333333333337</v>
      </c>
      <c r="P280" s="405">
        <f>Table4[[#This Row],[Selling Price]]*Table4[[#This Row],[2025-Qty]]</f>
        <v>82.92</v>
      </c>
    </row>
    <row r="281" spans="1:16">
      <c r="A281" s="79" t="s">
        <v>674</v>
      </c>
      <c r="B281" s="79" t="s">
        <v>472</v>
      </c>
      <c r="C281" s="79" t="s">
        <v>419</v>
      </c>
      <c r="D281" s="394">
        <v>157.29000000000002</v>
      </c>
      <c r="E281" s="135">
        <v>248</v>
      </c>
      <c r="F281" s="394">
        <f t="shared" si="12"/>
        <v>8.2666666666666675</v>
      </c>
      <c r="G281" s="394">
        <f t="shared" si="14"/>
        <v>1300.2640000000004</v>
      </c>
      <c r="I281" s="400">
        <v>279</v>
      </c>
      <c r="J281" s="401" t="s">
        <v>1425</v>
      </c>
      <c r="K281" s="401" t="s">
        <v>1147</v>
      </c>
      <c r="L281" s="401" t="s">
        <v>1144</v>
      </c>
      <c r="M281" s="402">
        <v>64.349999999999994</v>
      </c>
      <c r="N281" s="401">
        <v>20</v>
      </c>
      <c r="O281" s="404">
        <f t="shared" si="13"/>
        <v>0.33333333333333337</v>
      </c>
      <c r="P281" s="405">
        <f>Table4[[#This Row],[Selling Price]]*Table4[[#This Row],[2025-Qty]]</f>
        <v>21.45</v>
      </c>
    </row>
    <row r="282" spans="1:16">
      <c r="A282" s="79" t="s">
        <v>675</v>
      </c>
      <c r="B282" s="79" t="s">
        <v>425</v>
      </c>
      <c r="C282" s="79" t="s">
        <v>419</v>
      </c>
      <c r="D282" s="394">
        <v>152.3094140625</v>
      </c>
      <c r="E282" s="135">
        <v>256</v>
      </c>
      <c r="F282" s="394">
        <f t="shared" si="12"/>
        <v>8.5333333333333332</v>
      </c>
      <c r="G282" s="394">
        <f t="shared" si="14"/>
        <v>1299.7069999999999</v>
      </c>
      <c r="I282" s="400">
        <v>280</v>
      </c>
      <c r="J282" s="401" t="s">
        <v>1426</v>
      </c>
      <c r="K282" s="401" t="s">
        <v>1147</v>
      </c>
      <c r="L282" s="401" t="s">
        <v>1144</v>
      </c>
      <c r="M282" s="402">
        <v>38.75</v>
      </c>
      <c r="N282" s="401">
        <v>20</v>
      </c>
      <c r="O282" s="404">
        <f t="shared" si="13"/>
        <v>0.33333333333333337</v>
      </c>
      <c r="P282" s="405">
        <f>Table4[[#This Row],[Selling Price]]*Table4[[#This Row],[2025-Qty]]</f>
        <v>12.916666666666668</v>
      </c>
    </row>
    <row r="283" spans="1:16">
      <c r="A283" s="79" t="s">
        <v>676</v>
      </c>
      <c r="B283" s="79" t="s">
        <v>511</v>
      </c>
      <c r="C283" s="79" t="s">
        <v>419</v>
      </c>
      <c r="D283" s="394">
        <v>86.48</v>
      </c>
      <c r="E283" s="135">
        <v>450</v>
      </c>
      <c r="F283" s="394">
        <f t="shared" si="12"/>
        <v>15</v>
      </c>
      <c r="G283" s="394">
        <f t="shared" si="14"/>
        <v>1297.2</v>
      </c>
      <c r="I283" s="400">
        <v>281</v>
      </c>
      <c r="J283" s="401" t="s">
        <v>1427</v>
      </c>
      <c r="K283" s="401" t="s">
        <v>1140</v>
      </c>
      <c r="L283" s="401" t="s">
        <v>1141</v>
      </c>
      <c r="M283" s="402">
        <v>56.46</v>
      </c>
      <c r="N283" s="401">
        <v>20</v>
      </c>
      <c r="O283" s="404">
        <f t="shared" si="13"/>
        <v>0.33333333333333337</v>
      </c>
      <c r="P283" s="405">
        <f>Table4[[#This Row],[Selling Price]]*Table4[[#This Row],[2025-Qty]]</f>
        <v>18.820000000000004</v>
      </c>
    </row>
    <row r="284" spans="1:16">
      <c r="A284" s="79" t="s">
        <v>677</v>
      </c>
      <c r="B284" s="79" t="s">
        <v>425</v>
      </c>
      <c r="C284" s="79" t="s">
        <v>419</v>
      </c>
      <c r="D284" s="394">
        <v>87.47949886104783</v>
      </c>
      <c r="E284" s="135">
        <v>439</v>
      </c>
      <c r="F284" s="394">
        <f t="shared" si="12"/>
        <v>14.633333333333335</v>
      </c>
      <c r="G284" s="394">
        <f t="shared" si="14"/>
        <v>1280.1166666666668</v>
      </c>
      <c r="I284" s="400">
        <v>282</v>
      </c>
      <c r="J284" s="401" t="s">
        <v>1428</v>
      </c>
      <c r="K284" s="401" t="s">
        <v>1140</v>
      </c>
      <c r="L284" s="401" t="s">
        <v>1141</v>
      </c>
      <c r="M284" s="402">
        <v>8</v>
      </c>
      <c r="N284" s="401">
        <v>20</v>
      </c>
      <c r="O284" s="404">
        <f t="shared" si="13"/>
        <v>0.33333333333333337</v>
      </c>
      <c r="P284" s="405">
        <f>Table4[[#This Row],[Selling Price]]*Table4[[#This Row],[2025-Qty]]</f>
        <v>2.666666666666667</v>
      </c>
    </row>
    <row r="285" spans="1:16">
      <c r="A285" s="79" t="s">
        <v>678</v>
      </c>
      <c r="B285" s="79" t="s">
        <v>679</v>
      </c>
      <c r="C285" s="79" t="s">
        <v>419</v>
      </c>
      <c r="D285" s="394">
        <v>118.60513931888546</v>
      </c>
      <c r="E285" s="135">
        <v>323</v>
      </c>
      <c r="F285" s="394">
        <f t="shared" si="12"/>
        <v>10.766666666666667</v>
      </c>
      <c r="G285" s="394">
        <f t="shared" si="14"/>
        <v>1276.9820000000002</v>
      </c>
      <c r="I285" s="400">
        <v>283</v>
      </c>
      <c r="J285" s="401" t="s">
        <v>1429</v>
      </c>
      <c r="K285" s="401" t="s">
        <v>1147</v>
      </c>
      <c r="L285" s="401" t="s">
        <v>1144</v>
      </c>
      <c r="M285" s="402">
        <v>168.52</v>
      </c>
      <c r="N285" s="401">
        <v>20</v>
      </c>
      <c r="O285" s="404">
        <f t="shared" si="13"/>
        <v>0.33333333333333337</v>
      </c>
      <c r="P285" s="405">
        <f>Table4[[#This Row],[Selling Price]]*Table4[[#This Row],[2025-Qty]]</f>
        <v>56.173333333333346</v>
      </c>
    </row>
    <row r="286" spans="1:16">
      <c r="A286" s="79" t="s">
        <v>680</v>
      </c>
      <c r="B286" s="79" t="s">
        <v>681</v>
      </c>
      <c r="C286" s="79" t="s">
        <v>419</v>
      </c>
      <c r="D286" s="394">
        <v>108.52005730659026</v>
      </c>
      <c r="E286" s="135">
        <v>349</v>
      </c>
      <c r="F286" s="394">
        <f t="shared" si="12"/>
        <v>11.633333333333333</v>
      </c>
      <c r="G286" s="394">
        <f t="shared" si="14"/>
        <v>1262.45</v>
      </c>
      <c r="I286" s="400">
        <v>284</v>
      </c>
      <c r="J286" s="401" t="s">
        <v>1430</v>
      </c>
      <c r="K286" s="401" t="s">
        <v>1140</v>
      </c>
      <c r="L286" s="401" t="s">
        <v>1141</v>
      </c>
      <c r="M286" s="402">
        <v>59.04</v>
      </c>
      <c r="N286" s="401">
        <v>20</v>
      </c>
      <c r="O286" s="404">
        <f t="shared" si="13"/>
        <v>0.33333333333333337</v>
      </c>
      <c r="P286" s="405">
        <f>Table4[[#This Row],[Selling Price]]*Table4[[#This Row],[2025-Qty]]</f>
        <v>19.680000000000003</v>
      </c>
    </row>
    <row r="287" spans="1:16">
      <c r="A287" s="79" t="s">
        <v>682</v>
      </c>
      <c r="B287" s="79" t="s">
        <v>683</v>
      </c>
      <c r="C287" s="79" t="s">
        <v>419</v>
      </c>
      <c r="D287" s="394">
        <v>128.59415807560137</v>
      </c>
      <c r="E287" s="135">
        <v>291</v>
      </c>
      <c r="F287" s="394">
        <f t="shared" si="12"/>
        <v>9.7000000000000011</v>
      </c>
      <c r="G287" s="394">
        <f t="shared" si="14"/>
        <v>1247.3633333333335</v>
      </c>
      <c r="I287" s="400">
        <v>285</v>
      </c>
      <c r="J287" s="401" t="s">
        <v>1431</v>
      </c>
      <c r="K287" s="401" t="s">
        <v>1140</v>
      </c>
      <c r="L287" s="401" t="s">
        <v>1141</v>
      </c>
      <c r="M287" s="402">
        <v>321.07</v>
      </c>
      <c r="N287" s="401">
        <v>20</v>
      </c>
      <c r="O287" s="404">
        <f t="shared" si="13"/>
        <v>0.33333333333333337</v>
      </c>
      <c r="P287" s="405">
        <f>Table4[[#This Row],[Selling Price]]*Table4[[#This Row],[2025-Qty]]</f>
        <v>107.02333333333334</v>
      </c>
    </row>
    <row r="288" spans="1:16">
      <c r="A288" s="79" t="s">
        <v>684</v>
      </c>
      <c r="B288" s="79" t="s">
        <v>601</v>
      </c>
      <c r="C288" s="79" t="s">
        <v>419</v>
      </c>
      <c r="D288" s="394">
        <v>302.85804878048782</v>
      </c>
      <c r="E288" s="135">
        <v>123</v>
      </c>
      <c r="F288" s="394">
        <f t="shared" si="12"/>
        <v>4.1000000000000005</v>
      </c>
      <c r="G288" s="394">
        <f t="shared" si="14"/>
        <v>1241.7180000000003</v>
      </c>
      <c r="I288" s="400">
        <v>286</v>
      </c>
      <c r="J288" s="401" t="s">
        <v>1432</v>
      </c>
      <c r="K288" s="401" t="s">
        <v>1140</v>
      </c>
      <c r="L288" s="401" t="s">
        <v>1141</v>
      </c>
      <c r="M288" s="402">
        <v>220</v>
      </c>
      <c r="N288" s="401">
        <v>20</v>
      </c>
      <c r="O288" s="404">
        <f t="shared" si="13"/>
        <v>0.33333333333333337</v>
      </c>
      <c r="P288" s="405">
        <f>Table4[[#This Row],[Selling Price]]*Table4[[#This Row],[2025-Qty]]</f>
        <v>73.333333333333343</v>
      </c>
    </row>
    <row r="289" spans="1:16">
      <c r="A289" s="79" t="s">
        <v>685</v>
      </c>
      <c r="B289" s="79" t="s">
        <v>425</v>
      </c>
      <c r="C289" s="79" t="s">
        <v>419</v>
      </c>
      <c r="D289" s="394">
        <v>161.74891304347827</v>
      </c>
      <c r="E289" s="135">
        <v>230</v>
      </c>
      <c r="F289" s="394">
        <f t="shared" si="12"/>
        <v>7.6666666666666679</v>
      </c>
      <c r="G289" s="394">
        <f t="shared" si="14"/>
        <v>1240.0750000000003</v>
      </c>
      <c r="I289" s="400">
        <v>287</v>
      </c>
      <c r="J289" s="401" t="s">
        <v>1433</v>
      </c>
      <c r="K289" s="401" t="s">
        <v>1147</v>
      </c>
      <c r="L289" s="401" t="s">
        <v>1144</v>
      </c>
      <c r="M289" s="402">
        <v>5.72</v>
      </c>
      <c r="N289" s="401">
        <v>20</v>
      </c>
      <c r="O289" s="404">
        <f t="shared" si="13"/>
        <v>0.33333333333333337</v>
      </c>
      <c r="P289" s="405">
        <f>Table4[[#This Row],[Selling Price]]*Table4[[#This Row],[2025-Qty]]</f>
        <v>1.9066666666666667</v>
      </c>
    </row>
    <row r="290" spans="1:16">
      <c r="A290" s="79" t="s">
        <v>686</v>
      </c>
      <c r="B290" s="79" t="s">
        <v>495</v>
      </c>
      <c r="C290" s="79" t="s">
        <v>419</v>
      </c>
      <c r="D290" s="394">
        <v>38.633103448275868</v>
      </c>
      <c r="E290" s="135">
        <v>957</v>
      </c>
      <c r="F290" s="394">
        <f t="shared" si="12"/>
        <v>31.900000000000002</v>
      </c>
      <c r="G290" s="394">
        <f t="shared" si="14"/>
        <v>1232.3960000000002</v>
      </c>
      <c r="I290" s="400">
        <v>288</v>
      </c>
      <c r="J290" s="401" t="s">
        <v>1434</v>
      </c>
      <c r="K290" s="401" t="s">
        <v>1147</v>
      </c>
      <c r="L290" s="401" t="s">
        <v>1144</v>
      </c>
      <c r="M290" s="402">
        <v>1664</v>
      </c>
      <c r="N290" s="401">
        <v>20</v>
      </c>
      <c r="O290" s="404">
        <f t="shared" si="13"/>
        <v>0.33333333333333337</v>
      </c>
      <c r="P290" s="405">
        <f>Table4[[#This Row],[Selling Price]]*Table4[[#This Row],[2025-Qty]]</f>
        <v>554.66666666666674</v>
      </c>
    </row>
    <row r="291" spans="1:16">
      <c r="A291" s="79" t="s">
        <v>687</v>
      </c>
      <c r="B291" s="79" t="s">
        <v>688</v>
      </c>
      <c r="C291" s="79" t="s">
        <v>419</v>
      </c>
      <c r="D291" s="394">
        <v>43.453751479289942</v>
      </c>
      <c r="E291" s="135">
        <v>845</v>
      </c>
      <c r="F291" s="394">
        <f t="shared" si="12"/>
        <v>28.166666666666671</v>
      </c>
      <c r="G291" s="394">
        <f t="shared" si="14"/>
        <v>1223.9473333333335</v>
      </c>
      <c r="I291" s="400">
        <v>289</v>
      </c>
      <c r="J291" s="401" t="s">
        <v>1435</v>
      </c>
      <c r="K291" s="401" t="s">
        <v>1147</v>
      </c>
      <c r="L291" s="401" t="s">
        <v>1144</v>
      </c>
      <c r="M291" s="402">
        <v>350.57</v>
      </c>
      <c r="N291" s="401">
        <v>20</v>
      </c>
      <c r="O291" s="404">
        <f t="shared" si="13"/>
        <v>0.33333333333333337</v>
      </c>
      <c r="P291" s="405">
        <f>Table4[[#This Row],[Selling Price]]*Table4[[#This Row],[2025-Qty]]</f>
        <v>116.85666666666668</v>
      </c>
    </row>
    <row r="292" spans="1:16">
      <c r="A292" s="79" t="s">
        <v>689</v>
      </c>
      <c r="B292" s="79" t="s">
        <v>585</v>
      </c>
      <c r="C292" s="79" t="s">
        <v>419</v>
      </c>
      <c r="D292" s="394">
        <v>41.450092699884131</v>
      </c>
      <c r="E292" s="135">
        <v>863</v>
      </c>
      <c r="F292" s="394">
        <f t="shared" si="12"/>
        <v>28.766666666666669</v>
      </c>
      <c r="G292" s="394">
        <f t="shared" si="14"/>
        <v>1192.3810000000003</v>
      </c>
      <c r="I292" s="400">
        <v>290</v>
      </c>
      <c r="J292" s="401" t="s">
        <v>1436</v>
      </c>
      <c r="K292" s="401" t="s">
        <v>1140</v>
      </c>
      <c r="L292" s="401" t="s">
        <v>1141</v>
      </c>
      <c r="M292" s="402">
        <v>635</v>
      </c>
      <c r="N292" s="401">
        <v>20</v>
      </c>
      <c r="O292" s="404">
        <f t="shared" si="13"/>
        <v>0.33333333333333337</v>
      </c>
      <c r="P292" s="405">
        <f>Table4[[#This Row],[Selling Price]]*Table4[[#This Row],[2025-Qty]]</f>
        <v>211.66666666666669</v>
      </c>
    </row>
    <row r="293" spans="1:16">
      <c r="A293" s="79" t="s">
        <v>690</v>
      </c>
      <c r="B293" s="79" t="s">
        <v>601</v>
      </c>
      <c r="C293" s="79" t="s">
        <v>419</v>
      </c>
      <c r="D293" s="394">
        <v>361.69134020618554</v>
      </c>
      <c r="E293" s="135">
        <v>97</v>
      </c>
      <c r="F293" s="394">
        <f t="shared" si="12"/>
        <v>3.2333333333333338</v>
      </c>
      <c r="G293" s="394">
        <f t="shared" si="14"/>
        <v>1169.4686666666669</v>
      </c>
      <c r="I293" s="400">
        <v>291</v>
      </c>
      <c r="J293" s="401" t="s">
        <v>1437</v>
      </c>
      <c r="K293" s="401" t="s">
        <v>1157</v>
      </c>
      <c r="L293" s="401" t="s">
        <v>1144</v>
      </c>
      <c r="M293" s="402">
        <v>151.80000000000001</v>
      </c>
      <c r="N293" s="401">
        <v>20</v>
      </c>
      <c r="O293" s="404">
        <f t="shared" si="13"/>
        <v>0.33333333333333337</v>
      </c>
      <c r="P293" s="405">
        <f>Table4[[#This Row],[Selling Price]]*Table4[[#This Row],[2025-Qty]]</f>
        <v>50.600000000000009</v>
      </c>
    </row>
    <row r="294" spans="1:16">
      <c r="A294" s="79" t="s">
        <v>691</v>
      </c>
      <c r="B294" s="79" t="s">
        <v>692</v>
      </c>
      <c r="C294" s="79" t="s">
        <v>419</v>
      </c>
      <c r="D294" s="394">
        <v>649.34423076923076</v>
      </c>
      <c r="E294" s="135">
        <v>52</v>
      </c>
      <c r="F294" s="394">
        <f t="shared" si="12"/>
        <v>1.7333333333333334</v>
      </c>
      <c r="G294" s="394">
        <f t="shared" si="14"/>
        <v>1125.53</v>
      </c>
      <c r="I294" s="400">
        <v>292</v>
      </c>
      <c r="J294" s="401" t="s">
        <v>1438</v>
      </c>
      <c r="K294" s="401" t="s">
        <v>1147</v>
      </c>
      <c r="L294" s="401" t="s">
        <v>1144</v>
      </c>
      <c r="M294" s="402">
        <v>1397.2</v>
      </c>
      <c r="N294" s="401">
        <v>20</v>
      </c>
      <c r="O294" s="404">
        <f t="shared" si="13"/>
        <v>0.33333333333333337</v>
      </c>
      <c r="P294" s="405">
        <f>Table4[[#This Row],[Selling Price]]*Table4[[#This Row],[2025-Qty]]</f>
        <v>465.73333333333341</v>
      </c>
    </row>
    <row r="295" spans="1:16">
      <c r="A295" s="79" t="s">
        <v>693</v>
      </c>
      <c r="B295" s="79" t="s">
        <v>694</v>
      </c>
      <c r="C295" s="79" t="s">
        <v>419</v>
      </c>
      <c r="D295" s="394">
        <v>7.5143246260325975</v>
      </c>
      <c r="E295" s="135">
        <v>4479</v>
      </c>
      <c r="F295" s="394">
        <f t="shared" si="12"/>
        <v>149.30000000000001</v>
      </c>
      <c r="G295" s="394">
        <f t="shared" si="14"/>
        <v>1121.8886666666669</v>
      </c>
      <c r="I295" s="400">
        <v>293</v>
      </c>
      <c r="J295" s="401" t="s">
        <v>1439</v>
      </c>
      <c r="K295" s="401" t="s">
        <v>1140</v>
      </c>
      <c r="L295" s="401" t="s">
        <v>1141</v>
      </c>
      <c r="M295" s="402">
        <v>23.5</v>
      </c>
      <c r="N295" s="401">
        <v>20</v>
      </c>
      <c r="O295" s="404">
        <f t="shared" si="13"/>
        <v>0.33333333333333337</v>
      </c>
      <c r="P295" s="405">
        <f>Table4[[#This Row],[Selling Price]]*Table4[[#This Row],[2025-Qty]]</f>
        <v>7.8333333333333339</v>
      </c>
    </row>
    <row r="296" spans="1:16">
      <c r="A296" s="79" t="s">
        <v>695</v>
      </c>
      <c r="B296" s="79" t="s">
        <v>491</v>
      </c>
      <c r="C296" s="79" t="s">
        <v>419</v>
      </c>
      <c r="D296" s="394">
        <v>161.36182692307699</v>
      </c>
      <c r="E296" s="135">
        <v>208</v>
      </c>
      <c r="F296" s="394">
        <f t="shared" si="12"/>
        <v>6.9333333333333336</v>
      </c>
      <c r="G296" s="394">
        <f t="shared" si="14"/>
        <v>1118.7753333333339</v>
      </c>
      <c r="I296" s="400">
        <v>294</v>
      </c>
      <c r="J296" s="401" t="s">
        <v>1440</v>
      </c>
      <c r="K296" s="401" t="s">
        <v>1140</v>
      </c>
      <c r="L296" s="401" t="s">
        <v>1141</v>
      </c>
      <c r="M296" s="402">
        <v>53</v>
      </c>
      <c r="N296" s="401">
        <v>20</v>
      </c>
      <c r="O296" s="404">
        <f t="shared" si="13"/>
        <v>0.33333333333333337</v>
      </c>
      <c r="P296" s="405">
        <f>Table4[[#This Row],[Selling Price]]*Table4[[#This Row],[2025-Qty]]</f>
        <v>17.666666666666668</v>
      </c>
    </row>
    <row r="297" spans="1:16">
      <c r="A297" s="79" t="s">
        <v>696</v>
      </c>
      <c r="B297" s="79" t="s">
        <v>585</v>
      </c>
      <c r="C297" s="79" t="s">
        <v>419</v>
      </c>
      <c r="D297" s="394">
        <v>47.870292825768665</v>
      </c>
      <c r="E297" s="135">
        <v>683</v>
      </c>
      <c r="F297" s="394">
        <f t="shared" si="12"/>
        <v>22.766666666666666</v>
      </c>
      <c r="G297" s="394">
        <f t="shared" si="14"/>
        <v>1089.847</v>
      </c>
      <c r="I297" s="400">
        <v>295</v>
      </c>
      <c r="J297" s="401" t="s">
        <v>1441</v>
      </c>
      <c r="K297" s="401" t="s">
        <v>1143</v>
      </c>
      <c r="L297" s="401" t="s">
        <v>1144</v>
      </c>
      <c r="M297" s="402">
        <v>360</v>
      </c>
      <c r="N297" s="401">
        <v>20</v>
      </c>
      <c r="O297" s="404">
        <f t="shared" si="13"/>
        <v>0.33333333333333337</v>
      </c>
      <c r="P297" s="405">
        <f>Table4[[#This Row],[Selling Price]]*Table4[[#This Row],[2025-Qty]]</f>
        <v>120.00000000000001</v>
      </c>
    </row>
    <row r="298" spans="1:16">
      <c r="A298" s="79" t="s">
        <v>697</v>
      </c>
      <c r="B298" s="79" t="s">
        <v>698</v>
      </c>
      <c r="C298" s="79" t="s">
        <v>419</v>
      </c>
      <c r="D298" s="394">
        <v>14.429656930922576</v>
      </c>
      <c r="E298" s="135">
        <v>2157</v>
      </c>
      <c r="F298" s="394">
        <f t="shared" si="12"/>
        <v>71.900000000000006</v>
      </c>
      <c r="G298" s="394">
        <f t="shared" si="14"/>
        <v>1037.4923333333334</v>
      </c>
      <c r="I298" s="400">
        <v>296</v>
      </c>
      <c r="J298" s="401" t="s">
        <v>1442</v>
      </c>
      <c r="K298" s="401" t="s">
        <v>1147</v>
      </c>
      <c r="L298" s="401" t="s">
        <v>1144</v>
      </c>
      <c r="M298" s="402">
        <v>725</v>
      </c>
      <c r="N298" s="401">
        <v>20</v>
      </c>
      <c r="O298" s="404">
        <f t="shared" si="13"/>
        <v>0.33333333333333337</v>
      </c>
      <c r="P298" s="405">
        <f>Table4[[#This Row],[Selling Price]]*Table4[[#This Row],[2025-Qty]]</f>
        <v>241.66666666666669</v>
      </c>
    </row>
    <row r="299" spans="1:16">
      <c r="A299" s="79" t="s">
        <v>699</v>
      </c>
      <c r="B299" s="79" t="s">
        <v>700</v>
      </c>
      <c r="C299" s="79" t="s">
        <v>419</v>
      </c>
      <c r="D299" s="394">
        <v>62.229778672032197</v>
      </c>
      <c r="E299" s="135">
        <v>497</v>
      </c>
      <c r="F299" s="394">
        <f t="shared" si="12"/>
        <v>16.566666666666666</v>
      </c>
      <c r="G299" s="394">
        <f t="shared" si="14"/>
        <v>1030.94</v>
      </c>
      <c r="I299" s="400">
        <v>297</v>
      </c>
      <c r="J299" s="401" t="s">
        <v>1443</v>
      </c>
      <c r="K299" s="401" t="s">
        <v>1147</v>
      </c>
      <c r="L299" s="401" t="s">
        <v>1144</v>
      </c>
      <c r="M299" s="402">
        <v>113.6</v>
      </c>
      <c r="N299" s="401">
        <v>20</v>
      </c>
      <c r="O299" s="404">
        <f t="shared" si="13"/>
        <v>0.33333333333333337</v>
      </c>
      <c r="P299" s="405">
        <f>Table4[[#This Row],[Selling Price]]*Table4[[#This Row],[2025-Qty]]</f>
        <v>37.866666666666667</v>
      </c>
    </row>
    <row r="300" spans="1:16">
      <c r="A300" s="79" t="s">
        <v>701</v>
      </c>
      <c r="B300" s="79" t="s">
        <v>702</v>
      </c>
      <c r="C300" s="79" t="s">
        <v>419</v>
      </c>
      <c r="D300" s="394">
        <v>65.2162039045553</v>
      </c>
      <c r="E300" s="135">
        <v>461</v>
      </c>
      <c r="F300" s="394">
        <f t="shared" si="12"/>
        <v>15.366666666666667</v>
      </c>
      <c r="G300" s="394">
        <f t="shared" si="14"/>
        <v>1002.1556666666664</v>
      </c>
      <c r="I300" s="400">
        <v>298</v>
      </c>
      <c r="J300" s="401" t="s">
        <v>1444</v>
      </c>
      <c r="K300" s="401" t="s">
        <v>1147</v>
      </c>
      <c r="L300" s="401" t="s">
        <v>1144</v>
      </c>
      <c r="M300" s="402">
        <v>787.21</v>
      </c>
      <c r="N300" s="401">
        <v>20</v>
      </c>
      <c r="O300" s="404">
        <f t="shared" si="13"/>
        <v>0.33333333333333337</v>
      </c>
      <c r="P300" s="405">
        <f>Table4[[#This Row],[Selling Price]]*Table4[[#This Row],[2025-Qty]]</f>
        <v>262.40333333333336</v>
      </c>
    </row>
    <row r="301" spans="1:16">
      <c r="A301" s="79" t="s">
        <v>703</v>
      </c>
      <c r="B301" s="79" t="s">
        <v>704</v>
      </c>
      <c r="C301" s="79" t="s">
        <v>419</v>
      </c>
      <c r="D301" s="394">
        <v>135.72999999999999</v>
      </c>
      <c r="E301" s="135">
        <v>218</v>
      </c>
      <c r="F301" s="394">
        <f t="shared" si="12"/>
        <v>7.2666666666666675</v>
      </c>
      <c r="G301" s="394">
        <f t="shared" si="14"/>
        <v>986.30466666666666</v>
      </c>
      <c r="I301" s="400">
        <v>299</v>
      </c>
      <c r="J301" s="401" t="s">
        <v>1445</v>
      </c>
      <c r="K301" s="401" t="s">
        <v>1147</v>
      </c>
      <c r="L301" s="401" t="s">
        <v>1144</v>
      </c>
      <c r="M301" s="402">
        <v>76.849999999999994</v>
      </c>
      <c r="N301" s="401">
        <v>20</v>
      </c>
      <c r="O301" s="404">
        <f t="shared" si="13"/>
        <v>0.33333333333333337</v>
      </c>
      <c r="P301" s="405">
        <f>Table4[[#This Row],[Selling Price]]*Table4[[#This Row],[2025-Qty]]</f>
        <v>25.616666666666667</v>
      </c>
    </row>
    <row r="302" spans="1:16">
      <c r="A302" s="79" t="s">
        <v>705</v>
      </c>
      <c r="B302" s="79" t="s">
        <v>495</v>
      </c>
      <c r="C302" s="79" t="s">
        <v>419</v>
      </c>
      <c r="D302" s="394">
        <v>68.22</v>
      </c>
      <c r="E302" s="135">
        <v>432</v>
      </c>
      <c r="F302" s="394">
        <f t="shared" si="12"/>
        <v>14.4</v>
      </c>
      <c r="G302" s="394">
        <f t="shared" si="14"/>
        <v>982.36800000000005</v>
      </c>
      <c r="I302" s="400">
        <v>300</v>
      </c>
      <c r="J302" s="401" t="s">
        <v>1446</v>
      </c>
      <c r="K302" s="401" t="s">
        <v>1147</v>
      </c>
      <c r="L302" s="401" t="s">
        <v>1144</v>
      </c>
      <c r="M302" s="402">
        <v>575.20000000000005</v>
      </c>
      <c r="N302" s="401">
        <v>20</v>
      </c>
      <c r="O302" s="404">
        <f t="shared" si="13"/>
        <v>0.33333333333333337</v>
      </c>
      <c r="P302" s="405">
        <f>Table4[[#This Row],[Selling Price]]*Table4[[#This Row],[2025-Qty]]</f>
        <v>191.73333333333338</v>
      </c>
    </row>
    <row r="303" spans="1:16">
      <c r="A303" s="79" t="s">
        <v>706</v>
      </c>
      <c r="B303" s="79" t="s">
        <v>707</v>
      </c>
      <c r="C303" s="79" t="s">
        <v>419</v>
      </c>
      <c r="D303" s="394">
        <v>600.50750000000005</v>
      </c>
      <c r="E303" s="135">
        <v>48</v>
      </c>
      <c r="F303" s="394">
        <f t="shared" si="12"/>
        <v>1.6</v>
      </c>
      <c r="G303" s="394">
        <f t="shared" si="14"/>
        <v>960.81200000000013</v>
      </c>
      <c r="I303" s="400">
        <v>301</v>
      </c>
      <c r="J303" s="401" t="s">
        <v>1447</v>
      </c>
      <c r="K303" s="401" t="s">
        <v>1147</v>
      </c>
      <c r="L303" s="401" t="s">
        <v>1144</v>
      </c>
      <c r="M303" s="402">
        <v>47.34</v>
      </c>
      <c r="N303" s="401">
        <v>20</v>
      </c>
      <c r="O303" s="404">
        <f t="shared" si="13"/>
        <v>0.33333333333333337</v>
      </c>
      <c r="P303" s="405">
        <f>Table4[[#This Row],[Selling Price]]*Table4[[#This Row],[2025-Qty]]</f>
        <v>15.780000000000003</v>
      </c>
    </row>
    <row r="304" spans="1:16">
      <c r="A304" s="79" t="s">
        <v>708</v>
      </c>
      <c r="B304" s="79" t="s">
        <v>425</v>
      </c>
      <c r="C304" s="79" t="s">
        <v>419</v>
      </c>
      <c r="D304" s="394">
        <v>86.42550151975685</v>
      </c>
      <c r="E304" s="135">
        <v>329</v>
      </c>
      <c r="F304" s="394">
        <f t="shared" si="12"/>
        <v>10.966666666666669</v>
      </c>
      <c r="G304" s="394">
        <f t="shared" si="14"/>
        <v>947.79966666666689</v>
      </c>
      <c r="I304" s="400">
        <v>302</v>
      </c>
      <c r="J304" s="401" t="s">
        <v>1448</v>
      </c>
      <c r="K304" s="401" t="s">
        <v>1147</v>
      </c>
      <c r="L304" s="401" t="s">
        <v>1144</v>
      </c>
      <c r="M304" s="402">
        <v>655</v>
      </c>
      <c r="N304" s="401">
        <v>20</v>
      </c>
      <c r="O304" s="404">
        <f t="shared" si="13"/>
        <v>0.33333333333333337</v>
      </c>
      <c r="P304" s="405">
        <f>Table4[[#This Row],[Selling Price]]*Table4[[#This Row],[2025-Qty]]</f>
        <v>218.33333333333337</v>
      </c>
    </row>
    <row r="305" spans="1:16">
      <c r="A305" s="79" t="s">
        <v>709</v>
      </c>
      <c r="B305" s="79" t="s">
        <v>710</v>
      </c>
      <c r="C305" s="79" t="s">
        <v>419</v>
      </c>
      <c r="D305" s="394">
        <v>135.04761904761904</v>
      </c>
      <c r="E305" s="135">
        <v>210</v>
      </c>
      <c r="F305" s="394">
        <f t="shared" si="12"/>
        <v>7</v>
      </c>
      <c r="G305" s="394">
        <f t="shared" si="14"/>
        <v>945.33333333333326</v>
      </c>
      <c r="I305" s="400">
        <v>303</v>
      </c>
      <c r="J305" s="401" t="s">
        <v>1449</v>
      </c>
      <c r="K305" s="401" t="s">
        <v>1147</v>
      </c>
      <c r="L305" s="401" t="s">
        <v>1144</v>
      </c>
      <c r="M305" s="402">
        <v>1172.21</v>
      </c>
      <c r="N305" s="401">
        <v>20</v>
      </c>
      <c r="O305" s="404">
        <f t="shared" si="13"/>
        <v>0.33333333333333337</v>
      </c>
      <c r="P305" s="405">
        <f>Table4[[#This Row],[Selling Price]]*Table4[[#This Row],[2025-Qty]]</f>
        <v>390.73666666666674</v>
      </c>
    </row>
    <row r="306" spans="1:16">
      <c r="A306" s="79" t="s">
        <v>711</v>
      </c>
      <c r="B306" s="79" t="s">
        <v>712</v>
      </c>
      <c r="C306" s="79" t="s">
        <v>419</v>
      </c>
      <c r="D306" s="394">
        <v>175</v>
      </c>
      <c r="E306" s="135">
        <v>161</v>
      </c>
      <c r="F306" s="394">
        <f t="shared" si="12"/>
        <v>5.3666666666666671</v>
      </c>
      <c r="G306" s="394">
        <f t="shared" si="14"/>
        <v>939.16666666666674</v>
      </c>
      <c r="I306" s="400">
        <v>304</v>
      </c>
      <c r="J306" s="401" t="s">
        <v>1450</v>
      </c>
      <c r="K306" s="401" t="s">
        <v>1147</v>
      </c>
      <c r="L306" s="401" t="s">
        <v>1144</v>
      </c>
      <c r="M306" s="402">
        <v>2713.83</v>
      </c>
      <c r="N306" s="401">
        <v>20</v>
      </c>
      <c r="O306" s="404">
        <f t="shared" si="13"/>
        <v>0.33333333333333337</v>
      </c>
      <c r="P306" s="405">
        <f>Table4[[#This Row],[Selling Price]]*Table4[[#This Row],[2025-Qty]]</f>
        <v>904.61000000000013</v>
      </c>
    </row>
    <row r="307" spans="1:16">
      <c r="A307" s="79" t="s">
        <v>713</v>
      </c>
      <c r="B307" s="79" t="s">
        <v>714</v>
      </c>
      <c r="C307" s="79" t="s">
        <v>419</v>
      </c>
      <c r="D307" s="394">
        <v>455.13409836065574</v>
      </c>
      <c r="E307" s="135">
        <v>61</v>
      </c>
      <c r="F307" s="394">
        <f t="shared" si="12"/>
        <v>2.0333333333333332</v>
      </c>
      <c r="G307" s="394">
        <f t="shared" si="14"/>
        <v>925.43933333333325</v>
      </c>
      <c r="I307" s="400">
        <v>305</v>
      </c>
      <c r="J307" s="401" t="s">
        <v>1451</v>
      </c>
      <c r="K307" s="401" t="s">
        <v>1147</v>
      </c>
      <c r="L307" s="401" t="s">
        <v>1144</v>
      </c>
      <c r="M307" s="402">
        <v>2293.15</v>
      </c>
      <c r="N307" s="401">
        <v>20</v>
      </c>
      <c r="O307" s="404">
        <f t="shared" si="13"/>
        <v>0.33333333333333337</v>
      </c>
      <c r="P307" s="405">
        <f>Table4[[#This Row],[Selling Price]]*Table4[[#This Row],[2025-Qty]]</f>
        <v>764.38333333333344</v>
      </c>
    </row>
    <row r="308" spans="1:16">
      <c r="A308" s="79" t="s">
        <v>715</v>
      </c>
      <c r="B308" s="79" t="s">
        <v>553</v>
      </c>
      <c r="C308" s="79" t="s">
        <v>419</v>
      </c>
      <c r="D308" s="394">
        <v>34.62984886649874</v>
      </c>
      <c r="E308" s="135">
        <v>794</v>
      </c>
      <c r="F308" s="394">
        <f t="shared" si="12"/>
        <v>26.466666666666669</v>
      </c>
      <c r="G308" s="394">
        <f t="shared" si="14"/>
        <v>916.53666666666675</v>
      </c>
      <c r="I308" s="400">
        <v>306</v>
      </c>
      <c r="J308" s="401" t="s">
        <v>1452</v>
      </c>
      <c r="K308" s="401" t="s">
        <v>1140</v>
      </c>
      <c r="L308" s="401" t="s">
        <v>1141</v>
      </c>
      <c r="M308" s="402">
        <v>526.59</v>
      </c>
      <c r="N308" s="401">
        <v>20</v>
      </c>
      <c r="O308" s="404">
        <f t="shared" si="13"/>
        <v>0.33333333333333337</v>
      </c>
      <c r="P308" s="405">
        <f>Table4[[#This Row],[Selling Price]]*Table4[[#This Row],[2025-Qty]]</f>
        <v>175.53000000000003</v>
      </c>
    </row>
    <row r="309" spans="1:16">
      <c r="A309" s="79" t="s">
        <v>716</v>
      </c>
      <c r="B309" s="79" t="s">
        <v>461</v>
      </c>
      <c r="C309" s="79" t="s">
        <v>419</v>
      </c>
      <c r="D309" s="394">
        <v>103.85818181818181</v>
      </c>
      <c r="E309" s="135">
        <v>264</v>
      </c>
      <c r="F309" s="394">
        <f t="shared" si="12"/>
        <v>8.8000000000000007</v>
      </c>
      <c r="G309" s="394">
        <f t="shared" si="14"/>
        <v>913.952</v>
      </c>
      <c r="I309" s="400">
        <v>307</v>
      </c>
      <c r="J309" s="401" t="s">
        <v>1453</v>
      </c>
      <c r="K309" s="401" t="s">
        <v>1140</v>
      </c>
      <c r="L309" s="401" t="s">
        <v>1141</v>
      </c>
      <c r="M309" s="402">
        <v>54.74</v>
      </c>
      <c r="N309" s="401">
        <v>20</v>
      </c>
      <c r="O309" s="404">
        <f t="shared" si="13"/>
        <v>0.33333333333333337</v>
      </c>
      <c r="P309" s="405">
        <f>Table4[[#This Row],[Selling Price]]*Table4[[#This Row],[2025-Qty]]</f>
        <v>18.24666666666667</v>
      </c>
    </row>
    <row r="310" spans="1:16">
      <c r="A310" s="79" t="s">
        <v>717</v>
      </c>
      <c r="B310" s="79" t="s">
        <v>491</v>
      </c>
      <c r="C310" s="79" t="s">
        <v>419</v>
      </c>
      <c r="D310" s="394">
        <v>76.628000000000029</v>
      </c>
      <c r="E310" s="135">
        <v>350</v>
      </c>
      <c r="F310" s="394">
        <f t="shared" si="12"/>
        <v>11.666666666666668</v>
      </c>
      <c r="G310" s="394">
        <f t="shared" si="14"/>
        <v>893.99333333333379</v>
      </c>
      <c r="I310" s="400">
        <v>308</v>
      </c>
      <c r="J310" s="401" t="s">
        <v>1454</v>
      </c>
      <c r="K310" s="401" t="s">
        <v>1140</v>
      </c>
      <c r="L310" s="401" t="s">
        <v>1141</v>
      </c>
      <c r="M310" s="402">
        <v>40.98</v>
      </c>
      <c r="N310" s="401">
        <v>20</v>
      </c>
      <c r="O310" s="404">
        <f t="shared" si="13"/>
        <v>0.33333333333333337</v>
      </c>
      <c r="P310" s="405">
        <f>Table4[[#This Row],[Selling Price]]*Table4[[#This Row],[2025-Qty]]</f>
        <v>13.66</v>
      </c>
    </row>
    <row r="311" spans="1:16">
      <c r="A311" s="79" t="s">
        <v>718</v>
      </c>
      <c r="B311" s="79" t="s">
        <v>425</v>
      </c>
      <c r="C311" s="79" t="s">
        <v>419</v>
      </c>
      <c r="D311" s="394">
        <v>64.815825242718446</v>
      </c>
      <c r="E311" s="135">
        <v>412</v>
      </c>
      <c r="F311" s="394">
        <f t="shared" si="12"/>
        <v>13.733333333333334</v>
      </c>
      <c r="G311" s="394">
        <f t="shared" si="14"/>
        <v>890.13733333333334</v>
      </c>
      <c r="I311" s="400">
        <v>309</v>
      </c>
      <c r="J311" s="401" t="s">
        <v>1455</v>
      </c>
      <c r="K311" s="401" t="s">
        <v>1143</v>
      </c>
      <c r="L311" s="401" t="s">
        <v>1144</v>
      </c>
      <c r="M311" s="402">
        <v>10.039999999999999</v>
      </c>
      <c r="N311" s="401">
        <v>20</v>
      </c>
      <c r="O311" s="404">
        <f t="shared" si="13"/>
        <v>0.33333333333333337</v>
      </c>
      <c r="P311" s="405">
        <f>Table4[[#This Row],[Selling Price]]*Table4[[#This Row],[2025-Qty]]</f>
        <v>3.3466666666666667</v>
      </c>
    </row>
    <row r="312" spans="1:16">
      <c r="A312" s="79" t="s">
        <v>719</v>
      </c>
      <c r="B312" s="79" t="s">
        <v>470</v>
      </c>
      <c r="C312" s="79" t="s">
        <v>419</v>
      </c>
      <c r="D312" s="394">
        <v>2050</v>
      </c>
      <c r="E312" s="135">
        <v>13</v>
      </c>
      <c r="F312" s="394">
        <f t="shared" si="12"/>
        <v>0.43333333333333335</v>
      </c>
      <c r="G312" s="394">
        <f t="shared" si="14"/>
        <v>888.33333333333337</v>
      </c>
      <c r="I312" s="400">
        <v>310</v>
      </c>
      <c r="J312" s="401" t="s">
        <v>1456</v>
      </c>
      <c r="K312" s="401" t="s">
        <v>1140</v>
      </c>
      <c r="L312" s="401" t="s">
        <v>1141</v>
      </c>
      <c r="M312" s="402">
        <v>104</v>
      </c>
      <c r="N312" s="401">
        <v>20</v>
      </c>
      <c r="O312" s="404">
        <f t="shared" si="13"/>
        <v>0.33333333333333337</v>
      </c>
      <c r="P312" s="405">
        <f>Table4[[#This Row],[Selling Price]]*Table4[[#This Row],[2025-Qty]]</f>
        <v>34.666666666666671</v>
      </c>
    </row>
    <row r="313" spans="1:16">
      <c r="A313" s="79" t="s">
        <v>720</v>
      </c>
      <c r="B313" s="79" t="s">
        <v>721</v>
      </c>
      <c r="C313" s="79" t="s">
        <v>419</v>
      </c>
      <c r="D313" s="394">
        <v>120.47165137614678</v>
      </c>
      <c r="E313" s="135">
        <v>218</v>
      </c>
      <c r="F313" s="394">
        <f t="shared" si="12"/>
        <v>7.2666666666666675</v>
      </c>
      <c r="G313" s="394">
        <f t="shared" si="14"/>
        <v>875.42733333333342</v>
      </c>
      <c r="I313" s="400">
        <v>311</v>
      </c>
      <c r="J313" s="401" t="s">
        <v>1457</v>
      </c>
      <c r="K313" s="401" t="s">
        <v>1254</v>
      </c>
      <c r="L313" s="401" t="s">
        <v>1144</v>
      </c>
      <c r="M313" s="402">
        <v>142.47</v>
      </c>
      <c r="N313" s="401">
        <v>20</v>
      </c>
      <c r="O313" s="404">
        <f t="shared" si="13"/>
        <v>0.33333333333333337</v>
      </c>
      <c r="P313" s="405">
        <f>Table4[[#This Row],[Selling Price]]*Table4[[#This Row],[2025-Qty]]</f>
        <v>47.49</v>
      </c>
    </row>
    <row r="314" spans="1:16">
      <c r="A314" s="79" t="s">
        <v>722</v>
      </c>
      <c r="B314" s="79" t="s">
        <v>445</v>
      </c>
      <c r="C314" s="79" t="s">
        <v>419</v>
      </c>
      <c r="D314" s="394">
        <v>12.303532875368008</v>
      </c>
      <c r="E314" s="135">
        <v>2038</v>
      </c>
      <c r="F314" s="394">
        <f t="shared" si="12"/>
        <v>67.933333333333337</v>
      </c>
      <c r="G314" s="394">
        <f t="shared" si="14"/>
        <v>835.82</v>
      </c>
      <c r="I314" s="400">
        <v>312</v>
      </c>
      <c r="J314" s="401" t="s">
        <v>1458</v>
      </c>
      <c r="K314" s="401" t="s">
        <v>1140</v>
      </c>
      <c r="L314" s="401" t="s">
        <v>1141</v>
      </c>
      <c r="M314" s="402">
        <v>875</v>
      </c>
      <c r="N314" s="401">
        <v>20</v>
      </c>
      <c r="O314" s="404">
        <f t="shared" si="13"/>
        <v>0.33333333333333337</v>
      </c>
      <c r="P314" s="405">
        <f>Table4[[#This Row],[Selling Price]]*Table4[[#This Row],[2025-Qty]]</f>
        <v>291.66666666666669</v>
      </c>
    </row>
    <row r="315" spans="1:16">
      <c r="A315" s="79" t="s">
        <v>723</v>
      </c>
      <c r="B315" s="79" t="s">
        <v>724</v>
      </c>
      <c r="C315" s="79" t="s">
        <v>419</v>
      </c>
      <c r="D315" s="394">
        <v>44.27428571428571</v>
      </c>
      <c r="E315" s="135">
        <v>560</v>
      </c>
      <c r="F315" s="394">
        <f t="shared" si="12"/>
        <v>18.666666666666668</v>
      </c>
      <c r="G315" s="394">
        <f t="shared" si="14"/>
        <v>826.45333333333326</v>
      </c>
      <c r="I315" s="400">
        <v>313</v>
      </c>
      <c r="J315" s="401" t="s">
        <v>1459</v>
      </c>
      <c r="K315" s="401" t="s">
        <v>1140</v>
      </c>
      <c r="L315" s="401" t="s">
        <v>1141</v>
      </c>
      <c r="M315" s="402">
        <v>1125</v>
      </c>
      <c r="N315" s="401">
        <v>20</v>
      </c>
      <c r="O315" s="404">
        <f t="shared" si="13"/>
        <v>0.33333333333333337</v>
      </c>
      <c r="P315" s="405">
        <f>Table4[[#This Row],[Selling Price]]*Table4[[#This Row],[2025-Qty]]</f>
        <v>375.00000000000006</v>
      </c>
    </row>
    <row r="316" spans="1:16">
      <c r="A316" s="79" t="s">
        <v>725</v>
      </c>
      <c r="B316" s="79" t="s">
        <v>726</v>
      </c>
      <c r="C316" s="79" t="s">
        <v>419</v>
      </c>
      <c r="D316" s="394">
        <v>43.089144851657956</v>
      </c>
      <c r="E316" s="135">
        <v>573</v>
      </c>
      <c r="F316" s="394">
        <f t="shared" si="12"/>
        <v>19.100000000000001</v>
      </c>
      <c r="G316" s="394">
        <f t="shared" si="14"/>
        <v>823.00266666666698</v>
      </c>
      <c r="I316" s="400">
        <v>314</v>
      </c>
      <c r="J316" s="401" t="s">
        <v>1460</v>
      </c>
      <c r="K316" s="401" t="s">
        <v>1299</v>
      </c>
      <c r="L316" s="401" t="s">
        <v>1144</v>
      </c>
      <c r="M316" s="402">
        <v>109.8</v>
      </c>
      <c r="N316" s="401">
        <v>20</v>
      </c>
      <c r="O316" s="404">
        <f t="shared" si="13"/>
        <v>0.33333333333333337</v>
      </c>
      <c r="P316" s="405">
        <f>Table4[[#This Row],[Selling Price]]*Table4[[#This Row],[2025-Qty]]</f>
        <v>36.6</v>
      </c>
    </row>
    <row r="317" spans="1:16">
      <c r="A317" s="79" t="s">
        <v>727</v>
      </c>
      <c r="B317" s="79" t="s">
        <v>495</v>
      </c>
      <c r="C317" s="79" t="s">
        <v>419</v>
      </c>
      <c r="D317" s="394">
        <v>182.27</v>
      </c>
      <c r="E317" s="135">
        <v>134</v>
      </c>
      <c r="F317" s="394">
        <f t="shared" si="12"/>
        <v>4.4666666666666668</v>
      </c>
      <c r="G317" s="394">
        <f t="shared" si="14"/>
        <v>814.13933333333341</v>
      </c>
      <c r="I317" s="400">
        <v>315</v>
      </c>
      <c r="J317" s="401" t="s">
        <v>1461</v>
      </c>
      <c r="K317" s="401" t="s">
        <v>1147</v>
      </c>
      <c r="L317" s="401" t="s">
        <v>1144</v>
      </c>
      <c r="M317" s="402">
        <v>360</v>
      </c>
      <c r="N317" s="401">
        <v>20</v>
      </c>
      <c r="O317" s="404">
        <f t="shared" si="13"/>
        <v>0.33333333333333337</v>
      </c>
      <c r="P317" s="405">
        <f>Table4[[#This Row],[Selling Price]]*Table4[[#This Row],[2025-Qty]]</f>
        <v>120.00000000000001</v>
      </c>
    </row>
    <row r="318" spans="1:16">
      <c r="A318" s="79" t="s">
        <v>728</v>
      </c>
      <c r="B318" s="79" t="s">
        <v>729</v>
      </c>
      <c r="C318" s="79" t="s">
        <v>419</v>
      </c>
      <c r="D318" s="394">
        <v>158.59894736842105</v>
      </c>
      <c r="E318" s="135">
        <v>152</v>
      </c>
      <c r="F318" s="394">
        <f t="shared" si="12"/>
        <v>5.0666666666666664</v>
      </c>
      <c r="G318" s="394">
        <f t="shared" si="14"/>
        <v>803.56799999999998</v>
      </c>
      <c r="I318" s="400">
        <v>316</v>
      </c>
      <c r="J318" s="401" t="s">
        <v>1462</v>
      </c>
      <c r="K318" s="401" t="s">
        <v>1147</v>
      </c>
      <c r="L318" s="401" t="s">
        <v>1144</v>
      </c>
      <c r="M318" s="402">
        <v>951.6</v>
      </c>
      <c r="N318" s="401">
        <v>20</v>
      </c>
      <c r="O318" s="404">
        <f t="shared" si="13"/>
        <v>0.33333333333333337</v>
      </c>
      <c r="P318" s="405">
        <f>Table4[[#This Row],[Selling Price]]*Table4[[#This Row],[2025-Qty]]</f>
        <v>317.20000000000005</v>
      </c>
    </row>
    <row r="319" spans="1:16">
      <c r="A319" s="79" t="s">
        <v>730</v>
      </c>
      <c r="B319" s="79" t="s">
        <v>491</v>
      </c>
      <c r="C319" s="79" t="s">
        <v>419</v>
      </c>
      <c r="D319" s="394">
        <v>36.803846153846152</v>
      </c>
      <c r="E319" s="135">
        <v>650</v>
      </c>
      <c r="F319" s="394">
        <f t="shared" si="12"/>
        <v>21.666666666666668</v>
      </c>
      <c r="G319" s="394">
        <f t="shared" si="14"/>
        <v>797.41666666666663</v>
      </c>
      <c r="I319" s="400">
        <v>317</v>
      </c>
      <c r="J319" s="401" t="s">
        <v>1463</v>
      </c>
      <c r="K319" s="401" t="s">
        <v>1147</v>
      </c>
      <c r="L319" s="401" t="s">
        <v>1144</v>
      </c>
      <c r="M319" s="402">
        <v>554.28</v>
      </c>
      <c r="N319" s="401">
        <v>20</v>
      </c>
      <c r="O319" s="404">
        <f t="shared" si="13"/>
        <v>0.33333333333333337</v>
      </c>
      <c r="P319" s="405">
        <f>Table4[[#This Row],[Selling Price]]*Table4[[#This Row],[2025-Qty]]</f>
        <v>184.76000000000002</v>
      </c>
    </row>
    <row r="320" spans="1:16">
      <c r="A320" s="79" t="s">
        <v>731</v>
      </c>
      <c r="B320" s="79" t="s">
        <v>694</v>
      </c>
      <c r="C320" s="79" t="s">
        <v>419</v>
      </c>
      <c r="D320" s="394">
        <v>10.599999999999985</v>
      </c>
      <c r="E320" s="135">
        <v>2202</v>
      </c>
      <c r="F320" s="394">
        <f t="shared" si="12"/>
        <v>73.400000000000006</v>
      </c>
      <c r="G320" s="394">
        <f t="shared" si="14"/>
        <v>778.03999999999894</v>
      </c>
      <c r="I320" s="400">
        <v>318</v>
      </c>
      <c r="J320" s="401" t="s">
        <v>1464</v>
      </c>
      <c r="K320" s="401" t="s">
        <v>1147</v>
      </c>
      <c r="L320" s="401" t="s">
        <v>1144</v>
      </c>
      <c r="M320" s="402">
        <v>37.17</v>
      </c>
      <c r="N320" s="401">
        <v>20</v>
      </c>
      <c r="O320" s="404">
        <f t="shared" si="13"/>
        <v>0.33333333333333337</v>
      </c>
      <c r="P320" s="405">
        <f>Table4[[#This Row],[Selling Price]]*Table4[[#This Row],[2025-Qty]]</f>
        <v>12.390000000000002</v>
      </c>
    </row>
    <row r="321" spans="1:16">
      <c r="A321" s="79" t="s">
        <v>732</v>
      </c>
      <c r="B321" s="79" t="s">
        <v>491</v>
      </c>
      <c r="C321" s="79" t="s">
        <v>419</v>
      </c>
      <c r="D321" s="394">
        <v>28.826125000000001</v>
      </c>
      <c r="E321" s="135">
        <v>800</v>
      </c>
      <c r="F321" s="394">
        <f t="shared" si="12"/>
        <v>26.666666666666671</v>
      </c>
      <c r="G321" s="394">
        <f t="shared" si="14"/>
        <v>768.69666666666683</v>
      </c>
      <c r="I321" s="400">
        <v>319</v>
      </c>
      <c r="J321" s="401" t="s">
        <v>1465</v>
      </c>
      <c r="K321" s="401" t="s">
        <v>1147</v>
      </c>
      <c r="L321" s="401" t="s">
        <v>1144</v>
      </c>
      <c r="M321" s="402">
        <v>1669.99</v>
      </c>
      <c r="N321" s="401">
        <v>20</v>
      </c>
      <c r="O321" s="404">
        <f t="shared" si="13"/>
        <v>0.33333333333333337</v>
      </c>
      <c r="P321" s="405">
        <f>Table4[[#This Row],[Selling Price]]*Table4[[#This Row],[2025-Qty]]</f>
        <v>556.66333333333341</v>
      </c>
    </row>
    <row r="322" spans="1:16">
      <c r="A322" s="79" t="s">
        <v>733</v>
      </c>
      <c r="B322" s="79" t="s">
        <v>734</v>
      </c>
      <c r="C322" s="79" t="s">
        <v>419</v>
      </c>
      <c r="D322" s="394">
        <v>8.7946300533943553</v>
      </c>
      <c r="E322" s="135">
        <v>2622</v>
      </c>
      <c r="F322" s="394">
        <f t="shared" si="12"/>
        <v>87.4</v>
      </c>
      <c r="G322" s="394">
        <f t="shared" si="14"/>
        <v>768.65066666666667</v>
      </c>
      <c r="I322" s="400">
        <v>320</v>
      </c>
      <c r="J322" s="401" t="s">
        <v>1466</v>
      </c>
      <c r="K322" s="401" t="s">
        <v>1147</v>
      </c>
      <c r="L322" s="401" t="s">
        <v>1144</v>
      </c>
      <c r="M322" s="402">
        <v>4765.7</v>
      </c>
      <c r="N322" s="401">
        <v>20</v>
      </c>
      <c r="O322" s="404">
        <f t="shared" si="13"/>
        <v>0.33333333333333337</v>
      </c>
      <c r="P322" s="405">
        <f>Table4[[#This Row],[Selling Price]]*Table4[[#This Row],[2025-Qty]]</f>
        <v>1588.5666666666668</v>
      </c>
    </row>
    <row r="323" spans="1:16">
      <c r="A323" s="79" t="s">
        <v>735</v>
      </c>
      <c r="B323" s="79" t="s">
        <v>495</v>
      </c>
      <c r="C323" s="79" t="s">
        <v>419</v>
      </c>
      <c r="D323" s="394">
        <v>200.31426086956523</v>
      </c>
      <c r="E323" s="135">
        <v>115</v>
      </c>
      <c r="F323" s="394">
        <f t="shared" ref="F323:F386" si="15">(E323/3)*0.1</f>
        <v>3.8333333333333339</v>
      </c>
      <c r="G323" s="394">
        <f t="shared" si="14"/>
        <v>767.8713333333335</v>
      </c>
      <c r="I323" s="400">
        <v>321</v>
      </c>
      <c r="J323" s="401" t="s">
        <v>1467</v>
      </c>
      <c r="K323" s="401" t="s">
        <v>1147</v>
      </c>
      <c r="L323" s="401" t="s">
        <v>1144</v>
      </c>
      <c r="M323" s="402">
        <v>331</v>
      </c>
      <c r="N323" s="401">
        <v>20</v>
      </c>
      <c r="O323" s="404">
        <f t="shared" ref="O323:O386" si="16">(N323/3)*0.05</f>
        <v>0.33333333333333337</v>
      </c>
      <c r="P323" s="405">
        <f>Table4[[#This Row],[Selling Price]]*Table4[[#This Row],[2025-Qty]]</f>
        <v>110.33333333333334</v>
      </c>
    </row>
    <row r="324" spans="1:16">
      <c r="A324" s="79" t="s">
        <v>736</v>
      </c>
      <c r="B324" s="79" t="s">
        <v>425</v>
      </c>
      <c r="C324" s="79" t="s">
        <v>419</v>
      </c>
      <c r="D324" s="394">
        <v>84.646494464944652</v>
      </c>
      <c r="E324" s="135">
        <v>271</v>
      </c>
      <c r="F324" s="394">
        <f t="shared" si="15"/>
        <v>9.0333333333333332</v>
      </c>
      <c r="G324" s="394">
        <f t="shared" ref="G324:G387" si="17">D324*F324</f>
        <v>764.64</v>
      </c>
      <c r="I324" s="400">
        <v>322</v>
      </c>
      <c r="J324" s="401" t="s">
        <v>1468</v>
      </c>
      <c r="K324" s="401" t="s">
        <v>1147</v>
      </c>
      <c r="L324" s="401" t="s">
        <v>1144</v>
      </c>
      <c r="M324" s="402">
        <v>61.58</v>
      </c>
      <c r="N324" s="401">
        <v>20</v>
      </c>
      <c r="O324" s="404">
        <f t="shared" si="16"/>
        <v>0.33333333333333337</v>
      </c>
      <c r="P324" s="405">
        <f>Table4[[#This Row],[Selling Price]]*Table4[[#This Row],[2025-Qty]]</f>
        <v>20.526666666666667</v>
      </c>
    </row>
    <row r="325" spans="1:16">
      <c r="A325" s="79" t="s">
        <v>737</v>
      </c>
      <c r="B325" s="79" t="s">
        <v>738</v>
      </c>
      <c r="C325" s="79" t="s">
        <v>419</v>
      </c>
      <c r="D325" s="394">
        <v>11.097247218190613</v>
      </c>
      <c r="E325" s="135">
        <v>2067</v>
      </c>
      <c r="F325" s="394">
        <f t="shared" si="15"/>
        <v>68.900000000000006</v>
      </c>
      <c r="G325" s="394">
        <f t="shared" si="17"/>
        <v>764.60033333333331</v>
      </c>
      <c r="I325" s="400">
        <v>323</v>
      </c>
      <c r="J325" s="401" t="s">
        <v>1469</v>
      </c>
      <c r="K325" s="401" t="s">
        <v>1147</v>
      </c>
      <c r="L325" s="401" t="s">
        <v>1144</v>
      </c>
      <c r="M325" s="402">
        <v>19</v>
      </c>
      <c r="N325" s="401">
        <v>20</v>
      </c>
      <c r="O325" s="404">
        <f t="shared" si="16"/>
        <v>0.33333333333333337</v>
      </c>
      <c r="P325" s="405">
        <f>Table4[[#This Row],[Selling Price]]*Table4[[#This Row],[2025-Qty]]</f>
        <v>6.3333333333333339</v>
      </c>
    </row>
    <row r="326" spans="1:16">
      <c r="A326" s="79" t="s">
        <v>739</v>
      </c>
      <c r="B326" s="79" t="s">
        <v>425</v>
      </c>
      <c r="C326" s="79" t="s">
        <v>419</v>
      </c>
      <c r="D326" s="394">
        <v>52.886527777777779</v>
      </c>
      <c r="E326" s="135">
        <v>432</v>
      </c>
      <c r="F326" s="394">
        <f t="shared" si="15"/>
        <v>14.4</v>
      </c>
      <c r="G326" s="394">
        <f t="shared" si="17"/>
        <v>761.56600000000003</v>
      </c>
      <c r="I326" s="400">
        <v>324</v>
      </c>
      <c r="J326" s="401" t="s">
        <v>1470</v>
      </c>
      <c r="K326" s="401" t="s">
        <v>1147</v>
      </c>
      <c r="L326" s="401" t="s">
        <v>1144</v>
      </c>
      <c r="M326" s="402">
        <v>561.6</v>
      </c>
      <c r="N326" s="401">
        <v>20</v>
      </c>
      <c r="O326" s="404">
        <f t="shared" si="16"/>
        <v>0.33333333333333337</v>
      </c>
      <c r="P326" s="405">
        <f>Table4[[#This Row],[Selling Price]]*Table4[[#This Row],[2025-Qty]]</f>
        <v>187.20000000000002</v>
      </c>
    </row>
    <row r="327" spans="1:16">
      <c r="A327" s="79" t="s">
        <v>740</v>
      </c>
      <c r="B327" s="79" t="s">
        <v>511</v>
      </c>
      <c r="C327" s="79" t="s">
        <v>419</v>
      </c>
      <c r="D327" s="394">
        <v>167</v>
      </c>
      <c r="E327" s="135">
        <v>135</v>
      </c>
      <c r="F327" s="394">
        <f t="shared" si="15"/>
        <v>4.5</v>
      </c>
      <c r="G327" s="394">
        <f t="shared" si="17"/>
        <v>751.5</v>
      </c>
      <c r="I327" s="400">
        <v>325</v>
      </c>
      <c r="J327" s="401" t="s">
        <v>1471</v>
      </c>
      <c r="K327" s="401" t="s">
        <v>1140</v>
      </c>
      <c r="L327" s="401" t="s">
        <v>1141</v>
      </c>
      <c r="M327" s="402">
        <v>13</v>
      </c>
      <c r="N327" s="401">
        <v>20</v>
      </c>
      <c r="O327" s="404">
        <f t="shared" si="16"/>
        <v>0.33333333333333337</v>
      </c>
      <c r="P327" s="405">
        <f>Table4[[#This Row],[Selling Price]]*Table4[[#This Row],[2025-Qty]]</f>
        <v>4.3333333333333339</v>
      </c>
    </row>
    <row r="328" spans="1:16">
      <c r="A328" s="79" t="s">
        <v>741</v>
      </c>
      <c r="B328" s="79" t="s">
        <v>432</v>
      </c>
      <c r="C328" s="79" t="s">
        <v>419</v>
      </c>
      <c r="D328" s="394">
        <v>254.90697674418604</v>
      </c>
      <c r="E328" s="135">
        <v>86</v>
      </c>
      <c r="F328" s="394">
        <f t="shared" si="15"/>
        <v>2.8666666666666671</v>
      </c>
      <c r="G328" s="394">
        <f t="shared" si="17"/>
        <v>730.73333333333346</v>
      </c>
      <c r="I328" s="400">
        <v>326</v>
      </c>
      <c r="J328" s="401" t="s">
        <v>1472</v>
      </c>
      <c r="K328" s="401" t="s">
        <v>1140</v>
      </c>
      <c r="L328" s="401" t="s">
        <v>1141</v>
      </c>
      <c r="M328" s="402">
        <v>20</v>
      </c>
      <c r="N328" s="401">
        <v>20</v>
      </c>
      <c r="O328" s="404">
        <f t="shared" si="16"/>
        <v>0.33333333333333337</v>
      </c>
      <c r="P328" s="405">
        <f>Table4[[#This Row],[Selling Price]]*Table4[[#This Row],[2025-Qty]]</f>
        <v>6.6666666666666679</v>
      </c>
    </row>
    <row r="329" spans="1:16">
      <c r="A329" s="79" t="s">
        <v>742</v>
      </c>
      <c r="B329" s="79" t="s">
        <v>743</v>
      </c>
      <c r="C329" s="79" t="s">
        <v>419</v>
      </c>
      <c r="D329" s="394">
        <v>111.23350253807106</v>
      </c>
      <c r="E329" s="135">
        <v>197</v>
      </c>
      <c r="F329" s="394">
        <f t="shared" si="15"/>
        <v>6.5666666666666673</v>
      </c>
      <c r="G329" s="394">
        <f t="shared" si="17"/>
        <v>730.43333333333339</v>
      </c>
      <c r="I329" s="400">
        <v>327</v>
      </c>
      <c r="J329" s="401" t="s">
        <v>1473</v>
      </c>
      <c r="K329" s="401" t="s">
        <v>1140</v>
      </c>
      <c r="L329" s="401" t="s">
        <v>1141</v>
      </c>
      <c r="M329" s="402">
        <v>222</v>
      </c>
      <c r="N329" s="401">
        <v>20</v>
      </c>
      <c r="O329" s="404">
        <f t="shared" si="16"/>
        <v>0.33333333333333337</v>
      </c>
      <c r="P329" s="405">
        <f>Table4[[#This Row],[Selling Price]]*Table4[[#This Row],[2025-Qty]]</f>
        <v>74.000000000000014</v>
      </c>
    </row>
    <row r="330" spans="1:16">
      <c r="A330" s="79" t="s">
        <v>744</v>
      </c>
      <c r="B330" s="79" t="s">
        <v>601</v>
      </c>
      <c r="C330" s="79" t="s">
        <v>419</v>
      </c>
      <c r="D330" s="394">
        <v>387.39035714285717</v>
      </c>
      <c r="E330" s="135">
        <v>56</v>
      </c>
      <c r="F330" s="394">
        <f t="shared" si="15"/>
        <v>1.8666666666666669</v>
      </c>
      <c r="G330" s="394">
        <f t="shared" si="17"/>
        <v>723.12866666666685</v>
      </c>
      <c r="I330" s="400">
        <v>328</v>
      </c>
      <c r="J330" s="401" t="s">
        <v>1474</v>
      </c>
      <c r="K330" s="401" t="s">
        <v>1140</v>
      </c>
      <c r="L330" s="401" t="s">
        <v>1141</v>
      </c>
      <c r="M330" s="402">
        <v>130.33000000000001</v>
      </c>
      <c r="N330" s="401">
        <v>20</v>
      </c>
      <c r="O330" s="404">
        <f t="shared" si="16"/>
        <v>0.33333333333333337</v>
      </c>
      <c r="P330" s="405">
        <f>Table4[[#This Row],[Selling Price]]*Table4[[#This Row],[2025-Qty]]</f>
        <v>43.443333333333342</v>
      </c>
    </row>
    <row r="331" spans="1:16">
      <c r="A331" s="79" t="s">
        <v>745</v>
      </c>
      <c r="B331" s="79" t="s">
        <v>746</v>
      </c>
      <c r="C331" s="79" t="s">
        <v>419</v>
      </c>
      <c r="D331" s="394">
        <v>5.4576287091047417</v>
      </c>
      <c r="E331" s="135">
        <v>3943</v>
      </c>
      <c r="F331" s="394">
        <f t="shared" si="15"/>
        <v>131.43333333333334</v>
      </c>
      <c r="G331" s="394">
        <f t="shared" si="17"/>
        <v>717.31433333333325</v>
      </c>
      <c r="I331" s="400">
        <v>329</v>
      </c>
      <c r="J331" s="401" t="s">
        <v>1475</v>
      </c>
      <c r="K331" s="401" t="s">
        <v>1147</v>
      </c>
      <c r="L331" s="401" t="s">
        <v>1144</v>
      </c>
      <c r="M331" s="402">
        <v>248.34</v>
      </c>
      <c r="N331" s="401">
        <v>20</v>
      </c>
      <c r="O331" s="404">
        <f t="shared" si="16"/>
        <v>0.33333333333333337</v>
      </c>
      <c r="P331" s="405">
        <f>Table4[[#This Row],[Selling Price]]*Table4[[#This Row],[2025-Qty]]</f>
        <v>82.780000000000015</v>
      </c>
    </row>
    <row r="332" spans="1:16">
      <c r="A332" s="79" t="s">
        <v>747</v>
      </c>
      <c r="B332" s="79" t="s">
        <v>748</v>
      </c>
      <c r="C332" s="79" t="s">
        <v>419</v>
      </c>
      <c r="D332" s="394">
        <v>9.136702819956616</v>
      </c>
      <c r="E332" s="135">
        <v>2305</v>
      </c>
      <c r="F332" s="394">
        <f t="shared" si="15"/>
        <v>76.833333333333343</v>
      </c>
      <c r="G332" s="394">
        <f t="shared" si="17"/>
        <v>702.00333333333344</v>
      </c>
      <c r="I332" s="400">
        <v>330</v>
      </c>
      <c r="J332" s="401" t="s">
        <v>1476</v>
      </c>
      <c r="K332" s="401" t="s">
        <v>1147</v>
      </c>
      <c r="L332" s="401" t="s">
        <v>1144</v>
      </c>
      <c r="M332" s="402">
        <v>186.76</v>
      </c>
      <c r="N332" s="401">
        <v>20</v>
      </c>
      <c r="O332" s="404">
        <f t="shared" si="16"/>
        <v>0.33333333333333337</v>
      </c>
      <c r="P332" s="405">
        <f>Table4[[#This Row],[Selling Price]]*Table4[[#This Row],[2025-Qty]]</f>
        <v>62.253333333333337</v>
      </c>
    </row>
    <row r="333" spans="1:16">
      <c r="A333" s="79" t="s">
        <v>749</v>
      </c>
      <c r="B333" s="79" t="s">
        <v>491</v>
      </c>
      <c r="C333" s="79" t="s">
        <v>419</v>
      </c>
      <c r="D333" s="394">
        <v>48</v>
      </c>
      <c r="E333" s="135">
        <v>436</v>
      </c>
      <c r="F333" s="394">
        <f t="shared" si="15"/>
        <v>14.533333333333335</v>
      </c>
      <c r="G333" s="394">
        <f t="shared" si="17"/>
        <v>697.60000000000014</v>
      </c>
      <c r="I333" s="400">
        <v>331</v>
      </c>
      <c r="J333" s="401" t="s">
        <v>1477</v>
      </c>
      <c r="K333" s="401" t="s">
        <v>1147</v>
      </c>
      <c r="L333" s="401" t="s">
        <v>1144</v>
      </c>
      <c r="M333" s="402">
        <v>834.19</v>
      </c>
      <c r="N333" s="401">
        <v>20</v>
      </c>
      <c r="O333" s="404">
        <f t="shared" si="16"/>
        <v>0.33333333333333337</v>
      </c>
      <c r="P333" s="405">
        <f>Table4[[#This Row],[Selling Price]]*Table4[[#This Row],[2025-Qty]]</f>
        <v>278.06333333333339</v>
      </c>
    </row>
    <row r="334" spans="1:16">
      <c r="A334" s="79" t="s">
        <v>750</v>
      </c>
      <c r="B334" s="79" t="s">
        <v>751</v>
      </c>
      <c r="C334" s="79" t="s">
        <v>419</v>
      </c>
      <c r="D334" s="394">
        <v>173.92638655462184</v>
      </c>
      <c r="E334" s="135">
        <v>119</v>
      </c>
      <c r="F334" s="394">
        <f t="shared" si="15"/>
        <v>3.9666666666666668</v>
      </c>
      <c r="G334" s="394">
        <f t="shared" si="17"/>
        <v>689.90800000000002</v>
      </c>
      <c r="I334" s="400">
        <v>332</v>
      </c>
      <c r="J334" s="401" t="s">
        <v>1478</v>
      </c>
      <c r="K334" s="401" t="s">
        <v>1147</v>
      </c>
      <c r="L334" s="401" t="s">
        <v>1144</v>
      </c>
      <c r="M334" s="402">
        <v>104.16</v>
      </c>
      <c r="N334" s="401">
        <v>20</v>
      </c>
      <c r="O334" s="404">
        <f t="shared" si="16"/>
        <v>0.33333333333333337</v>
      </c>
      <c r="P334" s="405">
        <f>Table4[[#This Row],[Selling Price]]*Table4[[#This Row],[2025-Qty]]</f>
        <v>34.720000000000006</v>
      </c>
    </row>
    <row r="335" spans="1:16">
      <c r="A335" s="79" t="s">
        <v>752</v>
      </c>
      <c r="B335" s="79" t="s">
        <v>585</v>
      </c>
      <c r="C335" s="79" t="s">
        <v>419</v>
      </c>
      <c r="D335" s="394">
        <v>38.591584905660376</v>
      </c>
      <c r="E335" s="135">
        <v>530</v>
      </c>
      <c r="F335" s="394">
        <f t="shared" si="15"/>
        <v>17.666666666666668</v>
      </c>
      <c r="G335" s="394">
        <f t="shared" si="17"/>
        <v>681.78466666666668</v>
      </c>
      <c r="I335" s="400">
        <v>333</v>
      </c>
      <c r="J335" s="401" t="s">
        <v>1479</v>
      </c>
      <c r="K335" s="401"/>
      <c r="L335" s="401"/>
      <c r="M335" s="402">
        <v>19.079999999999998</v>
      </c>
      <c r="N335" s="401">
        <v>20</v>
      </c>
      <c r="O335" s="404">
        <f t="shared" si="16"/>
        <v>0.33333333333333337</v>
      </c>
      <c r="P335" s="405">
        <f>Table4[[#This Row],[Selling Price]]*Table4[[#This Row],[2025-Qty]]</f>
        <v>6.36</v>
      </c>
    </row>
    <row r="336" spans="1:16">
      <c r="A336" s="79" t="s">
        <v>753</v>
      </c>
      <c r="B336" s="79" t="s">
        <v>495</v>
      </c>
      <c r="C336" s="79" t="s">
        <v>419</v>
      </c>
      <c r="D336" s="394">
        <v>44.830289532293982</v>
      </c>
      <c r="E336" s="135">
        <v>449</v>
      </c>
      <c r="F336" s="394">
        <f t="shared" si="15"/>
        <v>14.966666666666667</v>
      </c>
      <c r="G336" s="394">
        <f t="shared" si="17"/>
        <v>670.95999999999992</v>
      </c>
      <c r="I336" s="400">
        <v>334</v>
      </c>
      <c r="J336" s="401" t="s">
        <v>1480</v>
      </c>
      <c r="K336" s="401" t="s">
        <v>1147</v>
      </c>
      <c r="L336" s="401" t="s">
        <v>1144</v>
      </c>
      <c r="M336" s="402">
        <v>3160.58</v>
      </c>
      <c r="N336" s="401">
        <v>20</v>
      </c>
      <c r="O336" s="404">
        <f t="shared" si="16"/>
        <v>0.33333333333333337</v>
      </c>
      <c r="P336" s="405">
        <f>Table4[[#This Row],[Selling Price]]*Table4[[#This Row],[2025-Qty]]</f>
        <v>1053.5266666666669</v>
      </c>
    </row>
    <row r="337" spans="1:16">
      <c r="A337" s="79" t="s">
        <v>754</v>
      </c>
      <c r="B337" s="79" t="s">
        <v>601</v>
      </c>
      <c r="C337" s="79" t="s">
        <v>419</v>
      </c>
      <c r="D337" s="394">
        <v>497.14</v>
      </c>
      <c r="E337" s="135">
        <v>40</v>
      </c>
      <c r="F337" s="394">
        <f t="shared" si="15"/>
        <v>1.3333333333333335</v>
      </c>
      <c r="G337" s="394">
        <f t="shared" si="17"/>
        <v>662.85333333333335</v>
      </c>
      <c r="I337" s="400">
        <v>335</v>
      </c>
      <c r="J337" s="401" t="s">
        <v>1481</v>
      </c>
      <c r="K337" s="406" t="s">
        <v>1482</v>
      </c>
      <c r="L337" s="401" t="s">
        <v>1144</v>
      </c>
      <c r="M337" s="402">
        <v>255</v>
      </c>
      <c r="N337" s="401">
        <v>20</v>
      </c>
      <c r="O337" s="404">
        <f t="shared" si="16"/>
        <v>0.33333333333333337</v>
      </c>
      <c r="P337" s="405">
        <f>Table4[[#This Row],[Selling Price]]*Table4[[#This Row],[2025-Qty]]</f>
        <v>85.000000000000014</v>
      </c>
    </row>
    <row r="338" spans="1:16">
      <c r="A338" s="79" t="s">
        <v>755</v>
      </c>
      <c r="B338" s="79" t="s">
        <v>454</v>
      </c>
      <c r="C338" s="79" t="s">
        <v>419</v>
      </c>
      <c r="D338" s="394">
        <v>450</v>
      </c>
      <c r="E338" s="135">
        <v>44</v>
      </c>
      <c r="F338" s="394">
        <f t="shared" si="15"/>
        <v>1.4666666666666668</v>
      </c>
      <c r="G338" s="394">
        <f t="shared" si="17"/>
        <v>660</v>
      </c>
      <c r="I338" s="400">
        <v>336</v>
      </c>
      <c r="J338" s="401" t="s">
        <v>1483</v>
      </c>
      <c r="K338" s="406" t="s">
        <v>1482</v>
      </c>
      <c r="L338" s="401" t="s">
        <v>1144</v>
      </c>
      <c r="M338" s="402">
        <v>3.07</v>
      </c>
      <c r="N338" s="401">
        <v>20</v>
      </c>
      <c r="O338" s="404">
        <f t="shared" si="16"/>
        <v>0.33333333333333337</v>
      </c>
      <c r="P338" s="405">
        <f>Table4[[#This Row],[Selling Price]]*Table4[[#This Row],[2025-Qty]]</f>
        <v>1.0233333333333334</v>
      </c>
    </row>
    <row r="339" spans="1:16">
      <c r="A339" s="79" t="s">
        <v>756</v>
      </c>
      <c r="B339" s="79" t="s">
        <v>757</v>
      </c>
      <c r="C339" s="79" t="s">
        <v>419</v>
      </c>
      <c r="D339" s="394">
        <v>4.7017436874702243</v>
      </c>
      <c r="E339" s="135">
        <v>4198</v>
      </c>
      <c r="F339" s="394">
        <f t="shared" si="15"/>
        <v>139.93333333333334</v>
      </c>
      <c r="G339" s="394">
        <f t="shared" si="17"/>
        <v>657.93066666666675</v>
      </c>
      <c r="I339" s="400">
        <v>337</v>
      </c>
      <c r="J339" s="401" t="s">
        <v>1484</v>
      </c>
      <c r="K339" s="406" t="s">
        <v>1482</v>
      </c>
      <c r="L339" s="401" t="s">
        <v>1144</v>
      </c>
      <c r="M339" s="402">
        <v>6</v>
      </c>
      <c r="N339" s="401">
        <v>20</v>
      </c>
      <c r="O339" s="404">
        <f t="shared" si="16"/>
        <v>0.33333333333333337</v>
      </c>
      <c r="P339" s="405">
        <f>Table4[[#This Row],[Selling Price]]*Table4[[#This Row],[2025-Qty]]</f>
        <v>2</v>
      </c>
    </row>
    <row r="340" spans="1:16">
      <c r="A340" s="79" t="s">
        <v>758</v>
      </c>
      <c r="B340" s="79" t="s">
        <v>461</v>
      </c>
      <c r="C340" s="79" t="s">
        <v>419</v>
      </c>
      <c r="D340" s="394">
        <v>116.95642857142857</v>
      </c>
      <c r="E340" s="135">
        <v>168</v>
      </c>
      <c r="F340" s="394">
        <f t="shared" si="15"/>
        <v>5.6000000000000005</v>
      </c>
      <c r="G340" s="394">
        <f t="shared" si="17"/>
        <v>654.95600000000013</v>
      </c>
      <c r="I340" s="400">
        <v>338</v>
      </c>
      <c r="J340" s="401" t="s">
        <v>1485</v>
      </c>
      <c r="K340" s="406" t="s">
        <v>1482</v>
      </c>
      <c r="L340" s="401" t="s">
        <v>1144</v>
      </c>
      <c r="M340" s="402">
        <v>56</v>
      </c>
      <c r="N340" s="401">
        <v>20</v>
      </c>
      <c r="O340" s="404">
        <f t="shared" si="16"/>
        <v>0.33333333333333337</v>
      </c>
      <c r="P340" s="405">
        <f>Table4[[#This Row],[Selling Price]]*Table4[[#This Row],[2025-Qty]]</f>
        <v>18.666666666666668</v>
      </c>
    </row>
    <row r="341" spans="1:16">
      <c r="A341" s="79" t="s">
        <v>759</v>
      </c>
      <c r="B341" s="79" t="s">
        <v>458</v>
      </c>
      <c r="C341" s="79" t="s">
        <v>419</v>
      </c>
      <c r="D341" s="394">
        <v>88.265927601809963</v>
      </c>
      <c r="E341" s="135">
        <v>221</v>
      </c>
      <c r="F341" s="394">
        <f t="shared" si="15"/>
        <v>7.3666666666666671</v>
      </c>
      <c r="G341" s="394">
        <f t="shared" si="17"/>
        <v>650.22566666666683</v>
      </c>
      <c r="I341" s="400">
        <v>339</v>
      </c>
      <c r="J341" s="401" t="s">
        <v>1486</v>
      </c>
      <c r="K341" s="401"/>
      <c r="L341" s="401"/>
      <c r="M341" s="402">
        <v>18.670000000000002</v>
      </c>
      <c r="N341" s="401">
        <v>20</v>
      </c>
      <c r="O341" s="404">
        <f t="shared" si="16"/>
        <v>0.33333333333333337</v>
      </c>
      <c r="P341" s="405">
        <f>Table4[[#This Row],[Selling Price]]*Table4[[#This Row],[2025-Qty]]</f>
        <v>6.2233333333333345</v>
      </c>
    </row>
    <row r="342" spans="1:16">
      <c r="A342" s="79" t="s">
        <v>760</v>
      </c>
      <c r="B342" s="79" t="s">
        <v>559</v>
      </c>
      <c r="C342" s="79" t="s">
        <v>419</v>
      </c>
      <c r="D342" s="394">
        <v>4.4797470682915632</v>
      </c>
      <c r="E342" s="135">
        <v>4349</v>
      </c>
      <c r="F342" s="394">
        <f t="shared" si="15"/>
        <v>144.96666666666667</v>
      </c>
      <c r="G342" s="394">
        <f t="shared" si="17"/>
        <v>649.41400000000033</v>
      </c>
      <c r="I342" s="400">
        <v>340</v>
      </c>
      <c r="J342" s="401" t="s">
        <v>1487</v>
      </c>
      <c r="K342" s="406" t="s">
        <v>1482</v>
      </c>
      <c r="L342" s="401" t="s">
        <v>1144</v>
      </c>
      <c r="M342" s="402">
        <v>630</v>
      </c>
      <c r="N342" s="401">
        <v>20</v>
      </c>
      <c r="O342" s="404">
        <f t="shared" si="16"/>
        <v>0.33333333333333337</v>
      </c>
      <c r="P342" s="405">
        <f>Table4[[#This Row],[Selling Price]]*Table4[[#This Row],[2025-Qty]]</f>
        <v>210.00000000000003</v>
      </c>
    </row>
    <row r="343" spans="1:16">
      <c r="A343" s="79" t="s">
        <v>761</v>
      </c>
      <c r="B343" s="79" t="s">
        <v>491</v>
      </c>
      <c r="C343" s="79" t="s">
        <v>419</v>
      </c>
      <c r="D343" s="394">
        <v>70.543478260869563</v>
      </c>
      <c r="E343" s="135">
        <v>276</v>
      </c>
      <c r="F343" s="394">
        <f t="shared" si="15"/>
        <v>9.2000000000000011</v>
      </c>
      <c r="G343" s="394">
        <f t="shared" si="17"/>
        <v>649</v>
      </c>
      <c r="I343" s="400">
        <v>341</v>
      </c>
      <c r="J343" s="401" t="s">
        <v>1488</v>
      </c>
      <c r="K343" s="401" t="s">
        <v>1157</v>
      </c>
      <c r="L343" s="401" t="s">
        <v>1144</v>
      </c>
      <c r="M343" s="402">
        <v>223.05</v>
      </c>
      <c r="N343" s="401">
        <v>20</v>
      </c>
      <c r="O343" s="404">
        <f t="shared" si="16"/>
        <v>0.33333333333333337</v>
      </c>
      <c r="P343" s="405">
        <f>Table4[[#This Row],[Selling Price]]*Table4[[#This Row],[2025-Qty]]</f>
        <v>74.350000000000009</v>
      </c>
    </row>
    <row r="344" spans="1:16">
      <c r="A344" s="79" t="s">
        <v>762</v>
      </c>
      <c r="B344" s="79" t="s">
        <v>491</v>
      </c>
      <c r="C344" s="79" t="s">
        <v>419</v>
      </c>
      <c r="D344" s="394">
        <v>133.10206896551725</v>
      </c>
      <c r="E344" s="135">
        <v>145</v>
      </c>
      <c r="F344" s="394">
        <f t="shared" si="15"/>
        <v>4.8333333333333339</v>
      </c>
      <c r="G344" s="394">
        <f t="shared" si="17"/>
        <v>643.32666666666682</v>
      </c>
      <c r="I344" s="400">
        <v>342</v>
      </c>
      <c r="J344" s="401" t="s">
        <v>1489</v>
      </c>
      <c r="K344" s="401" t="s">
        <v>1490</v>
      </c>
      <c r="L344" s="401" t="s">
        <v>1144</v>
      </c>
      <c r="M344" s="402">
        <v>130</v>
      </c>
      <c r="N344" s="401">
        <v>20</v>
      </c>
      <c r="O344" s="404">
        <f t="shared" si="16"/>
        <v>0.33333333333333337</v>
      </c>
      <c r="P344" s="405">
        <f>Table4[[#This Row],[Selling Price]]*Table4[[#This Row],[2025-Qty]]</f>
        <v>43.333333333333336</v>
      </c>
    </row>
    <row r="345" spans="1:16">
      <c r="A345" s="79" t="s">
        <v>763</v>
      </c>
      <c r="B345" s="79" t="s">
        <v>764</v>
      </c>
      <c r="C345" s="79" t="s">
        <v>419</v>
      </c>
      <c r="D345" s="394">
        <v>53.176869806094182</v>
      </c>
      <c r="E345" s="135">
        <v>361</v>
      </c>
      <c r="F345" s="394">
        <f t="shared" si="15"/>
        <v>12.033333333333333</v>
      </c>
      <c r="G345" s="394">
        <f t="shared" si="17"/>
        <v>639.89499999999998</v>
      </c>
      <c r="I345" s="400">
        <v>343</v>
      </c>
      <c r="J345" s="401" t="s">
        <v>1491</v>
      </c>
      <c r="K345" s="401" t="s">
        <v>1157</v>
      </c>
      <c r="L345" s="401" t="s">
        <v>1144</v>
      </c>
      <c r="M345" s="402">
        <v>8185.65</v>
      </c>
      <c r="N345" s="401">
        <v>20</v>
      </c>
      <c r="O345" s="404">
        <f t="shared" si="16"/>
        <v>0.33333333333333337</v>
      </c>
      <c r="P345" s="405">
        <f>Table4[[#This Row],[Selling Price]]*Table4[[#This Row],[2025-Qty]]</f>
        <v>2728.55</v>
      </c>
    </row>
    <row r="346" spans="1:16">
      <c r="A346" s="79" t="s">
        <v>765</v>
      </c>
      <c r="B346" s="79" t="s">
        <v>704</v>
      </c>
      <c r="C346" s="79" t="s">
        <v>419</v>
      </c>
      <c r="D346" s="394">
        <v>77.176147540983607</v>
      </c>
      <c r="E346" s="135">
        <v>244</v>
      </c>
      <c r="F346" s="394">
        <f t="shared" si="15"/>
        <v>8.1333333333333329</v>
      </c>
      <c r="G346" s="394">
        <f t="shared" si="17"/>
        <v>627.69933333333324</v>
      </c>
      <c r="I346" s="400">
        <v>344</v>
      </c>
      <c r="J346" s="401" t="s">
        <v>1492</v>
      </c>
      <c r="K346" s="401" t="s">
        <v>1143</v>
      </c>
      <c r="L346" s="401" t="s">
        <v>1144</v>
      </c>
      <c r="M346" s="402">
        <v>41.09</v>
      </c>
      <c r="N346" s="401">
        <v>20</v>
      </c>
      <c r="O346" s="404">
        <f t="shared" si="16"/>
        <v>0.33333333333333337</v>
      </c>
      <c r="P346" s="405">
        <f>Table4[[#This Row],[Selling Price]]*Table4[[#This Row],[2025-Qty]]</f>
        <v>13.696666666666669</v>
      </c>
    </row>
    <row r="347" spans="1:16">
      <c r="A347" s="79" t="s">
        <v>766</v>
      </c>
      <c r="B347" s="79" t="s">
        <v>603</v>
      </c>
      <c r="C347" s="79" t="s">
        <v>419</v>
      </c>
      <c r="D347" s="394">
        <v>195</v>
      </c>
      <c r="E347" s="135">
        <v>96</v>
      </c>
      <c r="F347" s="394">
        <f t="shared" si="15"/>
        <v>3.2</v>
      </c>
      <c r="G347" s="394">
        <f t="shared" si="17"/>
        <v>624</v>
      </c>
      <c r="I347" s="400">
        <v>345</v>
      </c>
      <c r="J347" s="401" t="s">
        <v>1493</v>
      </c>
      <c r="K347" s="401" t="s">
        <v>1143</v>
      </c>
      <c r="L347" s="401" t="s">
        <v>1144</v>
      </c>
      <c r="M347" s="402">
        <v>1440.73</v>
      </c>
      <c r="N347" s="401">
        <v>20</v>
      </c>
      <c r="O347" s="404">
        <f t="shared" si="16"/>
        <v>0.33333333333333337</v>
      </c>
      <c r="P347" s="405">
        <f>Table4[[#This Row],[Selling Price]]*Table4[[#This Row],[2025-Qty]]</f>
        <v>480.2433333333334</v>
      </c>
    </row>
    <row r="348" spans="1:16">
      <c r="A348" s="79" t="s">
        <v>767</v>
      </c>
      <c r="B348" s="79" t="s">
        <v>768</v>
      </c>
      <c r="C348" s="79" t="s">
        <v>419</v>
      </c>
      <c r="D348" s="394">
        <v>87.789716981132088</v>
      </c>
      <c r="E348" s="135">
        <v>212</v>
      </c>
      <c r="F348" s="394">
        <f t="shared" si="15"/>
        <v>7.0666666666666673</v>
      </c>
      <c r="G348" s="394">
        <f t="shared" si="17"/>
        <v>620.3806666666668</v>
      </c>
      <c r="I348" s="400">
        <v>346</v>
      </c>
      <c r="J348" s="401" t="s">
        <v>1494</v>
      </c>
      <c r="K348" s="401" t="s">
        <v>1143</v>
      </c>
      <c r="L348" s="401" t="s">
        <v>1144</v>
      </c>
      <c r="M348" s="402">
        <v>10.5</v>
      </c>
      <c r="N348" s="401">
        <v>20</v>
      </c>
      <c r="O348" s="404">
        <f t="shared" si="16"/>
        <v>0.33333333333333337</v>
      </c>
      <c r="P348" s="405">
        <f>Table4[[#This Row],[Selling Price]]*Table4[[#This Row],[2025-Qty]]</f>
        <v>3.5000000000000004</v>
      </c>
    </row>
    <row r="349" spans="1:16">
      <c r="A349" s="79" t="s">
        <v>769</v>
      </c>
      <c r="B349" s="79" t="s">
        <v>522</v>
      </c>
      <c r="C349" s="79" t="s">
        <v>419</v>
      </c>
      <c r="D349" s="394">
        <v>121.65245033112581</v>
      </c>
      <c r="E349" s="135">
        <v>151</v>
      </c>
      <c r="F349" s="394">
        <f t="shared" si="15"/>
        <v>5.0333333333333341</v>
      </c>
      <c r="G349" s="394">
        <f t="shared" si="17"/>
        <v>612.31733333333329</v>
      </c>
      <c r="I349" s="400">
        <v>347</v>
      </c>
      <c r="J349" s="401" t="s">
        <v>1495</v>
      </c>
      <c r="K349" s="401" t="s">
        <v>1147</v>
      </c>
      <c r="L349" s="401" t="s">
        <v>1144</v>
      </c>
      <c r="M349" s="402">
        <v>7.22</v>
      </c>
      <c r="N349" s="401">
        <v>20</v>
      </c>
      <c r="O349" s="404">
        <f t="shared" si="16"/>
        <v>0.33333333333333337</v>
      </c>
      <c r="P349" s="405">
        <f>Table4[[#This Row],[Selling Price]]*Table4[[#This Row],[2025-Qty]]</f>
        <v>2.4066666666666667</v>
      </c>
    </row>
    <row r="350" spans="1:16">
      <c r="A350" s="79" t="s">
        <v>770</v>
      </c>
      <c r="B350" s="79" t="s">
        <v>771</v>
      </c>
      <c r="C350" s="79" t="s">
        <v>419</v>
      </c>
      <c r="D350" s="394">
        <v>203</v>
      </c>
      <c r="E350" s="135">
        <v>90</v>
      </c>
      <c r="F350" s="394">
        <f t="shared" si="15"/>
        <v>3</v>
      </c>
      <c r="G350" s="394">
        <f t="shared" si="17"/>
        <v>609</v>
      </c>
      <c r="I350" s="400">
        <v>348</v>
      </c>
      <c r="J350" s="401" t="s">
        <v>1496</v>
      </c>
      <c r="K350" s="401" t="s">
        <v>1157</v>
      </c>
      <c r="L350" s="401" t="s">
        <v>1144</v>
      </c>
      <c r="M350" s="402">
        <v>121.8</v>
      </c>
      <c r="N350" s="401">
        <v>20</v>
      </c>
      <c r="O350" s="404">
        <f t="shared" si="16"/>
        <v>0.33333333333333337</v>
      </c>
      <c r="P350" s="405">
        <f>Table4[[#This Row],[Selling Price]]*Table4[[#This Row],[2025-Qty]]</f>
        <v>40.6</v>
      </c>
    </row>
    <row r="351" spans="1:16">
      <c r="A351" s="79" t="s">
        <v>772</v>
      </c>
      <c r="B351" s="79" t="s">
        <v>773</v>
      </c>
      <c r="C351" s="79" t="s">
        <v>419</v>
      </c>
      <c r="D351" s="394">
        <v>135.22388059701493</v>
      </c>
      <c r="E351" s="135">
        <v>134</v>
      </c>
      <c r="F351" s="394">
        <f t="shared" si="15"/>
        <v>4.4666666666666668</v>
      </c>
      <c r="G351" s="394">
        <f t="shared" si="17"/>
        <v>604</v>
      </c>
      <c r="I351" s="400">
        <v>349</v>
      </c>
      <c r="J351" s="401" t="s">
        <v>1497</v>
      </c>
      <c r="K351" s="401" t="s">
        <v>1254</v>
      </c>
      <c r="L351" s="401" t="s">
        <v>1144</v>
      </c>
      <c r="M351" s="402">
        <v>96</v>
      </c>
      <c r="N351" s="401">
        <v>20</v>
      </c>
      <c r="O351" s="404">
        <f t="shared" si="16"/>
        <v>0.33333333333333337</v>
      </c>
      <c r="P351" s="405">
        <f>Table4[[#This Row],[Selling Price]]*Table4[[#This Row],[2025-Qty]]</f>
        <v>32</v>
      </c>
    </row>
    <row r="352" spans="1:16">
      <c r="A352" s="79" t="s">
        <v>774</v>
      </c>
      <c r="B352" s="79" t="s">
        <v>491</v>
      </c>
      <c r="C352" s="79" t="s">
        <v>419</v>
      </c>
      <c r="D352" s="394">
        <v>59.029411764705884</v>
      </c>
      <c r="E352" s="135">
        <v>306</v>
      </c>
      <c r="F352" s="394">
        <f t="shared" si="15"/>
        <v>10.200000000000001</v>
      </c>
      <c r="G352" s="394">
        <f t="shared" si="17"/>
        <v>602.10000000000014</v>
      </c>
      <c r="I352" s="400">
        <v>350</v>
      </c>
      <c r="J352" s="401" t="s">
        <v>1498</v>
      </c>
      <c r="K352" s="401" t="s">
        <v>1299</v>
      </c>
      <c r="L352" s="401" t="s">
        <v>1144</v>
      </c>
      <c r="M352" s="402">
        <v>105.6</v>
      </c>
      <c r="N352" s="401">
        <v>20</v>
      </c>
      <c r="O352" s="404">
        <f t="shared" si="16"/>
        <v>0.33333333333333337</v>
      </c>
      <c r="P352" s="405">
        <f>Table4[[#This Row],[Selling Price]]*Table4[[#This Row],[2025-Qty]]</f>
        <v>35.200000000000003</v>
      </c>
    </row>
    <row r="353" spans="1:16">
      <c r="A353" s="79" t="s">
        <v>775</v>
      </c>
      <c r="B353" s="79" t="s">
        <v>776</v>
      </c>
      <c r="C353" s="79" t="s">
        <v>419</v>
      </c>
      <c r="D353" s="394">
        <v>120.10932432432431</v>
      </c>
      <c r="E353" s="135">
        <v>148</v>
      </c>
      <c r="F353" s="394">
        <f t="shared" si="15"/>
        <v>4.9333333333333336</v>
      </c>
      <c r="G353" s="394">
        <f t="shared" si="17"/>
        <v>592.53933333333327</v>
      </c>
      <c r="I353" s="400">
        <v>351</v>
      </c>
      <c r="J353" s="401" t="s">
        <v>1499</v>
      </c>
      <c r="K353" s="401" t="s">
        <v>1299</v>
      </c>
      <c r="L353" s="401" t="s">
        <v>1144</v>
      </c>
      <c r="M353" s="402">
        <v>94.8</v>
      </c>
      <c r="N353" s="401">
        <v>20</v>
      </c>
      <c r="O353" s="404">
        <f t="shared" si="16"/>
        <v>0.33333333333333337</v>
      </c>
      <c r="P353" s="405">
        <f>Table4[[#This Row],[Selling Price]]*Table4[[#This Row],[2025-Qty]]</f>
        <v>31.6</v>
      </c>
    </row>
    <row r="354" spans="1:16">
      <c r="A354" s="79" t="s">
        <v>777</v>
      </c>
      <c r="B354" s="79" t="s">
        <v>778</v>
      </c>
      <c r="C354" s="79" t="s">
        <v>419</v>
      </c>
      <c r="D354" s="394">
        <v>136.47492307692309</v>
      </c>
      <c r="E354" s="135">
        <v>130</v>
      </c>
      <c r="F354" s="394">
        <f t="shared" si="15"/>
        <v>4.3333333333333339</v>
      </c>
      <c r="G354" s="394">
        <f t="shared" si="17"/>
        <v>591.39133333333348</v>
      </c>
      <c r="I354" s="400">
        <v>352</v>
      </c>
      <c r="J354" s="401" t="s">
        <v>1500</v>
      </c>
      <c r="K354" s="401" t="s">
        <v>1299</v>
      </c>
      <c r="L354" s="401" t="s">
        <v>1144</v>
      </c>
      <c r="M354" s="402">
        <v>105.6</v>
      </c>
      <c r="N354" s="401">
        <v>20</v>
      </c>
      <c r="O354" s="404">
        <f t="shared" si="16"/>
        <v>0.33333333333333337</v>
      </c>
      <c r="P354" s="405">
        <f>Table4[[#This Row],[Selling Price]]*Table4[[#This Row],[2025-Qty]]</f>
        <v>35.200000000000003</v>
      </c>
    </row>
    <row r="355" spans="1:16">
      <c r="A355" s="79" t="s">
        <v>779</v>
      </c>
      <c r="B355" s="79" t="s">
        <v>780</v>
      </c>
      <c r="C355" s="79" t="s">
        <v>419</v>
      </c>
      <c r="D355" s="394">
        <v>242.53000000000003</v>
      </c>
      <c r="E355" s="135">
        <v>73</v>
      </c>
      <c r="F355" s="394">
        <f t="shared" si="15"/>
        <v>2.4333333333333336</v>
      </c>
      <c r="G355" s="394">
        <f t="shared" si="17"/>
        <v>590.15633333333346</v>
      </c>
      <c r="I355" s="400">
        <v>353</v>
      </c>
      <c r="J355" s="401" t="s">
        <v>1501</v>
      </c>
      <c r="K355" s="401" t="s">
        <v>1299</v>
      </c>
      <c r="L355" s="401" t="s">
        <v>1144</v>
      </c>
      <c r="M355" s="402">
        <v>99.6</v>
      </c>
      <c r="N355" s="401">
        <v>20</v>
      </c>
      <c r="O355" s="404">
        <f t="shared" si="16"/>
        <v>0.33333333333333337</v>
      </c>
      <c r="P355" s="405">
        <f>Table4[[#This Row],[Selling Price]]*Table4[[#This Row],[2025-Qty]]</f>
        <v>33.200000000000003</v>
      </c>
    </row>
    <row r="356" spans="1:16">
      <c r="A356" s="79" t="s">
        <v>781</v>
      </c>
      <c r="B356" s="79" t="s">
        <v>782</v>
      </c>
      <c r="C356" s="79" t="s">
        <v>419</v>
      </c>
      <c r="D356" s="394">
        <v>440</v>
      </c>
      <c r="E356" s="135">
        <v>40</v>
      </c>
      <c r="F356" s="394">
        <f t="shared" si="15"/>
        <v>1.3333333333333335</v>
      </c>
      <c r="G356" s="394">
        <f t="shared" si="17"/>
        <v>586.66666666666674</v>
      </c>
      <c r="I356" s="400">
        <v>354</v>
      </c>
      <c r="J356" s="401" t="s">
        <v>1502</v>
      </c>
      <c r="K356" s="401" t="s">
        <v>1299</v>
      </c>
      <c r="L356" s="401" t="s">
        <v>1144</v>
      </c>
      <c r="M356" s="402">
        <v>111</v>
      </c>
      <c r="N356" s="401">
        <v>20</v>
      </c>
      <c r="O356" s="404">
        <f t="shared" si="16"/>
        <v>0.33333333333333337</v>
      </c>
      <c r="P356" s="405">
        <f>Table4[[#This Row],[Selling Price]]*Table4[[#This Row],[2025-Qty]]</f>
        <v>37.000000000000007</v>
      </c>
    </row>
    <row r="357" spans="1:16">
      <c r="A357" s="79" t="s">
        <v>783</v>
      </c>
      <c r="B357" s="79" t="s">
        <v>784</v>
      </c>
      <c r="C357" s="79" t="s">
        <v>419</v>
      </c>
      <c r="D357" s="394">
        <v>90.20938144329898</v>
      </c>
      <c r="E357" s="135">
        <v>194</v>
      </c>
      <c r="F357" s="394">
        <f t="shared" si="15"/>
        <v>6.4666666666666677</v>
      </c>
      <c r="G357" s="394">
        <f t="shared" si="17"/>
        <v>583.35400000000016</v>
      </c>
      <c r="I357" s="400">
        <v>355</v>
      </c>
      <c r="J357" s="401" t="s">
        <v>1503</v>
      </c>
      <c r="K357" s="401" t="s">
        <v>1299</v>
      </c>
      <c r="L357" s="401" t="s">
        <v>1144</v>
      </c>
      <c r="M357" s="402">
        <v>91.2</v>
      </c>
      <c r="N357" s="401">
        <v>20</v>
      </c>
      <c r="O357" s="404">
        <f t="shared" si="16"/>
        <v>0.33333333333333337</v>
      </c>
      <c r="P357" s="405">
        <f>Table4[[#This Row],[Selling Price]]*Table4[[#This Row],[2025-Qty]]</f>
        <v>30.400000000000006</v>
      </c>
    </row>
    <row r="358" spans="1:16">
      <c r="A358" s="79" t="s">
        <v>785</v>
      </c>
      <c r="B358" s="79" t="s">
        <v>458</v>
      </c>
      <c r="C358" s="79" t="s">
        <v>419</v>
      </c>
      <c r="D358" s="394">
        <v>100.44827586206897</v>
      </c>
      <c r="E358" s="135">
        <v>174</v>
      </c>
      <c r="F358" s="394">
        <f t="shared" si="15"/>
        <v>5.8000000000000007</v>
      </c>
      <c r="G358" s="394">
        <f t="shared" si="17"/>
        <v>582.60000000000014</v>
      </c>
      <c r="I358" s="400">
        <v>356</v>
      </c>
      <c r="J358" s="401" t="s">
        <v>1504</v>
      </c>
      <c r="K358" s="401" t="s">
        <v>1299</v>
      </c>
      <c r="L358" s="401" t="s">
        <v>1144</v>
      </c>
      <c r="M358" s="402">
        <v>97.2</v>
      </c>
      <c r="N358" s="401">
        <v>20</v>
      </c>
      <c r="O358" s="404">
        <f t="shared" si="16"/>
        <v>0.33333333333333337</v>
      </c>
      <c r="P358" s="405">
        <f>Table4[[#This Row],[Selling Price]]*Table4[[#This Row],[2025-Qty]]</f>
        <v>32.400000000000006</v>
      </c>
    </row>
    <row r="359" spans="1:16">
      <c r="A359" s="79" t="s">
        <v>786</v>
      </c>
      <c r="B359" s="79" t="s">
        <v>787</v>
      </c>
      <c r="C359" s="79" t="s">
        <v>419</v>
      </c>
      <c r="D359" s="394">
        <v>81.836872037914702</v>
      </c>
      <c r="E359" s="135">
        <v>211</v>
      </c>
      <c r="F359" s="394">
        <f t="shared" si="15"/>
        <v>7.0333333333333332</v>
      </c>
      <c r="G359" s="394">
        <f t="shared" si="17"/>
        <v>575.58600000000001</v>
      </c>
      <c r="I359" s="400">
        <v>357</v>
      </c>
      <c r="J359" s="401" t="s">
        <v>1505</v>
      </c>
      <c r="K359" s="401" t="s">
        <v>1299</v>
      </c>
      <c r="L359" s="401" t="s">
        <v>1144</v>
      </c>
      <c r="M359" s="402">
        <v>82.8</v>
      </c>
      <c r="N359" s="401">
        <v>20</v>
      </c>
      <c r="O359" s="404">
        <f t="shared" si="16"/>
        <v>0.33333333333333337</v>
      </c>
      <c r="P359" s="405">
        <f>Table4[[#This Row],[Selling Price]]*Table4[[#This Row],[2025-Qty]]</f>
        <v>27.6</v>
      </c>
    </row>
    <row r="360" spans="1:16">
      <c r="A360" s="79" t="s">
        <v>788</v>
      </c>
      <c r="B360" s="79" t="s">
        <v>603</v>
      </c>
      <c r="C360" s="79" t="s">
        <v>419</v>
      </c>
      <c r="D360" s="394">
        <v>128.08417910447764</v>
      </c>
      <c r="E360" s="135">
        <v>134</v>
      </c>
      <c r="F360" s="394">
        <f t="shared" si="15"/>
        <v>4.4666666666666668</v>
      </c>
      <c r="G360" s="394">
        <f t="shared" si="17"/>
        <v>572.10933333333344</v>
      </c>
      <c r="I360" s="400">
        <v>358</v>
      </c>
      <c r="J360" s="401" t="s">
        <v>1506</v>
      </c>
      <c r="K360" s="401" t="s">
        <v>1299</v>
      </c>
      <c r="L360" s="401" t="s">
        <v>1144</v>
      </c>
      <c r="M360" s="402">
        <v>97.2</v>
      </c>
      <c r="N360" s="401">
        <v>20</v>
      </c>
      <c r="O360" s="404">
        <f t="shared" si="16"/>
        <v>0.33333333333333337</v>
      </c>
      <c r="P360" s="405">
        <f>Table4[[#This Row],[Selling Price]]*Table4[[#This Row],[2025-Qty]]</f>
        <v>32.400000000000006</v>
      </c>
    </row>
    <row r="361" spans="1:16">
      <c r="A361" s="79" t="s">
        <v>789</v>
      </c>
      <c r="B361" s="79" t="s">
        <v>564</v>
      </c>
      <c r="C361" s="79" t="s">
        <v>419</v>
      </c>
      <c r="D361" s="394">
        <v>1688</v>
      </c>
      <c r="E361" s="135">
        <v>10</v>
      </c>
      <c r="F361" s="394">
        <f t="shared" si="15"/>
        <v>0.33333333333333337</v>
      </c>
      <c r="G361" s="394">
        <f t="shared" si="17"/>
        <v>562.66666666666674</v>
      </c>
      <c r="I361" s="400">
        <v>359</v>
      </c>
      <c r="J361" s="401" t="s">
        <v>1507</v>
      </c>
      <c r="K361" s="401" t="s">
        <v>1508</v>
      </c>
      <c r="L361" s="401" t="s">
        <v>1144</v>
      </c>
      <c r="M361" s="402">
        <v>85.2</v>
      </c>
      <c r="N361" s="401">
        <v>20</v>
      </c>
      <c r="O361" s="404">
        <f t="shared" si="16"/>
        <v>0.33333333333333337</v>
      </c>
      <c r="P361" s="405">
        <f>Table4[[#This Row],[Selling Price]]*Table4[[#This Row],[2025-Qty]]</f>
        <v>28.400000000000006</v>
      </c>
    </row>
    <row r="362" spans="1:16">
      <c r="A362" s="79" t="s">
        <v>790</v>
      </c>
      <c r="B362" s="79" t="s">
        <v>791</v>
      </c>
      <c r="C362" s="79" t="s">
        <v>419</v>
      </c>
      <c r="D362" s="394">
        <v>2.7409649983644107</v>
      </c>
      <c r="E362" s="135">
        <v>6114</v>
      </c>
      <c r="F362" s="394">
        <f t="shared" si="15"/>
        <v>203.8</v>
      </c>
      <c r="G362" s="394">
        <f t="shared" si="17"/>
        <v>558.60866666666698</v>
      </c>
      <c r="I362" s="400">
        <v>360</v>
      </c>
      <c r="J362" s="401" t="s">
        <v>1509</v>
      </c>
      <c r="K362" s="401" t="s">
        <v>1508</v>
      </c>
      <c r="L362" s="401" t="s">
        <v>1144</v>
      </c>
      <c r="M362" s="402">
        <v>91.2</v>
      </c>
      <c r="N362" s="401">
        <v>20</v>
      </c>
      <c r="O362" s="404">
        <f t="shared" si="16"/>
        <v>0.33333333333333337</v>
      </c>
      <c r="P362" s="405">
        <f>Table4[[#This Row],[Selling Price]]*Table4[[#This Row],[2025-Qty]]</f>
        <v>30.400000000000006</v>
      </c>
    </row>
    <row r="363" spans="1:16">
      <c r="A363" s="79" t="s">
        <v>792</v>
      </c>
      <c r="B363" s="79" t="s">
        <v>495</v>
      </c>
      <c r="C363" s="79" t="s">
        <v>419</v>
      </c>
      <c r="D363" s="394">
        <v>137.36974789915968</v>
      </c>
      <c r="E363" s="135">
        <v>119</v>
      </c>
      <c r="F363" s="394">
        <f t="shared" si="15"/>
        <v>3.9666666666666668</v>
      </c>
      <c r="G363" s="394">
        <f t="shared" si="17"/>
        <v>544.90000000000009</v>
      </c>
      <c r="I363" s="400">
        <v>361</v>
      </c>
      <c r="J363" s="401" t="s">
        <v>1510</v>
      </c>
      <c r="K363" s="401" t="s">
        <v>1508</v>
      </c>
      <c r="L363" s="401" t="s">
        <v>1144</v>
      </c>
      <c r="M363" s="402">
        <v>92.4</v>
      </c>
      <c r="N363" s="401">
        <v>20</v>
      </c>
      <c r="O363" s="404">
        <f t="shared" si="16"/>
        <v>0.33333333333333337</v>
      </c>
      <c r="P363" s="405">
        <f>Table4[[#This Row],[Selling Price]]*Table4[[#This Row],[2025-Qty]]</f>
        <v>30.800000000000004</v>
      </c>
    </row>
    <row r="364" spans="1:16">
      <c r="A364" s="79" t="s">
        <v>793</v>
      </c>
      <c r="B364" s="79" t="s">
        <v>794</v>
      </c>
      <c r="C364" s="79" t="s">
        <v>419</v>
      </c>
      <c r="D364" s="394">
        <v>92.982413793103447</v>
      </c>
      <c r="E364" s="135">
        <v>174</v>
      </c>
      <c r="F364" s="394">
        <f t="shared" si="15"/>
        <v>5.8000000000000007</v>
      </c>
      <c r="G364" s="394">
        <f t="shared" si="17"/>
        <v>539.29800000000012</v>
      </c>
      <c r="I364" s="400">
        <v>362</v>
      </c>
      <c r="J364" s="401" t="s">
        <v>1511</v>
      </c>
      <c r="K364" s="401" t="s">
        <v>1508</v>
      </c>
      <c r="L364" s="401" t="s">
        <v>1144</v>
      </c>
      <c r="M364" s="402">
        <v>91.2</v>
      </c>
      <c r="N364" s="401">
        <v>20</v>
      </c>
      <c r="O364" s="404">
        <f t="shared" si="16"/>
        <v>0.33333333333333337</v>
      </c>
      <c r="P364" s="405">
        <f>Table4[[#This Row],[Selling Price]]*Table4[[#This Row],[2025-Qty]]</f>
        <v>30.400000000000006</v>
      </c>
    </row>
    <row r="365" spans="1:16">
      <c r="A365" s="79" t="s">
        <v>795</v>
      </c>
      <c r="B365" s="79" t="s">
        <v>425</v>
      </c>
      <c r="C365" s="79" t="s">
        <v>419</v>
      </c>
      <c r="D365" s="394">
        <v>49.551380368098158</v>
      </c>
      <c r="E365" s="135">
        <v>326</v>
      </c>
      <c r="F365" s="394">
        <f t="shared" si="15"/>
        <v>10.866666666666667</v>
      </c>
      <c r="G365" s="394">
        <f t="shared" si="17"/>
        <v>538.45833333333337</v>
      </c>
      <c r="I365" s="400">
        <v>363</v>
      </c>
      <c r="J365" s="401" t="s">
        <v>1512</v>
      </c>
      <c r="K365" s="401" t="s">
        <v>1508</v>
      </c>
      <c r="L365" s="401" t="s">
        <v>1144</v>
      </c>
      <c r="M365" s="402">
        <v>97.2</v>
      </c>
      <c r="N365" s="401">
        <v>20</v>
      </c>
      <c r="O365" s="404">
        <f t="shared" si="16"/>
        <v>0.33333333333333337</v>
      </c>
      <c r="P365" s="405">
        <f>Table4[[#This Row],[Selling Price]]*Table4[[#This Row],[2025-Qty]]</f>
        <v>32.400000000000006</v>
      </c>
    </row>
    <row r="366" spans="1:16">
      <c r="A366" s="79" t="s">
        <v>796</v>
      </c>
      <c r="B366" s="79" t="s">
        <v>564</v>
      </c>
      <c r="C366" s="79" t="s">
        <v>419</v>
      </c>
      <c r="D366" s="394">
        <v>621.15384615384619</v>
      </c>
      <c r="E366" s="135">
        <v>26</v>
      </c>
      <c r="F366" s="394">
        <f t="shared" si="15"/>
        <v>0.8666666666666667</v>
      </c>
      <c r="G366" s="394">
        <f t="shared" si="17"/>
        <v>538.33333333333337</v>
      </c>
      <c r="I366" s="400">
        <v>364</v>
      </c>
      <c r="J366" s="401" t="s">
        <v>1513</v>
      </c>
      <c r="K366" s="401" t="s">
        <v>1508</v>
      </c>
      <c r="L366" s="401" t="s">
        <v>1144</v>
      </c>
      <c r="M366" s="402">
        <v>106.2</v>
      </c>
      <c r="N366" s="401">
        <v>20</v>
      </c>
      <c r="O366" s="404">
        <f t="shared" si="16"/>
        <v>0.33333333333333337</v>
      </c>
      <c r="P366" s="405">
        <f>Table4[[#This Row],[Selling Price]]*Table4[[#This Row],[2025-Qty]]</f>
        <v>35.400000000000006</v>
      </c>
    </row>
    <row r="367" spans="1:16">
      <c r="A367" s="79" t="s">
        <v>797</v>
      </c>
      <c r="B367" s="79" t="s">
        <v>798</v>
      </c>
      <c r="C367" s="79" t="s">
        <v>419</v>
      </c>
      <c r="D367" s="394">
        <v>6.6991492910759032</v>
      </c>
      <c r="E367" s="135">
        <v>2398</v>
      </c>
      <c r="F367" s="394">
        <f t="shared" si="15"/>
        <v>79.933333333333337</v>
      </c>
      <c r="G367" s="394">
        <f t="shared" si="17"/>
        <v>535.48533333333387</v>
      </c>
      <c r="I367" s="400">
        <v>365</v>
      </c>
      <c r="J367" s="401" t="s">
        <v>1514</v>
      </c>
      <c r="K367" s="401" t="s">
        <v>1147</v>
      </c>
      <c r="L367" s="401" t="s">
        <v>1144</v>
      </c>
      <c r="M367" s="402">
        <v>304.57</v>
      </c>
      <c r="N367" s="401">
        <v>20</v>
      </c>
      <c r="O367" s="404">
        <f t="shared" si="16"/>
        <v>0.33333333333333337</v>
      </c>
      <c r="P367" s="405">
        <f>Table4[[#This Row],[Selling Price]]*Table4[[#This Row],[2025-Qty]]</f>
        <v>101.52333333333334</v>
      </c>
    </row>
    <row r="368" spans="1:16">
      <c r="A368" s="79" t="s">
        <v>799</v>
      </c>
      <c r="B368" s="79" t="s">
        <v>564</v>
      </c>
      <c r="C368" s="79" t="s">
        <v>419</v>
      </c>
      <c r="D368" s="394">
        <v>602.90192307692314</v>
      </c>
      <c r="E368" s="135">
        <v>26</v>
      </c>
      <c r="F368" s="394">
        <f t="shared" si="15"/>
        <v>0.8666666666666667</v>
      </c>
      <c r="G368" s="394">
        <f t="shared" si="17"/>
        <v>522.5150000000001</v>
      </c>
      <c r="I368" s="400">
        <v>366</v>
      </c>
      <c r="J368" s="401" t="s">
        <v>1515</v>
      </c>
      <c r="K368" s="401"/>
      <c r="L368" s="401"/>
      <c r="M368" s="402">
        <v>270</v>
      </c>
      <c r="N368" s="401">
        <v>20</v>
      </c>
      <c r="O368" s="404">
        <f t="shared" si="16"/>
        <v>0.33333333333333337</v>
      </c>
      <c r="P368" s="405">
        <f>Table4[[#This Row],[Selling Price]]*Table4[[#This Row],[2025-Qty]]</f>
        <v>90.000000000000014</v>
      </c>
    </row>
    <row r="369" spans="1:16">
      <c r="A369" s="79" t="s">
        <v>800</v>
      </c>
      <c r="B369" s="79" t="s">
        <v>458</v>
      </c>
      <c r="C369" s="79" t="s">
        <v>419</v>
      </c>
      <c r="D369" s="394">
        <v>146.20399999999998</v>
      </c>
      <c r="E369" s="135">
        <v>105</v>
      </c>
      <c r="F369" s="394">
        <f t="shared" si="15"/>
        <v>3.5</v>
      </c>
      <c r="G369" s="394">
        <f t="shared" si="17"/>
        <v>511.71399999999994</v>
      </c>
      <c r="I369" s="400">
        <v>367</v>
      </c>
      <c r="J369" s="401" t="s">
        <v>1516</v>
      </c>
      <c r="K369" s="401" t="s">
        <v>1147</v>
      </c>
      <c r="L369" s="401" t="s">
        <v>1144</v>
      </c>
      <c r="M369" s="402">
        <v>136.44999999999999</v>
      </c>
      <c r="N369" s="401">
        <v>20</v>
      </c>
      <c r="O369" s="404">
        <f t="shared" si="16"/>
        <v>0.33333333333333337</v>
      </c>
      <c r="P369" s="405">
        <f>Table4[[#This Row],[Selling Price]]*Table4[[#This Row],[2025-Qty]]</f>
        <v>45.483333333333334</v>
      </c>
    </row>
    <row r="370" spans="1:16">
      <c r="A370" s="79" t="s">
        <v>801</v>
      </c>
      <c r="B370" s="79" t="s">
        <v>802</v>
      </c>
      <c r="C370" s="79" t="s">
        <v>419</v>
      </c>
      <c r="D370" s="394">
        <v>8.5</v>
      </c>
      <c r="E370" s="135">
        <v>1788</v>
      </c>
      <c r="F370" s="394">
        <f t="shared" si="15"/>
        <v>59.6</v>
      </c>
      <c r="G370" s="394">
        <f t="shared" si="17"/>
        <v>506.6</v>
      </c>
      <c r="I370" s="400">
        <v>368</v>
      </c>
      <c r="J370" s="401" t="s">
        <v>1517</v>
      </c>
      <c r="K370" s="401" t="s">
        <v>1147</v>
      </c>
      <c r="L370" s="401" t="s">
        <v>1144</v>
      </c>
      <c r="M370" s="402">
        <v>775.89</v>
      </c>
      <c r="N370" s="401">
        <v>20</v>
      </c>
      <c r="O370" s="404">
        <f t="shared" si="16"/>
        <v>0.33333333333333337</v>
      </c>
      <c r="P370" s="405">
        <f>Table4[[#This Row],[Selling Price]]*Table4[[#This Row],[2025-Qty]]</f>
        <v>258.63000000000005</v>
      </c>
    </row>
    <row r="371" spans="1:16">
      <c r="A371" s="79" t="s">
        <v>803</v>
      </c>
      <c r="B371" s="79" t="s">
        <v>804</v>
      </c>
      <c r="C371" s="79" t="s">
        <v>419</v>
      </c>
      <c r="D371" s="394">
        <v>289.90600000000001</v>
      </c>
      <c r="E371" s="135">
        <v>50</v>
      </c>
      <c r="F371" s="394">
        <f t="shared" si="15"/>
        <v>1.666666666666667</v>
      </c>
      <c r="G371" s="394">
        <f t="shared" si="17"/>
        <v>483.17666666666679</v>
      </c>
      <c r="I371" s="400">
        <v>369</v>
      </c>
      <c r="J371" s="401" t="s">
        <v>1518</v>
      </c>
      <c r="K371" s="401" t="s">
        <v>1147</v>
      </c>
      <c r="L371" s="401" t="s">
        <v>1144</v>
      </c>
      <c r="M371" s="402">
        <v>87.8</v>
      </c>
      <c r="N371" s="401">
        <v>20</v>
      </c>
      <c r="O371" s="404">
        <f t="shared" si="16"/>
        <v>0.33333333333333337</v>
      </c>
      <c r="P371" s="405">
        <f>Table4[[#This Row],[Selling Price]]*Table4[[#This Row],[2025-Qty]]</f>
        <v>29.266666666666669</v>
      </c>
    </row>
    <row r="372" spans="1:16">
      <c r="A372" s="79" t="s">
        <v>805</v>
      </c>
      <c r="B372" s="79" t="s">
        <v>452</v>
      </c>
      <c r="C372" s="79" t="s">
        <v>419</v>
      </c>
      <c r="D372" s="394">
        <v>1442.95</v>
      </c>
      <c r="E372" s="135">
        <v>10</v>
      </c>
      <c r="F372" s="394">
        <f t="shared" si="15"/>
        <v>0.33333333333333337</v>
      </c>
      <c r="G372" s="394">
        <f t="shared" si="17"/>
        <v>480.98333333333341</v>
      </c>
      <c r="I372" s="400">
        <v>370</v>
      </c>
      <c r="J372" s="401" t="s">
        <v>1519</v>
      </c>
      <c r="K372" s="406" t="s">
        <v>1482</v>
      </c>
      <c r="L372" s="401" t="s">
        <v>1144</v>
      </c>
      <c r="M372" s="402">
        <v>8.01</v>
      </c>
      <c r="N372" s="401">
        <v>20</v>
      </c>
      <c r="O372" s="404">
        <f t="shared" si="16"/>
        <v>0.33333333333333337</v>
      </c>
      <c r="P372" s="405">
        <f>Table4[[#This Row],[Selling Price]]*Table4[[#This Row],[2025-Qty]]</f>
        <v>2.6700000000000004</v>
      </c>
    </row>
    <row r="373" spans="1:16">
      <c r="A373" s="79" t="s">
        <v>806</v>
      </c>
      <c r="B373" s="79" t="s">
        <v>807</v>
      </c>
      <c r="C373" s="79" t="s">
        <v>419</v>
      </c>
      <c r="D373" s="394">
        <v>57.737661290322592</v>
      </c>
      <c r="E373" s="135">
        <v>248</v>
      </c>
      <c r="F373" s="394">
        <f t="shared" si="15"/>
        <v>8.2666666666666675</v>
      </c>
      <c r="G373" s="394">
        <f t="shared" si="17"/>
        <v>477.29800000000012</v>
      </c>
      <c r="I373" s="400">
        <v>371</v>
      </c>
      <c r="J373" s="401" t="s">
        <v>1520</v>
      </c>
      <c r="K373" s="401"/>
      <c r="L373" s="401"/>
      <c r="M373" s="402">
        <v>427.26</v>
      </c>
      <c r="N373" s="401">
        <v>20</v>
      </c>
      <c r="O373" s="404">
        <f t="shared" si="16"/>
        <v>0.33333333333333337</v>
      </c>
      <c r="P373" s="405">
        <f>Table4[[#This Row],[Selling Price]]*Table4[[#This Row],[2025-Qty]]</f>
        <v>142.42000000000002</v>
      </c>
    </row>
    <row r="374" spans="1:16">
      <c r="A374" s="79" t="s">
        <v>808</v>
      </c>
      <c r="B374" s="79" t="s">
        <v>425</v>
      </c>
      <c r="C374" s="79" t="s">
        <v>419</v>
      </c>
      <c r="D374" s="394">
        <v>146.5</v>
      </c>
      <c r="E374" s="135">
        <v>96</v>
      </c>
      <c r="F374" s="394">
        <f t="shared" si="15"/>
        <v>3.2</v>
      </c>
      <c r="G374" s="394">
        <f t="shared" si="17"/>
        <v>468.8</v>
      </c>
      <c r="I374" s="400">
        <v>372</v>
      </c>
      <c r="J374" s="401" t="s">
        <v>1521</v>
      </c>
      <c r="K374" s="401" t="s">
        <v>1147</v>
      </c>
      <c r="L374" s="401" t="s">
        <v>1144</v>
      </c>
      <c r="M374" s="402">
        <v>298.70999999999998</v>
      </c>
      <c r="N374" s="401">
        <v>20</v>
      </c>
      <c r="O374" s="404">
        <f t="shared" si="16"/>
        <v>0.33333333333333337</v>
      </c>
      <c r="P374" s="405">
        <f>Table4[[#This Row],[Selling Price]]*Table4[[#This Row],[2025-Qty]]</f>
        <v>99.570000000000007</v>
      </c>
    </row>
    <row r="375" spans="1:16">
      <c r="A375" s="79" t="s">
        <v>809</v>
      </c>
      <c r="B375" s="79" t="s">
        <v>425</v>
      </c>
      <c r="C375" s="79" t="s">
        <v>419</v>
      </c>
      <c r="D375" s="394">
        <v>260</v>
      </c>
      <c r="E375" s="135">
        <v>54</v>
      </c>
      <c r="F375" s="394">
        <f t="shared" si="15"/>
        <v>1.8</v>
      </c>
      <c r="G375" s="394">
        <f t="shared" si="17"/>
        <v>468</v>
      </c>
      <c r="I375" s="400">
        <v>373</v>
      </c>
      <c r="J375" s="401" t="s">
        <v>1522</v>
      </c>
      <c r="K375" s="401"/>
      <c r="L375" s="401"/>
      <c r="M375" s="402">
        <v>295.49</v>
      </c>
      <c r="N375" s="401">
        <v>20</v>
      </c>
      <c r="O375" s="404">
        <f t="shared" si="16"/>
        <v>0.33333333333333337</v>
      </c>
      <c r="P375" s="405">
        <f>Table4[[#This Row],[Selling Price]]*Table4[[#This Row],[2025-Qty]]</f>
        <v>98.496666666666684</v>
      </c>
    </row>
    <row r="376" spans="1:16">
      <c r="A376" s="79" t="s">
        <v>810</v>
      </c>
      <c r="B376" s="79" t="s">
        <v>425</v>
      </c>
      <c r="C376" s="79" t="s">
        <v>419</v>
      </c>
      <c r="D376" s="394">
        <v>114.2493442622951</v>
      </c>
      <c r="E376" s="135">
        <v>122</v>
      </c>
      <c r="F376" s="394">
        <f t="shared" si="15"/>
        <v>4.0666666666666664</v>
      </c>
      <c r="G376" s="394">
        <f t="shared" si="17"/>
        <v>464.61400000000003</v>
      </c>
      <c r="I376" s="400">
        <v>374</v>
      </c>
      <c r="J376" s="401" t="s">
        <v>1523</v>
      </c>
      <c r="K376" s="401" t="s">
        <v>1143</v>
      </c>
      <c r="L376" s="401" t="s">
        <v>1144</v>
      </c>
      <c r="M376" s="402">
        <v>10.84</v>
      </c>
      <c r="N376" s="401">
        <v>20</v>
      </c>
      <c r="O376" s="404">
        <f t="shared" si="16"/>
        <v>0.33333333333333337</v>
      </c>
      <c r="P376" s="405">
        <f>Table4[[#This Row],[Selling Price]]*Table4[[#This Row],[2025-Qty]]</f>
        <v>3.6133333333333337</v>
      </c>
    </row>
    <row r="377" spans="1:16">
      <c r="A377" s="79" t="s">
        <v>811</v>
      </c>
      <c r="B377" s="79" t="s">
        <v>780</v>
      </c>
      <c r="C377" s="79" t="s">
        <v>419</v>
      </c>
      <c r="D377" s="394">
        <v>161.35235294117646</v>
      </c>
      <c r="E377" s="135">
        <v>85</v>
      </c>
      <c r="F377" s="394">
        <f t="shared" si="15"/>
        <v>2.8333333333333335</v>
      </c>
      <c r="G377" s="394">
        <f t="shared" si="17"/>
        <v>457.16500000000002</v>
      </c>
      <c r="I377" s="400">
        <v>375</v>
      </c>
      <c r="J377" s="401" t="s">
        <v>1524</v>
      </c>
      <c r="K377" s="401"/>
      <c r="L377" s="401"/>
      <c r="M377" s="402">
        <v>500</v>
      </c>
      <c r="N377" s="401">
        <v>20</v>
      </c>
      <c r="O377" s="404">
        <f t="shared" si="16"/>
        <v>0.33333333333333337</v>
      </c>
      <c r="P377" s="405">
        <f>Table4[[#This Row],[Selling Price]]*Table4[[#This Row],[2025-Qty]]</f>
        <v>166.66666666666669</v>
      </c>
    </row>
    <row r="378" spans="1:16">
      <c r="A378" s="79" t="s">
        <v>812</v>
      </c>
      <c r="B378" s="79" t="s">
        <v>511</v>
      </c>
      <c r="C378" s="79" t="s">
        <v>419</v>
      </c>
      <c r="D378" s="394">
        <v>285.09999999999997</v>
      </c>
      <c r="E378" s="135">
        <v>48</v>
      </c>
      <c r="F378" s="394">
        <f t="shared" si="15"/>
        <v>1.6</v>
      </c>
      <c r="G378" s="394">
        <f t="shared" si="17"/>
        <v>456.15999999999997</v>
      </c>
      <c r="I378" s="400">
        <v>376</v>
      </c>
      <c r="J378" s="401" t="s">
        <v>1525</v>
      </c>
      <c r="K378" s="401" t="s">
        <v>1157</v>
      </c>
      <c r="L378" s="401" t="s">
        <v>1144</v>
      </c>
      <c r="M378" s="402">
        <v>2736.3</v>
      </c>
      <c r="N378" s="401">
        <v>20</v>
      </c>
      <c r="O378" s="404">
        <f t="shared" si="16"/>
        <v>0.33333333333333337</v>
      </c>
      <c r="P378" s="405">
        <f>Table4[[#This Row],[Selling Price]]*Table4[[#This Row],[2025-Qty]]</f>
        <v>912.10000000000014</v>
      </c>
    </row>
    <row r="379" spans="1:16">
      <c r="A379" s="79" t="s">
        <v>813</v>
      </c>
      <c r="B379" s="79" t="s">
        <v>814</v>
      </c>
      <c r="C379" s="79" t="s">
        <v>419</v>
      </c>
      <c r="D379" s="394">
        <v>203.83333333333334</v>
      </c>
      <c r="E379" s="135">
        <v>66</v>
      </c>
      <c r="F379" s="394">
        <f t="shared" si="15"/>
        <v>2.2000000000000002</v>
      </c>
      <c r="G379" s="394">
        <f t="shared" si="17"/>
        <v>448.43333333333339</v>
      </c>
      <c r="I379" s="400">
        <v>377</v>
      </c>
      <c r="J379" s="401" t="s">
        <v>1526</v>
      </c>
      <c r="K379" s="401" t="s">
        <v>1157</v>
      </c>
      <c r="L379" s="401" t="s">
        <v>1144</v>
      </c>
      <c r="M379" s="402">
        <v>4743.6000000000004</v>
      </c>
      <c r="N379" s="401">
        <v>20</v>
      </c>
      <c r="O379" s="404">
        <f t="shared" si="16"/>
        <v>0.33333333333333337</v>
      </c>
      <c r="P379" s="405">
        <f>Table4[[#This Row],[Selling Price]]*Table4[[#This Row],[2025-Qty]]</f>
        <v>1581.2000000000003</v>
      </c>
    </row>
    <row r="380" spans="1:16">
      <c r="A380" s="79" t="s">
        <v>815</v>
      </c>
      <c r="B380" s="79" t="s">
        <v>445</v>
      </c>
      <c r="C380" s="79" t="s">
        <v>419</v>
      </c>
      <c r="D380" s="394">
        <v>135.68909090909091</v>
      </c>
      <c r="E380" s="135">
        <v>99</v>
      </c>
      <c r="F380" s="394">
        <f t="shared" si="15"/>
        <v>3.3000000000000003</v>
      </c>
      <c r="G380" s="394">
        <f t="shared" si="17"/>
        <v>447.77400000000006</v>
      </c>
      <c r="I380" s="400">
        <v>378</v>
      </c>
      <c r="J380" s="401" t="s">
        <v>1527</v>
      </c>
      <c r="K380" s="401" t="s">
        <v>1140</v>
      </c>
      <c r="L380" s="401" t="s">
        <v>1141</v>
      </c>
      <c r="M380" s="402">
        <v>310</v>
      </c>
      <c r="N380" s="401">
        <v>20</v>
      </c>
      <c r="O380" s="404">
        <f t="shared" si="16"/>
        <v>0.33333333333333337</v>
      </c>
      <c r="P380" s="405">
        <f>Table4[[#This Row],[Selling Price]]*Table4[[#This Row],[2025-Qty]]</f>
        <v>103.33333333333334</v>
      </c>
    </row>
    <row r="381" spans="1:16">
      <c r="A381" s="79" t="s">
        <v>816</v>
      </c>
      <c r="B381" s="79" t="s">
        <v>814</v>
      </c>
      <c r="C381" s="79" t="s">
        <v>419</v>
      </c>
      <c r="D381" s="394">
        <v>334</v>
      </c>
      <c r="E381" s="135">
        <v>40</v>
      </c>
      <c r="F381" s="394">
        <f t="shared" si="15"/>
        <v>1.3333333333333335</v>
      </c>
      <c r="G381" s="394">
        <f t="shared" si="17"/>
        <v>445.33333333333337</v>
      </c>
      <c r="I381" s="400">
        <v>379</v>
      </c>
      <c r="J381" s="401" t="s">
        <v>1528</v>
      </c>
      <c r="K381" s="401" t="s">
        <v>1147</v>
      </c>
      <c r="L381" s="401" t="s">
        <v>1144</v>
      </c>
      <c r="M381" s="402">
        <v>882.13</v>
      </c>
      <c r="N381" s="401">
        <v>20</v>
      </c>
      <c r="O381" s="404">
        <f t="shared" si="16"/>
        <v>0.33333333333333337</v>
      </c>
      <c r="P381" s="405">
        <f>Table4[[#This Row],[Selling Price]]*Table4[[#This Row],[2025-Qty]]</f>
        <v>294.04333333333335</v>
      </c>
    </row>
    <row r="382" spans="1:16">
      <c r="A382" s="79" t="s">
        <v>817</v>
      </c>
      <c r="B382" s="79" t="s">
        <v>425</v>
      </c>
      <c r="C382" s="79" t="s">
        <v>419</v>
      </c>
      <c r="D382" s="394">
        <v>80.978012422360237</v>
      </c>
      <c r="E382" s="135">
        <v>161</v>
      </c>
      <c r="F382" s="394">
        <f t="shared" si="15"/>
        <v>5.3666666666666671</v>
      </c>
      <c r="G382" s="394">
        <f t="shared" si="17"/>
        <v>434.58199999999999</v>
      </c>
      <c r="I382" s="400">
        <v>380</v>
      </c>
      <c r="J382" s="401" t="s">
        <v>1529</v>
      </c>
      <c r="K382" s="401" t="s">
        <v>1140</v>
      </c>
      <c r="L382" s="401" t="s">
        <v>1141</v>
      </c>
      <c r="M382" s="402">
        <v>865.6</v>
      </c>
      <c r="N382" s="401">
        <v>20</v>
      </c>
      <c r="O382" s="404">
        <f t="shared" si="16"/>
        <v>0.33333333333333337</v>
      </c>
      <c r="P382" s="405">
        <f>Table4[[#This Row],[Selling Price]]*Table4[[#This Row],[2025-Qty]]</f>
        <v>288.53333333333336</v>
      </c>
    </row>
    <row r="383" spans="1:16">
      <c r="A383" s="79" t="s">
        <v>818</v>
      </c>
      <c r="B383" s="79" t="s">
        <v>819</v>
      </c>
      <c r="C383" s="79" t="s">
        <v>419</v>
      </c>
      <c r="D383" s="394">
        <v>93.437410071942452</v>
      </c>
      <c r="E383" s="135">
        <v>139</v>
      </c>
      <c r="F383" s="394">
        <f t="shared" si="15"/>
        <v>4.6333333333333337</v>
      </c>
      <c r="G383" s="394">
        <f t="shared" si="17"/>
        <v>432.92666666666673</v>
      </c>
      <c r="I383" s="400">
        <v>381</v>
      </c>
      <c r="J383" s="401" t="s">
        <v>1530</v>
      </c>
      <c r="K383" s="401" t="s">
        <v>1147</v>
      </c>
      <c r="L383" s="401" t="s">
        <v>1144</v>
      </c>
      <c r="M383" s="402">
        <v>184.39</v>
      </c>
      <c r="N383" s="401">
        <v>20</v>
      </c>
      <c r="O383" s="404">
        <f t="shared" si="16"/>
        <v>0.33333333333333337</v>
      </c>
      <c r="P383" s="405">
        <f>Table4[[#This Row],[Selling Price]]*Table4[[#This Row],[2025-Qty]]</f>
        <v>61.463333333333338</v>
      </c>
    </row>
    <row r="384" spans="1:16">
      <c r="A384" s="79" t="s">
        <v>820</v>
      </c>
      <c r="B384" s="79" t="s">
        <v>821</v>
      </c>
      <c r="C384" s="79" t="s">
        <v>419</v>
      </c>
      <c r="D384" s="394">
        <v>47.091272727272731</v>
      </c>
      <c r="E384" s="135">
        <v>275</v>
      </c>
      <c r="F384" s="394">
        <f t="shared" si="15"/>
        <v>9.1666666666666679</v>
      </c>
      <c r="G384" s="394">
        <f t="shared" si="17"/>
        <v>431.67000000000007</v>
      </c>
      <c r="I384" s="400">
        <v>382</v>
      </c>
      <c r="J384" s="401" t="s">
        <v>1531</v>
      </c>
      <c r="K384" s="401" t="s">
        <v>1147</v>
      </c>
      <c r="L384" s="401" t="s">
        <v>1144</v>
      </c>
      <c r="M384" s="402">
        <v>210.39</v>
      </c>
      <c r="N384" s="401">
        <v>20</v>
      </c>
      <c r="O384" s="404">
        <f t="shared" si="16"/>
        <v>0.33333333333333337</v>
      </c>
      <c r="P384" s="405">
        <f>Table4[[#This Row],[Selling Price]]*Table4[[#This Row],[2025-Qty]]</f>
        <v>70.13000000000001</v>
      </c>
    </row>
    <row r="385" spans="1:16">
      <c r="A385" s="79" t="s">
        <v>822</v>
      </c>
      <c r="B385" s="79" t="s">
        <v>778</v>
      </c>
      <c r="C385" s="79" t="s">
        <v>419</v>
      </c>
      <c r="D385" s="394">
        <v>170.0232</v>
      </c>
      <c r="E385" s="135">
        <v>75</v>
      </c>
      <c r="F385" s="394">
        <f t="shared" si="15"/>
        <v>2.5</v>
      </c>
      <c r="G385" s="394">
        <f t="shared" si="17"/>
        <v>425.05799999999999</v>
      </c>
      <c r="I385" s="400">
        <v>383</v>
      </c>
      <c r="J385" s="401" t="s">
        <v>1532</v>
      </c>
      <c r="K385" s="401" t="s">
        <v>1147</v>
      </c>
      <c r="L385" s="401" t="s">
        <v>1144</v>
      </c>
      <c r="M385" s="402">
        <v>460.89</v>
      </c>
      <c r="N385" s="401">
        <v>20</v>
      </c>
      <c r="O385" s="404">
        <f t="shared" si="16"/>
        <v>0.33333333333333337</v>
      </c>
      <c r="P385" s="405">
        <f>Table4[[#This Row],[Selling Price]]*Table4[[#This Row],[2025-Qty]]</f>
        <v>153.63000000000002</v>
      </c>
    </row>
    <row r="386" spans="1:16">
      <c r="A386" s="79" t="s">
        <v>823</v>
      </c>
      <c r="B386" s="79" t="s">
        <v>824</v>
      </c>
      <c r="C386" s="79" t="s">
        <v>419</v>
      </c>
      <c r="D386" s="394">
        <v>82.215483870967745</v>
      </c>
      <c r="E386" s="135">
        <v>155</v>
      </c>
      <c r="F386" s="394">
        <f t="shared" si="15"/>
        <v>5.166666666666667</v>
      </c>
      <c r="G386" s="394">
        <f t="shared" si="17"/>
        <v>424.78000000000003</v>
      </c>
      <c r="I386" s="400">
        <v>384</v>
      </c>
      <c r="J386" s="401" t="s">
        <v>1533</v>
      </c>
      <c r="K386" s="401"/>
      <c r="L386" s="401"/>
      <c r="M386" s="402">
        <v>53.31</v>
      </c>
      <c r="N386" s="401">
        <v>20</v>
      </c>
      <c r="O386" s="404">
        <f t="shared" si="16"/>
        <v>0.33333333333333337</v>
      </c>
      <c r="P386" s="405">
        <f>Table4[[#This Row],[Selling Price]]*Table4[[#This Row],[2025-Qty]]</f>
        <v>17.770000000000003</v>
      </c>
    </row>
    <row r="387" spans="1:16">
      <c r="A387" s="79" t="s">
        <v>825</v>
      </c>
      <c r="B387" s="79" t="s">
        <v>826</v>
      </c>
      <c r="C387" s="79" t="s">
        <v>419</v>
      </c>
      <c r="D387" s="394">
        <v>2110</v>
      </c>
      <c r="E387" s="135">
        <v>6</v>
      </c>
      <c r="F387" s="394">
        <f t="shared" ref="F387:F450" si="18">(E387/3)*0.1</f>
        <v>0.2</v>
      </c>
      <c r="G387" s="394">
        <f t="shared" si="17"/>
        <v>422</v>
      </c>
      <c r="I387" s="400">
        <v>385</v>
      </c>
      <c r="J387" s="401" t="s">
        <v>1534</v>
      </c>
      <c r="K387" s="401" t="s">
        <v>1147</v>
      </c>
      <c r="L387" s="401" t="s">
        <v>1144</v>
      </c>
      <c r="M387" s="402">
        <v>48.26</v>
      </c>
      <c r="N387" s="401">
        <v>20</v>
      </c>
      <c r="O387" s="404">
        <f t="shared" ref="O387:O450" si="19">(N387/3)*0.05</f>
        <v>0.33333333333333337</v>
      </c>
      <c r="P387" s="405">
        <f>Table4[[#This Row],[Selling Price]]*Table4[[#This Row],[2025-Qty]]</f>
        <v>16.08666666666667</v>
      </c>
    </row>
    <row r="388" spans="1:16">
      <c r="A388" s="79" t="s">
        <v>827</v>
      </c>
      <c r="B388" s="79" t="s">
        <v>764</v>
      </c>
      <c r="C388" s="79" t="s">
        <v>419</v>
      </c>
      <c r="D388" s="394">
        <v>38.367037037037036</v>
      </c>
      <c r="E388" s="135">
        <v>324</v>
      </c>
      <c r="F388" s="394">
        <f t="shared" si="18"/>
        <v>10.8</v>
      </c>
      <c r="G388" s="394">
        <f t="shared" ref="G388:G451" si="20">D388*F388</f>
        <v>414.36400000000003</v>
      </c>
      <c r="I388" s="400">
        <v>386</v>
      </c>
      <c r="J388" s="401" t="s">
        <v>1535</v>
      </c>
      <c r="K388" s="401" t="s">
        <v>1147</v>
      </c>
      <c r="L388" s="401" t="s">
        <v>1144</v>
      </c>
      <c r="M388" s="402">
        <v>700.09</v>
      </c>
      <c r="N388" s="401">
        <v>20</v>
      </c>
      <c r="O388" s="404">
        <f t="shared" si="19"/>
        <v>0.33333333333333337</v>
      </c>
      <c r="P388" s="405">
        <f>Table4[[#This Row],[Selling Price]]*Table4[[#This Row],[2025-Qty]]</f>
        <v>233.36333333333337</v>
      </c>
    </row>
    <row r="389" spans="1:16">
      <c r="A389" s="79" t="s">
        <v>828</v>
      </c>
      <c r="B389" s="79" t="s">
        <v>780</v>
      </c>
      <c r="C389" s="79" t="s">
        <v>419</v>
      </c>
      <c r="D389" s="394">
        <v>172.29097222222222</v>
      </c>
      <c r="E389" s="135">
        <v>72</v>
      </c>
      <c r="F389" s="394">
        <f t="shared" si="18"/>
        <v>2.4000000000000004</v>
      </c>
      <c r="G389" s="394">
        <f t="shared" si="20"/>
        <v>413.49833333333339</v>
      </c>
      <c r="I389" s="400">
        <v>387</v>
      </c>
      <c r="J389" s="401" t="s">
        <v>1536</v>
      </c>
      <c r="K389" s="401" t="s">
        <v>1147</v>
      </c>
      <c r="L389" s="401" t="s">
        <v>1144</v>
      </c>
      <c r="M389" s="402">
        <v>325.75</v>
      </c>
      <c r="N389" s="401">
        <v>20</v>
      </c>
      <c r="O389" s="404">
        <f t="shared" si="19"/>
        <v>0.33333333333333337</v>
      </c>
      <c r="P389" s="405">
        <f>Table4[[#This Row],[Selling Price]]*Table4[[#This Row],[2025-Qty]]</f>
        <v>108.58333333333334</v>
      </c>
    </row>
    <row r="390" spans="1:16">
      <c r="A390" s="79" t="s">
        <v>829</v>
      </c>
      <c r="B390" s="79" t="s">
        <v>830</v>
      </c>
      <c r="C390" s="79" t="s">
        <v>419</v>
      </c>
      <c r="D390" s="394">
        <v>39.200191082802547</v>
      </c>
      <c r="E390" s="135">
        <v>314</v>
      </c>
      <c r="F390" s="394">
        <f t="shared" si="18"/>
        <v>10.466666666666669</v>
      </c>
      <c r="G390" s="394">
        <f t="shared" si="20"/>
        <v>410.29533333333342</v>
      </c>
      <c r="I390" s="400">
        <v>388</v>
      </c>
      <c r="J390" s="401" t="s">
        <v>1537</v>
      </c>
      <c r="K390" s="406" t="s">
        <v>1482</v>
      </c>
      <c r="L390" s="401" t="s">
        <v>1144</v>
      </c>
      <c r="M390" s="402">
        <v>243.36</v>
      </c>
      <c r="N390" s="401">
        <v>20</v>
      </c>
      <c r="O390" s="404">
        <f t="shared" si="19"/>
        <v>0.33333333333333337</v>
      </c>
      <c r="P390" s="405">
        <f>Table4[[#This Row],[Selling Price]]*Table4[[#This Row],[2025-Qty]]</f>
        <v>81.120000000000019</v>
      </c>
    </row>
    <row r="391" spans="1:16">
      <c r="A391" s="79" t="s">
        <v>831</v>
      </c>
      <c r="B391" s="79" t="s">
        <v>454</v>
      </c>
      <c r="C391" s="79" t="s">
        <v>419</v>
      </c>
      <c r="D391" s="394">
        <v>104.36495726495727</v>
      </c>
      <c r="E391" s="135">
        <v>117</v>
      </c>
      <c r="F391" s="394">
        <f t="shared" si="18"/>
        <v>3.9000000000000004</v>
      </c>
      <c r="G391" s="394">
        <f t="shared" si="20"/>
        <v>407.02333333333337</v>
      </c>
      <c r="I391" s="400">
        <v>389</v>
      </c>
      <c r="J391" s="401" t="s">
        <v>1538</v>
      </c>
      <c r="K391" s="401" t="s">
        <v>1147</v>
      </c>
      <c r="L391" s="401" t="s">
        <v>1144</v>
      </c>
      <c r="M391" s="402">
        <v>87.59</v>
      </c>
      <c r="N391" s="401">
        <v>20</v>
      </c>
      <c r="O391" s="404">
        <f t="shared" si="19"/>
        <v>0.33333333333333337</v>
      </c>
      <c r="P391" s="405">
        <f>Table4[[#This Row],[Selling Price]]*Table4[[#This Row],[2025-Qty]]</f>
        <v>29.196666666666673</v>
      </c>
    </row>
    <row r="392" spans="1:16">
      <c r="A392" s="79" t="s">
        <v>832</v>
      </c>
      <c r="B392" s="79" t="s">
        <v>461</v>
      </c>
      <c r="C392" s="79" t="s">
        <v>419</v>
      </c>
      <c r="D392" s="394">
        <v>64.706521739130437</v>
      </c>
      <c r="E392" s="135">
        <v>184</v>
      </c>
      <c r="F392" s="394">
        <f t="shared" si="18"/>
        <v>6.1333333333333337</v>
      </c>
      <c r="G392" s="394">
        <f t="shared" si="20"/>
        <v>396.86666666666673</v>
      </c>
      <c r="I392" s="400">
        <v>390</v>
      </c>
      <c r="J392" s="401" t="s">
        <v>1539</v>
      </c>
      <c r="K392" s="401" t="s">
        <v>1147</v>
      </c>
      <c r="L392" s="401" t="s">
        <v>1144</v>
      </c>
      <c r="M392" s="402">
        <v>639.14</v>
      </c>
      <c r="N392" s="401">
        <v>20</v>
      </c>
      <c r="O392" s="404">
        <f t="shared" si="19"/>
        <v>0.33333333333333337</v>
      </c>
      <c r="P392" s="405">
        <f>Table4[[#This Row],[Selling Price]]*Table4[[#This Row],[2025-Qty]]</f>
        <v>213.04666666666668</v>
      </c>
    </row>
    <row r="393" spans="1:16">
      <c r="A393" s="79" t="s">
        <v>833</v>
      </c>
      <c r="B393" s="79" t="s">
        <v>834</v>
      </c>
      <c r="C393" s="79" t="s">
        <v>419</v>
      </c>
      <c r="D393" s="394">
        <v>53.75</v>
      </c>
      <c r="E393" s="135">
        <v>220</v>
      </c>
      <c r="F393" s="394">
        <f t="shared" si="18"/>
        <v>7.333333333333333</v>
      </c>
      <c r="G393" s="394">
        <f t="shared" si="20"/>
        <v>394.16666666666663</v>
      </c>
      <c r="I393" s="400">
        <v>391</v>
      </c>
      <c r="J393" s="401" t="s">
        <v>1540</v>
      </c>
      <c r="K393" s="401" t="s">
        <v>1147</v>
      </c>
      <c r="L393" s="401" t="s">
        <v>1144</v>
      </c>
      <c r="M393" s="402">
        <v>113</v>
      </c>
      <c r="N393" s="401">
        <v>20</v>
      </c>
      <c r="O393" s="404">
        <f t="shared" si="19"/>
        <v>0.33333333333333337</v>
      </c>
      <c r="P393" s="405">
        <f>Table4[[#This Row],[Selling Price]]*Table4[[#This Row],[2025-Qty]]</f>
        <v>37.666666666666671</v>
      </c>
    </row>
    <row r="394" spans="1:16">
      <c r="A394" s="79" t="s">
        <v>835</v>
      </c>
      <c r="B394" s="79" t="s">
        <v>836</v>
      </c>
      <c r="C394" s="79" t="s">
        <v>419</v>
      </c>
      <c r="D394" s="394">
        <v>100</v>
      </c>
      <c r="E394" s="135">
        <v>118</v>
      </c>
      <c r="F394" s="394">
        <f t="shared" si="18"/>
        <v>3.9333333333333336</v>
      </c>
      <c r="G394" s="394">
        <f t="shared" si="20"/>
        <v>393.33333333333337</v>
      </c>
      <c r="I394" s="400">
        <v>392</v>
      </c>
      <c r="J394" s="401" t="s">
        <v>1541</v>
      </c>
      <c r="K394" s="406" t="s">
        <v>1482</v>
      </c>
      <c r="L394" s="401" t="s">
        <v>1144</v>
      </c>
      <c r="M394" s="402">
        <v>731.29</v>
      </c>
      <c r="N394" s="401">
        <v>20</v>
      </c>
      <c r="O394" s="404">
        <f t="shared" si="19"/>
        <v>0.33333333333333337</v>
      </c>
      <c r="P394" s="405">
        <f>Table4[[#This Row],[Selling Price]]*Table4[[#This Row],[2025-Qty]]</f>
        <v>243.76333333333335</v>
      </c>
    </row>
    <row r="395" spans="1:16">
      <c r="A395" s="79" t="s">
        <v>837</v>
      </c>
      <c r="B395" s="79" t="s">
        <v>425</v>
      </c>
      <c r="C395" s="79" t="s">
        <v>419</v>
      </c>
      <c r="D395" s="394">
        <v>92.850000000000023</v>
      </c>
      <c r="E395" s="135">
        <v>126</v>
      </c>
      <c r="F395" s="394">
        <f t="shared" si="18"/>
        <v>4.2</v>
      </c>
      <c r="G395" s="394">
        <f t="shared" si="20"/>
        <v>389.97000000000008</v>
      </c>
      <c r="I395" s="400">
        <v>393</v>
      </c>
      <c r="J395" s="401" t="s">
        <v>1542</v>
      </c>
      <c r="K395" s="401" t="s">
        <v>1147</v>
      </c>
      <c r="L395" s="401" t="s">
        <v>1144</v>
      </c>
      <c r="M395" s="402">
        <v>28.58</v>
      </c>
      <c r="N395" s="401">
        <v>20</v>
      </c>
      <c r="O395" s="404">
        <f t="shared" si="19"/>
        <v>0.33333333333333337</v>
      </c>
      <c r="P395" s="405">
        <f>Table4[[#This Row],[Selling Price]]*Table4[[#This Row],[2025-Qty]]</f>
        <v>9.5266666666666673</v>
      </c>
    </row>
    <row r="396" spans="1:16">
      <c r="A396" s="79" t="s">
        <v>838</v>
      </c>
      <c r="B396" s="79" t="s">
        <v>632</v>
      </c>
      <c r="C396" s="79" t="s">
        <v>419</v>
      </c>
      <c r="D396" s="394">
        <v>480</v>
      </c>
      <c r="E396" s="135">
        <v>24</v>
      </c>
      <c r="F396" s="394">
        <f t="shared" si="18"/>
        <v>0.8</v>
      </c>
      <c r="G396" s="394">
        <f t="shared" si="20"/>
        <v>384</v>
      </c>
      <c r="I396" s="400">
        <v>394</v>
      </c>
      <c r="J396" s="401" t="s">
        <v>1543</v>
      </c>
      <c r="K396" s="406" t="s">
        <v>1482</v>
      </c>
      <c r="L396" s="401" t="s">
        <v>1144</v>
      </c>
      <c r="M396" s="402">
        <v>61.79</v>
      </c>
      <c r="N396" s="401">
        <v>20</v>
      </c>
      <c r="O396" s="404">
        <f t="shared" si="19"/>
        <v>0.33333333333333337</v>
      </c>
      <c r="P396" s="405">
        <f>Table4[[#This Row],[Selling Price]]*Table4[[#This Row],[2025-Qty]]</f>
        <v>20.596666666666668</v>
      </c>
    </row>
    <row r="397" spans="1:16">
      <c r="A397" s="79" t="s">
        <v>839</v>
      </c>
      <c r="B397" s="79" t="s">
        <v>840</v>
      </c>
      <c r="C397" s="79" t="s">
        <v>419</v>
      </c>
      <c r="D397" s="394">
        <v>100</v>
      </c>
      <c r="E397" s="135">
        <v>114</v>
      </c>
      <c r="F397" s="394">
        <f t="shared" si="18"/>
        <v>3.8000000000000003</v>
      </c>
      <c r="G397" s="394">
        <f t="shared" si="20"/>
        <v>380</v>
      </c>
      <c r="I397" s="400">
        <v>395</v>
      </c>
      <c r="J397" s="401" t="s">
        <v>1544</v>
      </c>
      <c r="K397" s="401" t="s">
        <v>1140</v>
      </c>
      <c r="L397" s="401" t="s">
        <v>1141</v>
      </c>
      <c r="M397" s="402">
        <v>24.97</v>
      </c>
      <c r="N397" s="401">
        <v>20</v>
      </c>
      <c r="O397" s="404">
        <f t="shared" si="19"/>
        <v>0.33333333333333337</v>
      </c>
      <c r="P397" s="405">
        <f>Table4[[#This Row],[Selling Price]]*Table4[[#This Row],[2025-Qty]]</f>
        <v>8.3233333333333341</v>
      </c>
    </row>
    <row r="398" spans="1:16">
      <c r="A398" s="79" t="s">
        <v>841</v>
      </c>
      <c r="B398" s="79" t="s">
        <v>491</v>
      </c>
      <c r="C398" s="79" t="s">
        <v>419</v>
      </c>
      <c r="D398" s="394">
        <v>738.33333333333337</v>
      </c>
      <c r="E398" s="135">
        <v>15</v>
      </c>
      <c r="F398" s="394">
        <f t="shared" si="18"/>
        <v>0.5</v>
      </c>
      <c r="G398" s="394">
        <f t="shared" si="20"/>
        <v>369.16666666666669</v>
      </c>
      <c r="I398" s="400">
        <v>396</v>
      </c>
      <c r="J398" s="401" t="s">
        <v>1545</v>
      </c>
      <c r="K398" s="401" t="s">
        <v>1299</v>
      </c>
      <c r="L398" s="401" t="s">
        <v>1144</v>
      </c>
      <c r="M398" s="402">
        <v>243.3</v>
      </c>
      <c r="N398" s="401">
        <v>20</v>
      </c>
      <c r="O398" s="404">
        <f t="shared" si="19"/>
        <v>0.33333333333333337</v>
      </c>
      <c r="P398" s="405">
        <f>Table4[[#This Row],[Selling Price]]*Table4[[#This Row],[2025-Qty]]</f>
        <v>81.100000000000009</v>
      </c>
    </row>
    <row r="399" spans="1:16">
      <c r="A399" s="79" t="s">
        <v>842</v>
      </c>
      <c r="B399" s="79" t="s">
        <v>461</v>
      </c>
      <c r="C399" s="79" t="s">
        <v>419</v>
      </c>
      <c r="D399" s="394">
        <v>72.47940397350996</v>
      </c>
      <c r="E399" s="135">
        <v>151</v>
      </c>
      <c r="F399" s="394">
        <f t="shared" si="18"/>
        <v>5.0333333333333341</v>
      </c>
      <c r="G399" s="394">
        <f t="shared" si="20"/>
        <v>364.81300000000022</v>
      </c>
      <c r="I399" s="400">
        <v>397</v>
      </c>
      <c r="J399" s="401" t="s">
        <v>1546</v>
      </c>
      <c r="K399" s="401"/>
      <c r="L399" s="401"/>
      <c r="M399" s="402">
        <v>38.5</v>
      </c>
      <c r="N399" s="401">
        <v>20</v>
      </c>
      <c r="O399" s="404">
        <f t="shared" si="19"/>
        <v>0.33333333333333337</v>
      </c>
      <c r="P399" s="405">
        <f>Table4[[#This Row],[Selling Price]]*Table4[[#This Row],[2025-Qty]]</f>
        <v>12.833333333333334</v>
      </c>
    </row>
    <row r="400" spans="1:16">
      <c r="A400" s="79" t="s">
        <v>843</v>
      </c>
      <c r="B400" s="79" t="s">
        <v>511</v>
      </c>
      <c r="C400" s="79" t="s">
        <v>419</v>
      </c>
      <c r="D400" s="394">
        <v>303.10000000000002</v>
      </c>
      <c r="E400" s="135">
        <v>36</v>
      </c>
      <c r="F400" s="394">
        <f t="shared" si="18"/>
        <v>1.2000000000000002</v>
      </c>
      <c r="G400" s="394">
        <f t="shared" si="20"/>
        <v>363.72000000000008</v>
      </c>
      <c r="I400" s="400">
        <v>398</v>
      </c>
      <c r="J400" s="401" t="s">
        <v>1547</v>
      </c>
      <c r="K400" s="406" t="s">
        <v>1482</v>
      </c>
      <c r="L400" s="401" t="s">
        <v>1144</v>
      </c>
      <c r="M400" s="402">
        <v>19.61</v>
      </c>
      <c r="N400" s="401">
        <v>20</v>
      </c>
      <c r="O400" s="404">
        <f t="shared" si="19"/>
        <v>0.33333333333333337</v>
      </c>
      <c r="P400" s="405">
        <f>Table4[[#This Row],[Selling Price]]*Table4[[#This Row],[2025-Qty]]</f>
        <v>6.5366666666666671</v>
      </c>
    </row>
    <row r="401" spans="1:16">
      <c r="A401" s="79" t="s">
        <v>844</v>
      </c>
      <c r="B401" s="79" t="s">
        <v>645</v>
      </c>
      <c r="C401" s="79" t="s">
        <v>419</v>
      </c>
      <c r="D401" s="394">
        <v>314.27</v>
      </c>
      <c r="E401" s="135">
        <v>34</v>
      </c>
      <c r="F401" s="394">
        <f t="shared" si="18"/>
        <v>1.1333333333333335</v>
      </c>
      <c r="G401" s="394">
        <f t="shared" si="20"/>
        <v>356.17266666666671</v>
      </c>
      <c r="I401" s="400">
        <v>399</v>
      </c>
      <c r="J401" s="401" t="s">
        <v>1548</v>
      </c>
      <c r="K401" s="401" t="s">
        <v>1140</v>
      </c>
      <c r="L401" s="401" t="s">
        <v>1141</v>
      </c>
      <c r="M401" s="402">
        <v>39</v>
      </c>
      <c r="N401" s="401">
        <v>20</v>
      </c>
      <c r="O401" s="404">
        <f t="shared" si="19"/>
        <v>0.33333333333333337</v>
      </c>
      <c r="P401" s="405">
        <f>Table4[[#This Row],[Selling Price]]*Table4[[#This Row],[2025-Qty]]</f>
        <v>13.000000000000002</v>
      </c>
    </row>
    <row r="402" spans="1:16">
      <c r="A402" s="79" t="s">
        <v>845</v>
      </c>
      <c r="B402" s="79" t="s">
        <v>764</v>
      </c>
      <c r="C402" s="79" t="s">
        <v>419</v>
      </c>
      <c r="D402" s="394">
        <v>54</v>
      </c>
      <c r="E402" s="135">
        <v>196</v>
      </c>
      <c r="F402" s="394">
        <f t="shared" si="18"/>
        <v>6.5333333333333332</v>
      </c>
      <c r="G402" s="394">
        <f t="shared" si="20"/>
        <v>352.8</v>
      </c>
      <c r="I402" s="400">
        <v>400</v>
      </c>
      <c r="J402" s="401" t="s">
        <v>1549</v>
      </c>
      <c r="K402" s="401" t="s">
        <v>1147</v>
      </c>
      <c r="L402" s="401" t="s">
        <v>1144</v>
      </c>
      <c r="M402" s="402">
        <v>7.41</v>
      </c>
      <c r="N402" s="401">
        <v>20</v>
      </c>
      <c r="O402" s="404">
        <f t="shared" si="19"/>
        <v>0.33333333333333337</v>
      </c>
      <c r="P402" s="405">
        <f>Table4[[#This Row],[Selling Price]]*Table4[[#This Row],[2025-Qty]]</f>
        <v>2.4700000000000002</v>
      </c>
    </row>
    <row r="403" spans="1:16">
      <c r="A403" s="79" t="s">
        <v>846</v>
      </c>
      <c r="B403" s="79" t="s">
        <v>847</v>
      </c>
      <c r="C403" s="79" t="s">
        <v>419</v>
      </c>
      <c r="D403" s="394">
        <v>2092.73</v>
      </c>
      <c r="E403" s="135">
        <v>5</v>
      </c>
      <c r="F403" s="394">
        <f t="shared" si="18"/>
        <v>0.16666666666666669</v>
      </c>
      <c r="G403" s="394">
        <f t="shared" si="20"/>
        <v>348.78833333333336</v>
      </c>
      <c r="I403" s="400">
        <v>401</v>
      </c>
      <c r="J403" s="401" t="s">
        <v>1550</v>
      </c>
      <c r="K403" s="401" t="s">
        <v>1147</v>
      </c>
      <c r="L403" s="401" t="s">
        <v>1144</v>
      </c>
      <c r="M403" s="402">
        <v>440</v>
      </c>
      <c r="N403" s="401">
        <v>20</v>
      </c>
      <c r="O403" s="404">
        <f t="shared" si="19"/>
        <v>0.33333333333333337</v>
      </c>
      <c r="P403" s="405">
        <f>Table4[[#This Row],[Selling Price]]*Table4[[#This Row],[2025-Qty]]</f>
        <v>146.66666666666669</v>
      </c>
    </row>
    <row r="404" spans="1:16">
      <c r="A404" s="79" t="s">
        <v>848</v>
      </c>
      <c r="B404" s="79" t="s">
        <v>849</v>
      </c>
      <c r="C404" s="79" t="s">
        <v>419</v>
      </c>
      <c r="D404" s="394">
        <v>231.65</v>
      </c>
      <c r="E404" s="135">
        <v>45</v>
      </c>
      <c r="F404" s="394">
        <f t="shared" si="18"/>
        <v>1.5</v>
      </c>
      <c r="G404" s="394">
        <f t="shared" si="20"/>
        <v>347.47500000000002</v>
      </c>
      <c r="I404" s="400">
        <v>402</v>
      </c>
      <c r="J404" s="401" t="s">
        <v>1551</v>
      </c>
      <c r="K404" s="401" t="s">
        <v>1157</v>
      </c>
      <c r="L404" s="401" t="s">
        <v>1144</v>
      </c>
      <c r="M404" s="402">
        <v>1092</v>
      </c>
      <c r="N404" s="401">
        <v>20</v>
      </c>
      <c r="O404" s="404">
        <f t="shared" si="19"/>
        <v>0.33333333333333337</v>
      </c>
      <c r="P404" s="405">
        <f>Table4[[#This Row],[Selling Price]]*Table4[[#This Row],[2025-Qty]]</f>
        <v>364.00000000000006</v>
      </c>
    </row>
    <row r="405" spans="1:16">
      <c r="A405" s="79" t="s">
        <v>850</v>
      </c>
      <c r="B405" s="79" t="s">
        <v>587</v>
      </c>
      <c r="C405" s="79" t="s">
        <v>419</v>
      </c>
      <c r="D405" s="394">
        <v>40.619062500000005</v>
      </c>
      <c r="E405" s="135">
        <v>256</v>
      </c>
      <c r="F405" s="394">
        <f t="shared" si="18"/>
        <v>8.5333333333333332</v>
      </c>
      <c r="G405" s="394">
        <f t="shared" si="20"/>
        <v>346.61600000000004</v>
      </c>
      <c r="I405" s="400">
        <v>403</v>
      </c>
      <c r="J405" s="401" t="s">
        <v>1552</v>
      </c>
      <c r="K405" s="401" t="s">
        <v>1147</v>
      </c>
      <c r="L405" s="401" t="s">
        <v>1144</v>
      </c>
      <c r="M405" s="402">
        <v>2.5</v>
      </c>
      <c r="N405" s="401">
        <v>20</v>
      </c>
      <c r="O405" s="404">
        <f t="shared" si="19"/>
        <v>0.33333333333333337</v>
      </c>
      <c r="P405" s="405">
        <f>Table4[[#This Row],[Selling Price]]*Table4[[#This Row],[2025-Qty]]</f>
        <v>0.83333333333333348</v>
      </c>
    </row>
    <row r="406" spans="1:16">
      <c r="A406" s="79" t="s">
        <v>851</v>
      </c>
      <c r="B406" s="79" t="s">
        <v>601</v>
      </c>
      <c r="C406" s="79" t="s">
        <v>419</v>
      </c>
      <c r="D406" s="394">
        <v>414.55</v>
      </c>
      <c r="E406" s="135">
        <v>25</v>
      </c>
      <c r="F406" s="394">
        <f t="shared" si="18"/>
        <v>0.83333333333333348</v>
      </c>
      <c r="G406" s="394">
        <f t="shared" si="20"/>
        <v>345.45833333333343</v>
      </c>
      <c r="I406" s="400">
        <v>404</v>
      </c>
      <c r="J406" s="401" t="s">
        <v>1553</v>
      </c>
      <c r="K406" s="401" t="s">
        <v>1140</v>
      </c>
      <c r="L406" s="401" t="s">
        <v>1141</v>
      </c>
      <c r="M406" s="402">
        <v>60</v>
      </c>
      <c r="N406" s="401">
        <v>20</v>
      </c>
      <c r="O406" s="404">
        <f t="shared" si="19"/>
        <v>0.33333333333333337</v>
      </c>
      <c r="P406" s="405">
        <f>Table4[[#This Row],[Selling Price]]*Table4[[#This Row],[2025-Qty]]</f>
        <v>20.000000000000004</v>
      </c>
    </row>
    <row r="407" spans="1:16">
      <c r="A407" s="79" t="s">
        <v>852</v>
      </c>
      <c r="B407" s="79" t="s">
        <v>425</v>
      </c>
      <c r="C407" s="79" t="s">
        <v>419</v>
      </c>
      <c r="D407" s="394">
        <v>54.542096774193539</v>
      </c>
      <c r="E407" s="135">
        <v>186</v>
      </c>
      <c r="F407" s="394">
        <f t="shared" si="18"/>
        <v>6.2</v>
      </c>
      <c r="G407" s="394">
        <f t="shared" si="20"/>
        <v>338.16099999999994</v>
      </c>
      <c r="I407" s="400">
        <v>405</v>
      </c>
      <c r="J407" s="401" t="s">
        <v>1554</v>
      </c>
      <c r="K407" s="401" t="s">
        <v>1508</v>
      </c>
      <c r="L407" s="401" t="s">
        <v>1144</v>
      </c>
      <c r="M407" s="402">
        <v>211.2</v>
      </c>
      <c r="N407" s="401">
        <v>20</v>
      </c>
      <c r="O407" s="404">
        <f t="shared" si="19"/>
        <v>0.33333333333333337</v>
      </c>
      <c r="P407" s="405">
        <f>Table4[[#This Row],[Selling Price]]*Table4[[#This Row],[2025-Qty]]</f>
        <v>70.400000000000006</v>
      </c>
    </row>
    <row r="408" spans="1:16">
      <c r="A408" s="79" t="s">
        <v>853</v>
      </c>
      <c r="B408" s="79" t="s">
        <v>587</v>
      </c>
      <c r="C408" s="79" t="s">
        <v>419</v>
      </c>
      <c r="D408" s="394">
        <v>23.461252900232015</v>
      </c>
      <c r="E408" s="135">
        <v>431</v>
      </c>
      <c r="F408" s="394">
        <f t="shared" si="18"/>
        <v>14.366666666666667</v>
      </c>
      <c r="G408" s="394">
        <f t="shared" si="20"/>
        <v>337.05999999999995</v>
      </c>
      <c r="I408" s="400">
        <v>406</v>
      </c>
      <c r="J408" s="401" t="s">
        <v>1555</v>
      </c>
      <c r="K408" s="401"/>
      <c r="L408" s="401"/>
      <c r="M408" s="402">
        <v>476</v>
      </c>
      <c r="N408" s="401">
        <v>20</v>
      </c>
      <c r="O408" s="404">
        <f t="shared" si="19"/>
        <v>0.33333333333333337</v>
      </c>
      <c r="P408" s="405">
        <f>Table4[[#This Row],[Selling Price]]*Table4[[#This Row],[2025-Qty]]</f>
        <v>158.66666666666669</v>
      </c>
    </row>
    <row r="409" spans="1:16">
      <c r="A409" s="79" t="s">
        <v>854</v>
      </c>
      <c r="B409" s="79" t="s">
        <v>425</v>
      </c>
      <c r="C409" s="79" t="s">
        <v>419</v>
      </c>
      <c r="D409" s="394">
        <v>105</v>
      </c>
      <c r="E409" s="135">
        <v>96</v>
      </c>
      <c r="F409" s="394">
        <f t="shared" si="18"/>
        <v>3.2</v>
      </c>
      <c r="G409" s="394">
        <f t="shared" si="20"/>
        <v>336</v>
      </c>
      <c r="I409" s="400">
        <v>407</v>
      </c>
      <c r="J409" s="401" t="s">
        <v>1556</v>
      </c>
      <c r="K409" s="401"/>
      <c r="L409" s="401"/>
      <c r="M409" s="402">
        <v>250</v>
      </c>
      <c r="N409" s="401">
        <v>20</v>
      </c>
      <c r="O409" s="404">
        <f t="shared" si="19"/>
        <v>0.33333333333333337</v>
      </c>
      <c r="P409" s="405">
        <f>Table4[[#This Row],[Selling Price]]*Table4[[#This Row],[2025-Qty]]</f>
        <v>83.333333333333343</v>
      </c>
    </row>
    <row r="410" spans="1:16">
      <c r="A410" s="79" t="s">
        <v>855</v>
      </c>
      <c r="B410" s="79" t="s">
        <v>856</v>
      </c>
      <c r="C410" s="79" t="s">
        <v>419</v>
      </c>
      <c r="D410" s="394">
        <v>523</v>
      </c>
      <c r="E410" s="135">
        <v>19</v>
      </c>
      <c r="F410" s="394">
        <f t="shared" si="18"/>
        <v>0.6333333333333333</v>
      </c>
      <c r="G410" s="394">
        <f t="shared" si="20"/>
        <v>331.23333333333329</v>
      </c>
      <c r="I410" s="400">
        <v>408</v>
      </c>
      <c r="J410" s="401" t="s">
        <v>1557</v>
      </c>
      <c r="K410" s="401"/>
      <c r="L410" s="401"/>
      <c r="M410" s="402">
        <v>9.7799999999999994</v>
      </c>
      <c r="N410" s="401">
        <v>20</v>
      </c>
      <c r="O410" s="404">
        <f t="shared" si="19"/>
        <v>0.33333333333333337</v>
      </c>
      <c r="P410" s="405">
        <f>Table4[[#This Row],[Selling Price]]*Table4[[#This Row],[2025-Qty]]</f>
        <v>3.2600000000000002</v>
      </c>
    </row>
    <row r="411" spans="1:16">
      <c r="A411" s="79" t="s">
        <v>857</v>
      </c>
      <c r="B411" s="79" t="s">
        <v>858</v>
      </c>
      <c r="C411" s="79" t="s">
        <v>419</v>
      </c>
      <c r="D411" s="394">
        <v>47.653846153846153</v>
      </c>
      <c r="E411" s="135">
        <v>208</v>
      </c>
      <c r="F411" s="394">
        <f t="shared" si="18"/>
        <v>6.9333333333333336</v>
      </c>
      <c r="G411" s="394">
        <f t="shared" si="20"/>
        <v>330.40000000000003</v>
      </c>
      <c r="I411" s="400">
        <v>409</v>
      </c>
      <c r="J411" s="401" t="s">
        <v>1558</v>
      </c>
      <c r="K411" s="406" t="s">
        <v>1482</v>
      </c>
      <c r="L411" s="401" t="s">
        <v>1144</v>
      </c>
      <c r="M411" s="402">
        <v>52.4</v>
      </c>
      <c r="N411" s="401">
        <v>20</v>
      </c>
      <c r="O411" s="404">
        <f t="shared" si="19"/>
        <v>0.33333333333333337</v>
      </c>
      <c r="P411" s="405">
        <f>Table4[[#This Row],[Selling Price]]*Table4[[#This Row],[2025-Qty]]</f>
        <v>17.466666666666669</v>
      </c>
    </row>
    <row r="412" spans="1:16">
      <c r="A412" s="79" t="s">
        <v>859</v>
      </c>
      <c r="B412" s="79" t="s">
        <v>522</v>
      </c>
      <c r="C412" s="79" t="s">
        <v>419</v>
      </c>
      <c r="D412" s="394">
        <v>85.154086956521752</v>
      </c>
      <c r="E412" s="135">
        <v>115</v>
      </c>
      <c r="F412" s="394">
        <f t="shared" si="18"/>
        <v>3.8333333333333339</v>
      </c>
      <c r="G412" s="394">
        <f t="shared" si="20"/>
        <v>326.42400000000009</v>
      </c>
      <c r="I412" s="400">
        <v>410</v>
      </c>
      <c r="J412" s="401" t="s">
        <v>1559</v>
      </c>
      <c r="K412" s="401" t="s">
        <v>1147</v>
      </c>
      <c r="L412" s="401" t="s">
        <v>1144</v>
      </c>
      <c r="M412" s="402">
        <v>233.28</v>
      </c>
      <c r="N412" s="401">
        <v>20</v>
      </c>
      <c r="O412" s="404">
        <f t="shared" si="19"/>
        <v>0.33333333333333337</v>
      </c>
      <c r="P412" s="405">
        <f>Table4[[#This Row],[Selling Price]]*Table4[[#This Row],[2025-Qty]]</f>
        <v>77.760000000000005</v>
      </c>
    </row>
    <row r="413" spans="1:16">
      <c r="A413" s="79" t="s">
        <v>860</v>
      </c>
      <c r="B413" s="79" t="s">
        <v>665</v>
      </c>
      <c r="C413" s="79" t="s">
        <v>419</v>
      </c>
      <c r="D413" s="394">
        <v>39.00864</v>
      </c>
      <c r="E413" s="135">
        <v>250</v>
      </c>
      <c r="F413" s="394">
        <f t="shared" si="18"/>
        <v>8.3333333333333339</v>
      </c>
      <c r="G413" s="394">
        <f t="shared" si="20"/>
        <v>325.072</v>
      </c>
      <c r="I413" s="400">
        <v>411</v>
      </c>
      <c r="J413" s="401" t="s">
        <v>1560</v>
      </c>
      <c r="K413" s="401" t="s">
        <v>1147</v>
      </c>
      <c r="L413" s="401" t="s">
        <v>1144</v>
      </c>
      <c r="M413" s="402">
        <v>61.05</v>
      </c>
      <c r="N413" s="401">
        <v>20</v>
      </c>
      <c r="O413" s="404">
        <f t="shared" si="19"/>
        <v>0.33333333333333337</v>
      </c>
      <c r="P413" s="405">
        <f>Table4[[#This Row],[Selling Price]]*Table4[[#This Row],[2025-Qty]]</f>
        <v>20.350000000000001</v>
      </c>
    </row>
    <row r="414" spans="1:16">
      <c r="A414" s="79" t="s">
        <v>861</v>
      </c>
      <c r="B414" s="79" t="s">
        <v>491</v>
      </c>
      <c r="C414" s="79" t="s">
        <v>419</v>
      </c>
      <c r="D414" s="394">
        <v>125.64</v>
      </c>
      <c r="E414" s="135">
        <v>75</v>
      </c>
      <c r="F414" s="394">
        <f t="shared" si="18"/>
        <v>2.5</v>
      </c>
      <c r="G414" s="394">
        <f t="shared" si="20"/>
        <v>314.10000000000002</v>
      </c>
      <c r="I414" s="400">
        <v>412</v>
      </c>
      <c r="J414" s="401" t="s">
        <v>1561</v>
      </c>
      <c r="K414" s="406" t="s">
        <v>1482</v>
      </c>
      <c r="L414" s="401" t="s">
        <v>1144</v>
      </c>
      <c r="M414" s="402">
        <v>151.61000000000001</v>
      </c>
      <c r="N414" s="401">
        <v>20</v>
      </c>
      <c r="O414" s="404">
        <f t="shared" si="19"/>
        <v>0.33333333333333337</v>
      </c>
      <c r="P414" s="405">
        <f>Table4[[#This Row],[Selling Price]]*Table4[[#This Row],[2025-Qty]]</f>
        <v>50.536666666666676</v>
      </c>
    </row>
    <row r="415" spans="1:16">
      <c r="A415" s="79" t="s">
        <v>862</v>
      </c>
      <c r="B415" s="79" t="s">
        <v>863</v>
      </c>
      <c r="C415" s="79" t="s">
        <v>419</v>
      </c>
      <c r="D415" s="394">
        <v>245</v>
      </c>
      <c r="E415" s="135">
        <v>38</v>
      </c>
      <c r="F415" s="394">
        <f t="shared" si="18"/>
        <v>1.2666666666666666</v>
      </c>
      <c r="G415" s="394">
        <f t="shared" si="20"/>
        <v>310.33333333333331</v>
      </c>
      <c r="I415" s="400">
        <v>413</v>
      </c>
      <c r="J415" s="401" t="s">
        <v>1562</v>
      </c>
      <c r="K415" s="401" t="s">
        <v>1147</v>
      </c>
      <c r="L415" s="401" t="s">
        <v>1144</v>
      </c>
      <c r="M415" s="402">
        <v>139.52000000000001</v>
      </c>
      <c r="N415" s="401">
        <v>20</v>
      </c>
      <c r="O415" s="404">
        <f t="shared" si="19"/>
        <v>0.33333333333333337</v>
      </c>
      <c r="P415" s="405">
        <f>Table4[[#This Row],[Selling Price]]*Table4[[#This Row],[2025-Qty]]</f>
        <v>46.506666666666675</v>
      </c>
    </row>
    <row r="416" spans="1:16">
      <c r="A416" s="79" t="s">
        <v>864</v>
      </c>
      <c r="B416" s="79" t="s">
        <v>425</v>
      </c>
      <c r="C416" s="79" t="s">
        <v>419</v>
      </c>
      <c r="D416" s="394">
        <v>69.814545454545453</v>
      </c>
      <c r="E416" s="135">
        <v>132</v>
      </c>
      <c r="F416" s="394">
        <f t="shared" si="18"/>
        <v>4.4000000000000004</v>
      </c>
      <c r="G416" s="394">
        <f t="shared" si="20"/>
        <v>307.18400000000003</v>
      </c>
      <c r="I416" s="400">
        <v>414</v>
      </c>
      <c r="J416" s="401" t="s">
        <v>1563</v>
      </c>
      <c r="K416" s="401" t="s">
        <v>1147</v>
      </c>
      <c r="L416" s="401" t="s">
        <v>1144</v>
      </c>
      <c r="M416" s="402">
        <v>1936.25</v>
      </c>
      <c r="N416" s="401">
        <v>20</v>
      </c>
      <c r="O416" s="404">
        <f t="shared" si="19"/>
        <v>0.33333333333333337</v>
      </c>
      <c r="P416" s="405">
        <f>Table4[[#This Row],[Selling Price]]*Table4[[#This Row],[2025-Qty]]</f>
        <v>645.41666666666674</v>
      </c>
    </row>
    <row r="417" spans="1:16">
      <c r="A417" s="79" t="s">
        <v>865</v>
      </c>
      <c r="B417" s="79" t="s">
        <v>866</v>
      </c>
      <c r="C417" s="79" t="s">
        <v>419</v>
      </c>
      <c r="D417" s="394">
        <v>115.15</v>
      </c>
      <c r="E417" s="135">
        <v>80</v>
      </c>
      <c r="F417" s="394">
        <f t="shared" si="18"/>
        <v>2.666666666666667</v>
      </c>
      <c r="G417" s="394">
        <f t="shared" si="20"/>
        <v>307.06666666666672</v>
      </c>
      <c r="I417" s="400">
        <v>415</v>
      </c>
      <c r="J417" s="401" t="s">
        <v>1564</v>
      </c>
      <c r="K417" s="401" t="s">
        <v>1140</v>
      </c>
      <c r="L417" s="401" t="s">
        <v>1141</v>
      </c>
      <c r="M417" s="402">
        <v>4.97</v>
      </c>
      <c r="N417" s="401">
        <v>20</v>
      </c>
      <c r="O417" s="404">
        <f t="shared" si="19"/>
        <v>0.33333333333333337</v>
      </c>
      <c r="P417" s="405">
        <f>Table4[[#This Row],[Selling Price]]*Table4[[#This Row],[2025-Qty]]</f>
        <v>1.6566666666666667</v>
      </c>
    </row>
    <row r="418" spans="1:16">
      <c r="A418" s="79" t="s">
        <v>867</v>
      </c>
      <c r="B418" s="79" t="s">
        <v>778</v>
      </c>
      <c r="C418" s="79" t="s">
        <v>419</v>
      </c>
      <c r="D418" s="394">
        <v>224</v>
      </c>
      <c r="E418" s="135">
        <v>41</v>
      </c>
      <c r="F418" s="394">
        <f t="shared" si="18"/>
        <v>1.3666666666666667</v>
      </c>
      <c r="G418" s="394">
        <f t="shared" si="20"/>
        <v>306.13333333333333</v>
      </c>
      <c r="I418" s="400">
        <v>416</v>
      </c>
      <c r="J418" s="401" t="s">
        <v>1565</v>
      </c>
      <c r="K418" s="406" t="s">
        <v>1482</v>
      </c>
      <c r="L418" s="401" t="s">
        <v>1144</v>
      </c>
      <c r="M418" s="402">
        <v>23.18</v>
      </c>
      <c r="N418" s="401">
        <v>20</v>
      </c>
      <c r="O418" s="404">
        <f t="shared" si="19"/>
        <v>0.33333333333333337</v>
      </c>
      <c r="P418" s="405">
        <f>Table4[[#This Row],[Selling Price]]*Table4[[#This Row],[2025-Qty]]</f>
        <v>7.7266666666666675</v>
      </c>
    </row>
    <row r="419" spans="1:16">
      <c r="A419" s="79" t="s">
        <v>868</v>
      </c>
      <c r="B419" s="79" t="s">
        <v>495</v>
      </c>
      <c r="C419" s="79" t="s">
        <v>419</v>
      </c>
      <c r="D419" s="394">
        <v>67.688888888888883</v>
      </c>
      <c r="E419" s="135">
        <v>135</v>
      </c>
      <c r="F419" s="394">
        <f t="shared" si="18"/>
        <v>4.5</v>
      </c>
      <c r="G419" s="394">
        <f t="shared" si="20"/>
        <v>304.59999999999997</v>
      </c>
      <c r="I419" s="400">
        <v>417</v>
      </c>
      <c r="J419" s="401" t="s">
        <v>1566</v>
      </c>
      <c r="K419" s="401" t="s">
        <v>1143</v>
      </c>
      <c r="L419" s="401" t="s">
        <v>1144</v>
      </c>
      <c r="M419" s="402">
        <v>138.22999999999999</v>
      </c>
      <c r="N419" s="401">
        <v>20</v>
      </c>
      <c r="O419" s="404">
        <f t="shared" si="19"/>
        <v>0.33333333333333337</v>
      </c>
      <c r="P419" s="405">
        <f>Table4[[#This Row],[Selling Price]]*Table4[[#This Row],[2025-Qty]]</f>
        <v>46.076666666666668</v>
      </c>
    </row>
    <row r="420" spans="1:16">
      <c r="A420" s="79" t="s">
        <v>869</v>
      </c>
      <c r="B420" s="79" t="s">
        <v>495</v>
      </c>
      <c r="C420" s="79" t="s">
        <v>419</v>
      </c>
      <c r="D420" s="394">
        <v>227.90199999999999</v>
      </c>
      <c r="E420" s="135">
        <v>40</v>
      </c>
      <c r="F420" s="394">
        <f t="shared" si="18"/>
        <v>1.3333333333333335</v>
      </c>
      <c r="G420" s="394">
        <f t="shared" si="20"/>
        <v>303.86933333333337</v>
      </c>
      <c r="I420" s="400">
        <v>418</v>
      </c>
      <c r="J420" s="401" t="s">
        <v>1567</v>
      </c>
      <c r="K420" s="401" t="s">
        <v>1143</v>
      </c>
      <c r="L420" s="401" t="s">
        <v>1144</v>
      </c>
      <c r="M420" s="402">
        <v>118</v>
      </c>
      <c r="N420" s="401">
        <v>20</v>
      </c>
      <c r="O420" s="404">
        <f t="shared" si="19"/>
        <v>0.33333333333333337</v>
      </c>
      <c r="P420" s="405">
        <f>Table4[[#This Row],[Selling Price]]*Table4[[#This Row],[2025-Qty]]</f>
        <v>39.333333333333336</v>
      </c>
    </row>
    <row r="421" spans="1:16">
      <c r="A421" s="79" t="s">
        <v>870</v>
      </c>
      <c r="B421" s="79" t="s">
        <v>425</v>
      </c>
      <c r="C421" s="79" t="s">
        <v>419</v>
      </c>
      <c r="D421" s="394">
        <v>78.701754385964918</v>
      </c>
      <c r="E421" s="135">
        <v>114</v>
      </c>
      <c r="F421" s="394">
        <f t="shared" si="18"/>
        <v>3.8000000000000003</v>
      </c>
      <c r="G421" s="394">
        <f t="shared" si="20"/>
        <v>299.06666666666672</v>
      </c>
      <c r="I421" s="400">
        <v>419</v>
      </c>
      <c r="J421" s="401" t="s">
        <v>1568</v>
      </c>
      <c r="K421" s="401"/>
      <c r="L421" s="401"/>
      <c r="M421" s="402">
        <v>222</v>
      </c>
      <c r="N421" s="401">
        <v>20</v>
      </c>
      <c r="O421" s="404">
        <f t="shared" si="19"/>
        <v>0.33333333333333337</v>
      </c>
      <c r="P421" s="405">
        <f>Table4[[#This Row],[Selling Price]]*Table4[[#This Row],[2025-Qty]]</f>
        <v>74.000000000000014</v>
      </c>
    </row>
    <row r="422" spans="1:16">
      <c r="A422" s="79" t="s">
        <v>871</v>
      </c>
      <c r="B422" s="79" t="s">
        <v>872</v>
      </c>
      <c r="C422" s="79" t="s">
        <v>419</v>
      </c>
      <c r="D422" s="394">
        <v>138.34</v>
      </c>
      <c r="E422" s="135">
        <v>64</v>
      </c>
      <c r="F422" s="394">
        <f t="shared" si="18"/>
        <v>2.1333333333333333</v>
      </c>
      <c r="G422" s="394">
        <f t="shared" si="20"/>
        <v>295.12533333333334</v>
      </c>
      <c r="I422" s="400">
        <v>420</v>
      </c>
      <c r="J422" s="401" t="s">
        <v>1569</v>
      </c>
      <c r="K422" s="401"/>
      <c r="L422" s="401"/>
      <c r="M422" s="402">
        <v>980</v>
      </c>
      <c r="N422" s="401">
        <v>20</v>
      </c>
      <c r="O422" s="404">
        <f t="shared" si="19"/>
        <v>0.33333333333333337</v>
      </c>
      <c r="P422" s="405">
        <f>Table4[[#This Row],[Selling Price]]*Table4[[#This Row],[2025-Qty]]</f>
        <v>326.66666666666669</v>
      </c>
    </row>
    <row r="423" spans="1:16">
      <c r="A423" s="79" t="s">
        <v>873</v>
      </c>
      <c r="B423" s="79" t="s">
        <v>874</v>
      </c>
      <c r="C423" s="79" t="s">
        <v>419</v>
      </c>
      <c r="D423" s="394">
        <v>100</v>
      </c>
      <c r="E423" s="135">
        <v>88</v>
      </c>
      <c r="F423" s="394">
        <f t="shared" si="18"/>
        <v>2.9333333333333336</v>
      </c>
      <c r="G423" s="394">
        <f t="shared" si="20"/>
        <v>293.33333333333337</v>
      </c>
      <c r="I423" s="400">
        <v>421</v>
      </c>
      <c r="J423" s="401" t="s">
        <v>1570</v>
      </c>
      <c r="K423" s="401" t="s">
        <v>1143</v>
      </c>
      <c r="L423" s="401" t="s">
        <v>1144</v>
      </c>
      <c r="M423" s="402">
        <v>249</v>
      </c>
      <c r="N423" s="401">
        <v>20</v>
      </c>
      <c r="O423" s="404">
        <f t="shared" si="19"/>
        <v>0.33333333333333337</v>
      </c>
      <c r="P423" s="405">
        <f>Table4[[#This Row],[Selling Price]]*Table4[[#This Row],[2025-Qty]]</f>
        <v>83.000000000000014</v>
      </c>
    </row>
    <row r="424" spans="1:16">
      <c r="A424" s="79" t="s">
        <v>875</v>
      </c>
      <c r="B424" s="79" t="s">
        <v>425</v>
      </c>
      <c r="C424" s="79" t="s">
        <v>419</v>
      </c>
      <c r="D424" s="394">
        <v>73.298999999999992</v>
      </c>
      <c r="E424" s="135">
        <v>120</v>
      </c>
      <c r="F424" s="394">
        <f t="shared" si="18"/>
        <v>4</v>
      </c>
      <c r="G424" s="394">
        <f t="shared" si="20"/>
        <v>293.19599999999997</v>
      </c>
      <c r="I424" s="400">
        <v>422</v>
      </c>
      <c r="J424" s="401" t="s">
        <v>1571</v>
      </c>
      <c r="K424" s="401" t="s">
        <v>1143</v>
      </c>
      <c r="L424" s="401" t="s">
        <v>1144</v>
      </c>
      <c r="M424" s="402">
        <v>443.62</v>
      </c>
      <c r="N424" s="401">
        <v>20</v>
      </c>
      <c r="O424" s="404">
        <f t="shared" si="19"/>
        <v>0.33333333333333337</v>
      </c>
      <c r="P424" s="405">
        <f>Table4[[#This Row],[Selling Price]]*Table4[[#This Row],[2025-Qty]]</f>
        <v>147.87333333333336</v>
      </c>
    </row>
    <row r="425" spans="1:16">
      <c r="A425" s="79" t="s">
        <v>876</v>
      </c>
      <c r="B425" s="79" t="s">
        <v>877</v>
      </c>
      <c r="C425" s="79" t="s">
        <v>419</v>
      </c>
      <c r="D425" s="394">
        <v>182.5</v>
      </c>
      <c r="E425" s="135">
        <v>48</v>
      </c>
      <c r="F425" s="394">
        <f t="shared" si="18"/>
        <v>1.6</v>
      </c>
      <c r="G425" s="394">
        <f t="shared" si="20"/>
        <v>292</v>
      </c>
      <c r="I425" s="400">
        <v>423</v>
      </c>
      <c r="J425" s="401" t="s">
        <v>1572</v>
      </c>
      <c r="K425" s="401" t="s">
        <v>1147</v>
      </c>
      <c r="L425" s="401" t="s">
        <v>1144</v>
      </c>
      <c r="M425" s="402">
        <v>552.79</v>
      </c>
      <c r="N425" s="401">
        <v>20</v>
      </c>
      <c r="O425" s="404">
        <f t="shared" si="19"/>
        <v>0.33333333333333337</v>
      </c>
      <c r="P425" s="405">
        <f>Table4[[#This Row],[Selling Price]]*Table4[[#This Row],[2025-Qty]]</f>
        <v>184.26333333333335</v>
      </c>
    </row>
    <row r="426" spans="1:16">
      <c r="A426" s="79" t="s">
        <v>878</v>
      </c>
      <c r="B426" s="79" t="s">
        <v>879</v>
      </c>
      <c r="C426" s="79" t="s">
        <v>419</v>
      </c>
      <c r="D426" s="394">
        <v>115</v>
      </c>
      <c r="E426" s="135">
        <v>76</v>
      </c>
      <c r="F426" s="394">
        <f t="shared" si="18"/>
        <v>2.5333333333333332</v>
      </c>
      <c r="G426" s="394">
        <f t="shared" si="20"/>
        <v>291.33333333333331</v>
      </c>
      <c r="I426" s="400">
        <v>424</v>
      </c>
      <c r="J426" s="401" t="s">
        <v>1573</v>
      </c>
      <c r="K426" s="401" t="s">
        <v>1157</v>
      </c>
      <c r="L426" s="401" t="s">
        <v>1144</v>
      </c>
      <c r="M426" s="402">
        <v>277.8</v>
      </c>
      <c r="N426" s="401">
        <v>20</v>
      </c>
      <c r="O426" s="404">
        <f t="shared" si="19"/>
        <v>0.33333333333333337</v>
      </c>
      <c r="P426" s="405">
        <f>Table4[[#This Row],[Selling Price]]*Table4[[#This Row],[2025-Qty]]</f>
        <v>92.600000000000009</v>
      </c>
    </row>
    <row r="427" spans="1:16">
      <c r="A427" s="79" t="s">
        <v>880</v>
      </c>
      <c r="B427" s="79" t="s">
        <v>881</v>
      </c>
      <c r="C427" s="79" t="s">
        <v>419</v>
      </c>
      <c r="D427" s="394">
        <v>375.21739130434781</v>
      </c>
      <c r="E427" s="135">
        <v>23</v>
      </c>
      <c r="F427" s="394">
        <f t="shared" si="18"/>
        <v>0.76666666666666672</v>
      </c>
      <c r="G427" s="394">
        <f t="shared" si="20"/>
        <v>287.66666666666669</v>
      </c>
      <c r="I427" s="400">
        <v>425</v>
      </c>
      <c r="J427" s="401" t="s">
        <v>1574</v>
      </c>
      <c r="K427" s="401" t="s">
        <v>1157</v>
      </c>
      <c r="L427" s="401" t="s">
        <v>1144</v>
      </c>
      <c r="M427" s="402">
        <v>3128.42</v>
      </c>
      <c r="N427" s="401">
        <v>20</v>
      </c>
      <c r="O427" s="404">
        <f t="shared" si="19"/>
        <v>0.33333333333333337</v>
      </c>
      <c r="P427" s="405">
        <f>Table4[[#This Row],[Selling Price]]*Table4[[#This Row],[2025-Qty]]</f>
        <v>1042.8066666666668</v>
      </c>
    </row>
    <row r="428" spans="1:16">
      <c r="A428" s="79" t="s">
        <v>882</v>
      </c>
      <c r="B428" s="79" t="s">
        <v>603</v>
      </c>
      <c r="C428" s="79" t="s">
        <v>419</v>
      </c>
      <c r="D428" s="394">
        <v>245</v>
      </c>
      <c r="E428" s="135">
        <v>35</v>
      </c>
      <c r="F428" s="394">
        <f t="shared" si="18"/>
        <v>1.1666666666666667</v>
      </c>
      <c r="G428" s="394">
        <f t="shared" si="20"/>
        <v>285.83333333333337</v>
      </c>
      <c r="I428" s="400">
        <v>426</v>
      </c>
      <c r="J428" s="401" t="s">
        <v>1575</v>
      </c>
      <c r="K428" s="401" t="s">
        <v>1157</v>
      </c>
      <c r="L428" s="401" t="s">
        <v>1144</v>
      </c>
      <c r="M428" s="402">
        <v>5061.2</v>
      </c>
      <c r="N428" s="401">
        <v>20</v>
      </c>
      <c r="O428" s="404">
        <f t="shared" si="19"/>
        <v>0.33333333333333337</v>
      </c>
      <c r="P428" s="405">
        <f>Table4[[#This Row],[Selling Price]]*Table4[[#This Row],[2025-Qty]]</f>
        <v>1687.0666666666668</v>
      </c>
    </row>
    <row r="429" spans="1:16">
      <c r="A429" s="79" t="s">
        <v>883</v>
      </c>
      <c r="B429" s="79" t="s">
        <v>585</v>
      </c>
      <c r="C429" s="79" t="s">
        <v>419</v>
      </c>
      <c r="D429" s="394">
        <v>26.589433962264152</v>
      </c>
      <c r="E429" s="135">
        <v>318</v>
      </c>
      <c r="F429" s="394">
        <f t="shared" si="18"/>
        <v>10.600000000000001</v>
      </c>
      <c r="G429" s="394">
        <f t="shared" si="20"/>
        <v>281.84800000000007</v>
      </c>
      <c r="I429" s="400">
        <v>427</v>
      </c>
      <c r="J429" s="401" t="s">
        <v>1576</v>
      </c>
      <c r="K429" s="401" t="s">
        <v>1147</v>
      </c>
      <c r="L429" s="401" t="s">
        <v>1144</v>
      </c>
      <c r="M429" s="402">
        <v>14.68</v>
      </c>
      <c r="N429" s="401">
        <v>20</v>
      </c>
      <c r="O429" s="404">
        <f t="shared" si="19"/>
        <v>0.33333333333333337</v>
      </c>
      <c r="P429" s="405">
        <f>Table4[[#This Row],[Selling Price]]*Table4[[#This Row],[2025-Qty]]</f>
        <v>4.8933333333333335</v>
      </c>
    </row>
    <row r="430" spans="1:16">
      <c r="A430" s="79" t="s">
        <v>884</v>
      </c>
      <c r="B430" s="79" t="s">
        <v>778</v>
      </c>
      <c r="C430" s="79" t="s">
        <v>419</v>
      </c>
      <c r="D430" s="394">
        <v>112.0256</v>
      </c>
      <c r="E430" s="135">
        <v>75</v>
      </c>
      <c r="F430" s="394">
        <f t="shared" si="18"/>
        <v>2.5</v>
      </c>
      <c r="G430" s="394">
        <f t="shared" si="20"/>
        <v>280.06399999999996</v>
      </c>
      <c r="I430" s="400">
        <v>428</v>
      </c>
      <c r="J430" s="401" t="s">
        <v>1577</v>
      </c>
      <c r="K430" s="401" t="s">
        <v>1140</v>
      </c>
      <c r="L430" s="401" t="s">
        <v>1141</v>
      </c>
      <c r="M430" s="402">
        <v>385</v>
      </c>
      <c r="N430" s="401">
        <v>20</v>
      </c>
      <c r="O430" s="404">
        <f t="shared" si="19"/>
        <v>0.33333333333333337</v>
      </c>
      <c r="P430" s="405">
        <f>Table4[[#This Row],[Selling Price]]*Table4[[#This Row],[2025-Qty]]</f>
        <v>128.33333333333334</v>
      </c>
    </row>
    <row r="431" spans="1:16">
      <c r="A431" s="79" t="s">
        <v>885</v>
      </c>
      <c r="B431" s="79" t="s">
        <v>886</v>
      </c>
      <c r="C431" s="79" t="s">
        <v>419</v>
      </c>
      <c r="D431" s="394">
        <v>41.767676767676768</v>
      </c>
      <c r="E431" s="135">
        <v>198</v>
      </c>
      <c r="F431" s="394">
        <f t="shared" si="18"/>
        <v>6.6000000000000005</v>
      </c>
      <c r="G431" s="394">
        <f t="shared" si="20"/>
        <v>275.66666666666669</v>
      </c>
      <c r="I431" s="400">
        <v>429</v>
      </c>
      <c r="J431" s="401" t="s">
        <v>1578</v>
      </c>
      <c r="K431" s="401" t="s">
        <v>1299</v>
      </c>
      <c r="L431" s="401" t="s">
        <v>1144</v>
      </c>
      <c r="M431" s="402">
        <v>125.4</v>
      </c>
      <c r="N431" s="401">
        <v>20</v>
      </c>
      <c r="O431" s="404">
        <f t="shared" si="19"/>
        <v>0.33333333333333337</v>
      </c>
      <c r="P431" s="405">
        <f>Table4[[#This Row],[Selling Price]]*Table4[[#This Row],[2025-Qty]]</f>
        <v>41.800000000000004</v>
      </c>
    </row>
    <row r="432" spans="1:16">
      <c r="A432" s="79" t="s">
        <v>887</v>
      </c>
      <c r="B432" s="79" t="s">
        <v>601</v>
      </c>
      <c r="C432" s="79" t="s">
        <v>419</v>
      </c>
      <c r="D432" s="394">
        <v>512.33500000000004</v>
      </c>
      <c r="E432" s="135">
        <v>16</v>
      </c>
      <c r="F432" s="394">
        <f t="shared" si="18"/>
        <v>0.53333333333333333</v>
      </c>
      <c r="G432" s="394">
        <f t="shared" si="20"/>
        <v>273.24533333333335</v>
      </c>
      <c r="I432" s="400">
        <v>430</v>
      </c>
      <c r="J432" s="401" t="s">
        <v>1579</v>
      </c>
      <c r="K432" s="401" t="s">
        <v>1254</v>
      </c>
      <c r="L432" s="401" t="s">
        <v>1144</v>
      </c>
      <c r="M432" s="402">
        <v>308.39999999999998</v>
      </c>
      <c r="N432" s="401">
        <v>20</v>
      </c>
      <c r="O432" s="404">
        <f t="shared" si="19"/>
        <v>0.33333333333333337</v>
      </c>
      <c r="P432" s="405">
        <f>Table4[[#This Row],[Selling Price]]*Table4[[#This Row],[2025-Qty]]</f>
        <v>102.8</v>
      </c>
    </row>
    <row r="433" spans="1:16">
      <c r="A433" s="79" t="s">
        <v>888</v>
      </c>
      <c r="B433" s="79" t="s">
        <v>445</v>
      </c>
      <c r="C433" s="79" t="s">
        <v>419</v>
      </c>
      <c r="D433" s="394">
        <v>480</v>
      </c>
      <c r="E433" s="135">
        <v>17</v>
      </c>
      <c r="F433" s="394">
        <f t="shared" si="18"/>
        <v>0.56666666666666676</v>
      </c>
      <c r="G433" s="394">
        <f t="shared" si="20"/>
        <v>272.00000000000006</v>
      </c>
      <c r="I433" s="400">
        <v>431</v>
      </c>
      <c r="J433" s="401" t="s">
        <v>1580</v>
      </c>
      <c r="K433" s="401" t="s">
        <v>1140</v>
      </c>
      <c r="L433" s="401" t="s">
        <v>1141</v>
      </c>
      <c r="M433" s="402">
        <v>5.6</v>
      </c>
      <c r="N433" s="401">
        <v>20</v>
      </c>
      <c r="O433" s="404">
        <f t="shared" si="19"/>
        <v>0.33333333333333337</v>
      </c>
      <c r="P433" s="405">
        <f>Table4[[#This Row],[Selling Price]]*Table4[[#This Row],[2025-Qty]]</f>
        <v>1.8666666666666667</v>
      </c>
    </row>
    <row r="434" spans="1:16">
      <c r="A434" s="79" t="s">
        <v>889</v>
      </c>
      <c r="B434" s="79" t="s">
        <v>599</v>
      </c>
      <c r="C434" s="79" t="s">
        <v>419</v>
      </c>
      <c r="D434" s="394">
        <v>107.21200000000002</v>
      </c>
      <c r="E434" s="135">
        <v>75</v>
      </c>
      <c r="F434" s="394">
        <f t="shared" si="18"/>
        <v>2.5</v>
      </c>
      <c r="G434" s="394">
        <f t="shared" si="20"/>
        <v>268.03000000000003</v>
      </c>
      <c r="I434" s="400">
        <v>432</v>
      </c>
      <c r="J434" s="401" t="s">
        <v>1581</v>
      </c>
      <c r="K434" s="401" t="s">
        <v>1140</v>
      </c>
      <c r="L434" s="401" t="s">
        <v>1141</v>
      </c>
      <c r="M434" s="402">
        <v>740</v>
      </c>
      <c r="N434" s="401">
        <v>20</v>
      </c>
      <c r="O434" s="404">
        <f t="shared" si="19"/>
        <v>0.33333333333333337</v>
      </c>
      <c r="P434" s="405">
        <f>Table4[[#This Row],[Selling Price]]*Table4[[#This Row],[2025-Qty]]</f>
        <v>246.66666666666669</v>
      </c>
    </row>
    <row r="435" spans="1:16">
      <c r="A435" s="79" t="s">
        <v>890</v>
      </c>
      <c r="B435" s="79" t="s">
        <v>491</v>
      </c>
      <c r="C435" s="79" t="s">
        <v>419</v>
      </c>
      <c r="D435" s="394">
        <v>33</v>
      </c>
      <c r="E435" s="135">
        <v>241</v>
      </c>
      <c r="F435" s="394">
        <f t="shared" si="18"/>
        <v>8.0333333333333332</v>
      </c>
      <c r="G435" s="394">
        <f t="shared" si="20"/>
        <v>265.10000000000002</v>
      </c>
      <c r="I435" s="400">
        <v>433</v>
      </c>
      <c r="J435" s="401" t="s">
        <v>1582</v>
      </c>
      <c r="K435" s="406" t="s">
        <v>1482</v>
      </c>
      <c r="L435" s="401" t="s">
        <v>1144</v>
      </c>
      <c r="M435" s="402">
        <v>70.739999999999995</v>
      </c>
      <c r="N435" s="401">
        <v>20</v>
      </c>
      <c r="O435" s="404">
        <f t="shared" si="19"/>
        <v>0.33333333333333337</v>
      </c>
      <c r="P435" s="405">
        <f>Table4[[#This Row],[Selling Price]]*Table4[[#This Row],[2025-Qty]]</f>
        <v>23.580000000000002</v>
      </c>
    </row>
    <row r="436" spans="1:16">
      <c r="A436" s="79" t="s">
        <v>891</v>
      </c>
      <c r="B436" s="79" t="s">
        <v>704</v>
      </c>
      <c r="C436" s="79" t="s">
        <v>419</v>
      </c>
      <c r="D436" s="394">
        <v>107.14000000000001</v>
      </c>
      <c r="E436" s="135">
        <v>74</v>
      </c>
      <c r="F436" s="394">
        <f t="shared" si="18"/>
        <v>2.4666666666666668</v>
      </c>
      <c r="G436" s="394">
        <f t="shared" si="20"/>
        <v>264.27866666666671</v>
      </c>
      <c r="I436" s="400">
        <v>434</v>
      </c>
      <c r="J436" s="401" t="s">
        <v>1583</v>
      </c>
      <c r="K436" s="401"/>
      <c r="L436" s="401"/>
      <c r="M436" s="402">
        <v>12.45</v>
      </c>
      <c r="N436" s="401">
        <v>20</v>
      </c>
      <c r="O436" s="404">
        <f t="shared" si="19"/>
        <v>0.33333333333333337</v>
      </c>
      <c r="P436" s="405">
        <f>Table4[[#This Row],[Selling Price]]*Table4[[#This Row],[2025-Qty]]</f>
        <v>4.1500000000000004</v>
      </c>
    </row>
    <row r="437" spans="1:16">
      <c r="A437" s="79" t="s">
        <v>892</v>
      </c>
      <c r="B437" s="79" t="s">
        <v>893</v>
      </c>
      <c r="C437" s="79" t="s">
        <v>419</v>
      </c>
      <c r="D437" s="394">
        <v>23.045801749271128</v>
      </c>
      <c r="E437" s="135">
        <v>343</v>
      </c>
      <c r="F437" s="394">
        <f t="shared" si="18"/>
        <v>11.433333333333334</v>
      </c>
      <c r="G437" s="394">
        <f t="shared" si="20"/>
        <v>263.49033333333324</v>
      </c>
      <c r="I437" s="400">
        <v>435</v>
      </c>
      <c r="J437" s="401" t="s">
        <v>1584</v>
      </c>
      <c r="K437" s="401" t="s">
        <v>1147</v>
      </c>
      <c r="L437" s="401" t="s">
        <v>1144</v>
      </c>
      <c r="M437" s="402">
        <v>41.64</v>
      </c>
      <c r="N437" s="401">
        <v>20</v>
      </c>
      <c r="O437" s="404">
        <f t="shared" si="19"/>
        <v>0.33333333333333337</v>
      </c>
      <c r="P437" s="405">
        <f>Table4[[#This Row],[Selling Price]]*Table4[[#This Row],[2025-Qty]]</f>
        <v>13.880000000000003</v>
      </c>
    </row>
    <row r="438" spans="1:16">
      <c r="A438" s="79" t="s">
        <v>894</v>
      </c>
      <c r="B438" s="79" t="s">
        <v>542</v>
      </c>
      <c r="C438" s="79" t="s">
        <v>419</v>
      </c>
      <c r="D438" s="394">
        <v>10.262500000000001</v>
      </c>
      <c r="E438" s="135">
        <v>768</v>
      </c>
      <c r="F438" s="394">
        <f t="shared" si="18"/>
        <v>25.6</v>
      </c>
      <c r="G438" s="394">
        <f t="shared" si="20"/>
        <v>262.72000000000003</v>
      </c>
      <c r="I438" s="400">
        <v>436</v>
      </c>
      <c r="J438" s="401" t="s">
        <v>1585</v>
      </c>
      <c r="K438" s="406" t="s">
        <v>1482</v>
      </c>
      <c r="L438" s="401" t="s">
        <v>1144</v>
      </c>
      <c r="M438" s="402">
        <v>7.95</v>
      </c>
      <c r="N438" s="401">
        <v>20</v>
      </c>
      <c r="O438" s="404">
        <f t="shared" si="19"/>
        <v>0.33333333333333337</v>
      </c>
      <c r="P438" s="405">
        <f>Table4[[#This Row],[Selling Price]]*Table4[[#This Row],[2025-Qty]]</f>
        <v>2.6500000000000004</v>
      </c>
    </row>
    <row r="439" spans="1:16">
      <c r="A439" s="79" t="s">
        <v>895</v>
      </c>
      <c r="B439" s="79" t="s">
        <v>896</v>
      </c>
      <c r="C439" s="79" t="s">
        <v>419</v>
      </c>
      <c r="D439" s="394">
        <v>1571.44</v>
      </c>
      <c r="E439" s="135">
        <v>5</v>
      </c>
      <c r="F439" s="394">
        <f t="shared" si="18"/>
        <v>0.16666666666666669</v>
      </c>
      <c r="G439" s="394">
        <f t="shared" si="20"/>
        <v>261.90666666666669</v>
      </c>
      <c r="I439" s="400">
        <v>437</v>
      </c>
      <c r="J439" s="401" t="s">
        <v>1586</v>
      </c>
      <c r="K439" s="401" t="s">
        <v>1147</v>
      </c>
      <c r="L439" s="401" t="s">
        <v>1144</v>
      </c>
      <c r="M439" s="402">
        <v>684.09</v>
      </c>
      <c r="N439" s="401">
        <v>20</v>
      </c>
      <c r="O439" s="404">
        <f t="shared" si="19"/>
        <v>0.33333333333333337</v>
      </c>
      <c r="P439" s="405">
        <f>Table4[[#This Row],[Selling Price]]*Table4[[#This Row],[2025-Qty]]</f>
        <v>228.03000000000003</v>
      </c>
    </row>
    <row r="440" spans="1:16">
      <c r="A440" s="79" t="s">
        <v>897</v>
      </c>
      <c r="B440" s="79" t="s">
        <v>898</v>
      </c>
      <c r="C440" s="79" t="s">
        <v>419</v>
      </c>
      <c r="D440" s="394">
        <v>222.85714285714286</v>
      </c>
      <c r="E440" s="135">
        <v>35</v>
      </c>
      <c r="F440" s="394">
        <f t="shared" si="18"/>
        <v>1.1666666666666667</v>
      </c>
      <c r="G440" s="394">
        <f t="shared" si="20"/>
        <v>260</v>
      </c>
      <c r="I440" s="400">
        <v>438</v>
      </c>
      <c r="J440" s="401" t="s">
        <v>1587</v>
      </c>
      <c r="K440" s="406" t="s">
        <v>1482</v>
      </c>
      <c r="L440" s="401" t="s">
        <v>1144</v>
      </c>
      <c r="M440" s="402">
        <v>68</v>
      </c>
      <c r="N440" s="401">
        <v>20</v>
      </c>
      <c r="O440" s="404">
        <f t="shared" si="19"/>
        <v>0.33333333333333337</v>
      </c>
      <c r="P440" s="405">
        <f>Table4[[#This Row],[Selling Price]]*Table4[[#This Row],[2025-Qty]]</f>
        <v>22.666666666666668</v>
      </c>
    </row>
    <row r="441" spans="1:16">
      <c r="A441" s="79" t="s">
        <v>899</v>
      </c>
      <c r="B441" s="79" t="s">
        <v>776</v>
      </c>
      <c r="C441" s="79" t="s">
        <v>419</v>
      </c>
      <c r="D441" s="394">
        <v>119.71153846153847</v>
      </c>
      <c r="E441" s="135">
        <v>65</v>
      </c>
      <c r="F441" s="394">
        <f t="shared" si="18"/>
        <v>2.166666666666667</v>
      </c>
      <c r="G441" s="394">
        <f t="shared" si="20"/>
        <v>259.37500000000006</v>
      </c>
      <c r="I441" s="400">
        <v>439</v>
      </c>
      <c r="J441" s="401" t="s">
        <v>1588</v>
      </c>
      <c r="K441" s="406" t="s">
        <v>1482</v>
      </c>
      <c r="L441" s="401" t="s">
        <v>1144</v>
      </c>
      <c r="M441" s="402">
        <v>236.91</v>
      </c>
      <c r="N441" s="401">
        <v>20</v>
      </c>
      <c r="O441" s="404">
        <f t="shared" si="19"/>
        <v>0.33333333333333337</v>
      </c>
      <c r="P441" s="405">
        <f>Table4[[#This Row],[Selling Price]]*Table4[[#This Row],[2025-Qty]]</f>
        <v>78.970000000000013</v>
      </c>
    </row>
    <row r="442" spans="1:16">
      <c r="A442" s="79" t="s">
        <v>900</v>
      </c>
      <c r="B442" s="79" t="s">
        <v>694</v>
      </c>
      <c r="C442" s="79" t="s">
        <v>419</v>
      </c>
      <c r="D442" s="394">
        <v>11.142035398230091</v>
      </c>
      <c r="E442" s="135">
        <v>678</v>
      </c>
      <c r="F442" s="394">
        <f t="shared" si="18"/>
        <v>22.6</v>
      </c>
      <c r="G442" s="394">
        <f t="shared" si="20"/>
        <v>251.81000000000006</v>
      </c>
      <c r="I442" s="400">
        <v>440</v>
      </c>
      <c r="J442" s="401" t="s">
        <v>1589</v>
      </c>
      <c r="K442" s="401" t="s">
        <v>1147</v>
      </c>
      <c r="L442" s="401" t="s">
        <v>1144</v>
      </c>
      <c r="M442" s="402">
        <v>10074.57</v>
      </c>
      <c r="N442" s="401">
        <v>20</v>
      </c>
      <c r="O442" s="404">
        <f t="shared" si="19"/>
        <v>0.33333333333333337</v>
      </c>
      <c r="P442" s="405">
        <f>Table4[[#This Row],[Selling Price]]*Table4[[#This Row],[2025-Qty]]</f>
        <v>3358.19</v>
      </c>
    </row>
    <row r="443" spans="1:16">
      <c r="A443" s="79" t="s">
        <v>901</v>
      </c>
      <c r="B443" s="79" t="s">
        <v>458</v>
      </c>
      <c r="C443" s="79" t="s">
        <v>419</v>
      </c>
      <c r="D443" s="394">
        <v>112.85909090909091</v>
      </c>
      <c r="E443" s="135">
        <v>66</v>
      </c>
      <c r="F443" s="394">
        <f t="shared" si="18"/>
        <v>2.2000000000000002</v>
      </c>
      <c r="G443" s="394">
        <f t="shared" si="20"/>
        <v>248.29000000000002</v>
      </c>
      <c r="I443" s="400">
        <v>441</v>
      </c>
      <c r="J443" s="401" t="s">
        <v>1590</v>
      </c>
      <c r="K443" s="406" t="s">
        <v>1482</v>
      </c>
      <c r="L443" s="401" t="s">
        <v>1144</v>
      </c>
      <c r="M443" s="402">
        <v>715</v>
      </c>
      <c r="N443" s="401">
        <v>20</v>
      </c>
      <c r="O443" s="404">
        <f t="shared" si="19"/>
        <v>0.33333333333333337</v>
      </c>
      <c r="P443" s="405">
        <f>Table4[[#This Row],[Selling Price]]*Table4[[#This Row],[2025-Qty]]</f>
        <v>238.33333333333337</v>
      </c>
    </row>
    <row r="444" spans="1:16">
      <c r="A444" s="79" t="s">
        <v>902</v>
      </c>
      <c r="B444" s="79" t="s">
        <v>491</v>
      </c>
      <c r="C444" s="79" t="s">
        <v>419</v>
      </c>
      <c r="D444" s="394">
        <v>122.54237288135593</v>
      </c>
      <c r="E444" s="135">
        <v>59</v>
      </c>
      <c r="F444" s="394">
        <f t="shared" si="18"/>
        <v>1.9666666666666668</v>
      </c>
      <c r="G444" s="394">
        <f t="shared" si="20"/>
        <v>241</v>
      </c>
      <c r="I444" s="400">
        <v>442</v>
      </c>
      <c r="J444" s="401" t="s">
        <v>1591</v>
      </c>
      <c r="K444" s="401" t="s">
        <v>1147</v>
      </c>
      <c r="L444" s="401" t="s">
        <v>1144</v>
      </c>
      <c r="M444" s="402">
        <v>557.41</v>
      </c>
      <c r="N444" s="401">
        <v>20</v>
      </c>
      <c r="O444" s="404">
        <f t="shared" si="19"/>
        <v>0.33333333333333337</v>
      </c>
      <c r="P444" s="405">
        <f>Table4[[#This Row],[Selling Price]]*Table4[[#This Row],[2025-Qty]]</f>
        <v>185.80333333333334</v>
      </c>
    </row>
    <row r="445" spans="1:16">
      <c r="A445" s="79" t="s">
        <v>903</v>
      </c>
      <c r="B445" s="79" t="s">
        <v>587</v>
      </c>
      <c r="C445" s="79" t="s">
        <v>419</v>
      </c>
      <c r="D445" s="394">
        <v>14.608163265306123</v>
      </c>
      <c r="E445" s="135">
        <v>490</v>
      </c>
      <c r="F445" s="394">
        <f t="shared" si="18"/>
        <v>16.333333333333336</v>
      </c>
      <c r="G445" s="394">
        <f t="shared" si="20"/>
        <v>238.60000000000005</v>
      </c>
      <c r="I445" s="400">
        <v>443</v>
      </c>
      <c r="J445" s="401" t="s">
        <v>1592</v>
      </c>
      <c r="K445" s="401" t="s">
        <v>1147</v>
      </c>
      <c r="L445" s="401" t="s">
        <v>1144</v>
      </c>
      <c r="M445" s="402">
        <v>356.43</v>
      </c>
      <c r="N445" s="401">
        <v>20</v>
      </c>
      <c r="O445" s="404">
        <f t="shared" si="19"/>
        <v>0.33333333333333337</v>
      </c>
      <c r="P445" s="405">
        <f>Table4[[#This Row],[Selling Price]]*Table4[[#This Row],[2025-Qty]]</f>
        <v>118.81000000000002</v>
      </c>
    </row>
    <row r="446" spans="1:16">
      <c r="A446" s="79" t="s">
        <v>904</v>
      </c>
      <c r="B446" s="79" t="s">
        <v>804</v>
      </c>
      <c r="C446" s="79" t="s">
        <v>419</v>
      </c>
      <c r="D446" s="394">
        <v>356</v>
      </c>
      <c r="E446" s="135">
        <v>20</v>
      </c>
      <c r="F446" s="394">
        <f t="shared" si="18"/>
        <v>0.66666666666666674</v>
      </c>
      <c r="G446" s="394">
        <f t="shared" si="20"/>
        <v>237.33333333333337</v>
      </c>
      <c r="I446" s="400">
        <v>444</v>
      </c>
      <c r="J446" s="401" t="s">
        <v>1593</v>
      </c>
      <c r="K446" s="406" t="s">
        <v>1482</v>
      </c>
      <c r="L446" s="401" t="s">
        <v>1144</v>
      </c>
      <c r="M446" s="402">
        <v>6.35</v>
      </c>
      <c r="N446" s="401">
        <v>20</v>
      </c>
      <c r="O446" s="404">
        <f t="shared" si="19"/>
        <v>0.33333333333333337</v>
      </c>
      <c r="P446" s="405">
        <f>Table4[[#This Row],[Selling Price]]*Table4[[#This Row],[2025-Qty]]</f>
        <v>2.1166666666666667</v>
      </c>
    </row>
    <row r="447" spans="1:16">
      <c r="A447" s="79" t="s">
        <v>905</v>
      </c>
      <c r="B447" s="79" t="s">
        <v>495</v>
      </c>
      <c r="C447" s="79" t="s">
        <v>419</v>
      </c>
      <c r="D447" s="394">
        <v>176.49</v>
      </c>
      <c r="E447" s="135">
        <v>40</v>
      </c>
      <c r="F447" s="394">
        <f t="shared" si="18"/>
        <v>1.3333333333333335</v>
      </c>
      <c r="G447" s="394">
        <f t="shared" si="20"/>
        <v>235.32000000000005</v>
      </c>
      <c r="I447" s="400">
        <v>445</v>
      </c>
      <c r="J447" s="401" t="s">
        <v>1594</v>
      </c>
      <c r="K447" s="401" t="s">
        <v>1147</v>
      </c>
      <c r="L447" s="401" t="s">
        <v>1144</v>
      </c>
      <c r="M447" s="402">
        <v>264.75</v>
      </c>
      <c r="N447" s="401">
        <v>20</v>
      </c>
      <c r="O447" s="404">
        <f t="shared" si="19"/>
        <v>0.33333333333333337</v>
      </c>
      <c r="P447" s="405">
        <f>Table4[[#This Row],[Selling Price]]*Table4[[#This Row],[2025-Qty]]</f>
        <v>88.250000000000014</v>
      </c>
    </row>
    <row r="448" spans="1:16">
      <c r="A448" s="79" t="s">
        <v>906</v>
      </c>
      <c r="B448" s="79" t="s">
        <v>470</v>
      </c>
      <c r="C448" s="79" t="s">
        <v>419</v>
      </c>
      <c r="D448" s="394">
        <v>1175</v>
      </c>
      <c r="E448" s="135">
        <v>6</v>
      </c>
      <c r="F448" s="394">
        <f t="shared" si="18"/>
        <v>0.2</v>
      </c>
      <c r="G448" s="394">
        <f t="shared" si="20"/>
        <v>235</v>
      </c>
      <c r="I448" s="400">
        <v>446</v>
      </c>
      <c r="J448" s="401" t="s">
        <v>1595</v>
      </c>
      <c r="K448" s="401" t="s">
        <v>1147</v>
      </c>
      <c r="L448" s="401" t="s">
        <v>1144</v>
      </c>
      <c r="M448" s="402">
        <v>190.27</v>
      </c>
      <c r="N448" s="401">
        <v>20</v>
      </c>
      <c r="O448" s="404">
        <f t="shared" si="19"/>
        <v>0.33333333333333337</v>
      </c>
      <c r="P448" s="405">
        <f>Table4[[#This Row],[Selling Price]]*Table4[[#This Row],[2025-Qty]]</f>
        <v>63.423333333333346</v>
      </c>
    </row>
    <row r="449" spans="1:16">
      <c r="A449" s="79" t="s">
        <v>907</v>
      </c>
      <c r="B449" s="79" t="s">
        <v>908</v>
      </c>
      <c r="C449" s="79" t="s">
        <v>419</v>
      </c>
      <c r="D449" s="394">
        <v>50</v>
      </c>
      <c r="E449" s="135">
        <v>140</v>
      </c>
      <c r="F449" s="394">
        <f t="shared" si="18"/>
        <v>4.666666666666667</v>
      </c>
      <c r="G449" s="394">
        <f t="shared" si="20"/>
        <v>233.33333333333334</v>
      </c>
      <c r="I449" s="400">
        <v>447</v>
      </c>
      <c r="J449" s="401" t="s">
        <v>1596</v>
      </c>
      <c r="K449" s="406" t="s">
        <v>1482</v>
      </c>
      <c r="L449" s="401" t="s">
        <v>1144</v>
      </c>
      <c r="M449" s="402">
        <v>51.15</v>
      </c>
      <c r="N449" s="401">
        <v>20</v>
      </c>
      <c r="O449" s="404">
        <f t="shared" si="19"/>
        <v>0.33333333333333337</v>
      </c>
      <c r="P449" s="405">
        <f>Table4[[#This Row],[Selling Price]]*Table4[[#This Row],[2025-Qty]]</f>
        <v>17.05</v>
      </c>
    </row>
    <row r="450" spans="1:16">
      <c r="A450" s="79" t="s">
        <v>909</v>
      </c>
      <c r="B450" s="79" t="s">
        <v>542</v>
      </c>
      <c r="C450" s="79" t="s">
        <v>419</v>
      </c>
      <c r="D450" s="394">
        <v>7.4174082313681868</v>
      </c>
      <c r="E450" s="135">
        <v>899</v>
      </c>
      <c r="F450" s="394">
        <f t="shared" si="18"/>
        <v>29.966666666666669</v>
      </c>
      <c r="G450" s="394">
        <f t="shared" si="20"/>
        <v>222.27500000000001</v>
      </c>
      <c r="I450" s="400">
        <v>448</v>
      </c>
      <c r="J450" s="401" t="s">
        <v>1597</v>
      </c>
      <c r="K450" s="401"/>
      <c r="L450" s="401"/>
      <c r="M450" s="402">
        <v>58.73</v>
      </c>
      <c r="N450" s="401">
        <v>20</v>
      </c>
      <c r="O450" s="404">
        <f t="shared" si="19"/>
        <v>0.33333333333333337</v>
      </c>
      <c r="P450" s="405">
        <f>Table4[[#This Row],[Selling Price]]*Table4[[#This Row],[2025-Qty]]</f>
        <v>19.576666666666668</v>
      </c>
    </row>
    <row r="451" spans="1:16">
      <c r="A451" s="79" t="s">
        <v>910</v>
      </c>
      <c r="B451" s="79" t="s">
        <v>491</v>
      </c>
      <c r="C451" s="79" t="s">
        <v>419</v>
      </c>
      <c r="D451" s="394">
        <v>44.206896551724135</v>
      </c>
      <c r="E451" s="135">
        <v>145</v>
      </c>
      <c r="F451" s="394">
        <f t="shared" ref="F451:F514" si="21">(E451/3)*0.1</f>
        <v>4.8333333333333339</v>
      </c>
      <c r="G451" s="394">
        <f t="shared" si="20"/>
        <v>213.66666666666669</v>
      </c>
      <c r="I451" s="400">
        <v>449</v>
      </c>
      <c r="J451" s="401" t="s">
        <v>1598</v>
      </c>
      <c r="K451" s="401" t="s">
        <v>1140</v>
      </c>
      <c r="L451" s="401" t="s">
        <v>1141</v>
      </c>
      <c r="M451" s="402">
        <v>389.86</v>
      </c>
      <c r="N451" s="401">
        <v>20</v>
      </c>
      <c r="O451" s="404">
        <f t="shared" ref="O451:O514" si="22">(N451/3)*0.05</f>
        <v>0.33333333333333337</v>
      </c>
      <c r="P451" s="405">
        <f>Table4[[#This Row],[Selling Price]]*Table4[[#This Row],[2025-Qty]]</f>
        <v>129.95333333333335</v>
      </c>
    </row>
    <row r="452" spans="1:16">
      <c r="A452" s="79" t="s">
        <v>911</v>
      </c>
      <c r="B452" s="79" t="s">
        <v>912</v>
      </c>
      <c r="C452" s="79" t="s">
        <v>419</v>
      </c>
      <c r="D452" s="394">
        <v>1020.6</v>
      </c>
      <c r="E452" s="135">
        <v>6</v>
      </c>
      <c r="F452" s="394">
        <f t="shared" si="21"/>
        <v>0.2</v>
      </c>
      <c r="G452" s="394">
        <f t="shared" ref="G452:G515" si="23">D452*F452</f>
        <v>204.12</v>
      </c>
      <c r="I452" s="400">
        <v>450</v>
      </c>
      <c r="J452" s="401" t="s">
        <v>1599</v>
      </c>
      <c r="K452" s="401" t="s">
        <v>1140</v>
      </c>
      <c r="L452" s="401" t="s">
        <v>1141</v>
      </c>
      <c r="M452" s="402">
        <v>5.99</v>
      </c>
      <c r="N452" s="401">
        <v>20</v>
      </c>
      <c r="O452" s="404">
        <f t="shared" si="22"/>
        <v>0.33333333333333337</v>
      </c>
      <c r="P452" s="405">
        <f>Table4[[#This Row],[Selling Price]]*Table4[[#This Row],[2025-Qty]]</f>
        <v>1.996666666666667</v>
      </c>
    </row>
    <row r="453" spans="1:16">
      <c r="A453" s="79" t="s">
        <v>913</v>
      </c>
      <c r="B453" s="79" t="s">
        <v>612</v>
      </c>
      <c r="C453" s="79" t="s">
        <v>419</v>
      </c>
      <c r="D453" s="394">
        <v>36.631137724550904</v>
      </c>
      <c r="E453" s="135">
        <v>167</v>
      </c>
      <c r="F453" s="394">
        <f t="shared" si="21"/>
        <v>5.5666666666666664</v>
      </c>
      <c r="G453" s="394">
        <f t="shared" si="23"/>
        <v>203.91333333333336</v>
      </c>
      <c r="I453" s="400">
        <v>451</v>
      </c>
      <c r="J453" s="401" t="s">
        <v>1600</v>
      </c>
      <c r="K453" s="406" t="s">
        <v>1482</v>
      </c>
      <c r="L453" s="401" t="s">
        <v>1144</v>
      </c>
      <c r="M453" s="402">
        <v>30</v>
      </c>
      <c r="N453" s="401">
        <v>20</v>
      </c>
      <c r="O453" s="404">
        <f t="shared" si="22"/>
        <v>0.33333333333333337</v>
      </c>
      <c r="P453" s="405">
        <f>Table4[[#This Row],[Selling Price]]*Table4[[#This Row],[2025-Qty]]</f>
        <v>10.000000000000002</v>
      </c>
    </row>
    <row r="454" spans="1:16">
      <c r="A454" s="79" t="s">
        <v>914</v>
      </c>
      <c r="B454" s="79" t="s">
        <v>915</v>
      </c>
      <c r="C454" s="79" t="s">
        <v>419</v>
      </c>
      <c r="D454" s="394">
        <v>1200</v>
      </c>
      <c r="E454" s="135">
        <v>5</v>
      </c>
      <c r="F454" s="394">
        <f t="shared" si="21"/>
        <v>0.16666666666666669</v>
      </c>
      <c r="G454" s="394">
        <f t="shared" si="23"/>
        <v>200.00000000000003</v>
      </c>
      <c r="I454" s="400">
        <v>452</v>
      </c>
      <c r="J454" s="401" t="s">
        <v>1601</v>
      </c>
      <c r="K454" s="401" t="s">
        <v>1140</v>
      </c>
      <c r="L454" s="401" t="s">
        <v>1141</v>
      </c>
      <c r="M454" s="402">
        <v>30</v>
      </c>
      <c r="N454" s="401">
        <v>20</v>
      </c>
      <c r="O454" s="404">
        <f t="shared" si="22"/>
        <v>0.33333333333333337</v>
      </c>
      <c r="P454" s="405">
        <f>Table4[[#This Row],[Selling Price]]*Table4[[#This Row],[2025-Qty]]</f>
        <v>10.000000000000002</v>
      </c>
    </row>
    <row r="455" spans="1:16">
      <c r="A455" s="79" t="s">
        <v>916</v>
      </c>
      <c r="B455" s="79" t="s">
        <v>585</v>
      </c>
      <c r="C455" s="79" t="s">
        <v>419</v>
      </c>
      <c r="D455" s="394">
        <v>52.043652173913038</v>
      </c>
      <c r="E455" s="135">
        <v>115</v>
      </c>
      <c r="F455" s="394">
        <f t="shared" si="21"/>
        <v>3.8333333333333339</v>
      </c>
      <c r="G455" s="394">
        <f t="shared" si="23"/>
        <v>199.50066666666669</v>
      </c>
      <c r="I455" s="400">
        <v>453</v>
      </c>
      <c r="J455" s="401" t="s">
        <v>1602</v>
      </c>
      <c r="K455" s="401"/>
      <c r="L455" s="401"/>
      <c r="M455" s="402">
        <v>34.119999999999997</v>
      </c>
      <c r="N455" s="401">
        <v>20</v>
      </c>
      <c r="O455" s="404">
        <f t="shared" si="22"/>
        <v>0.33333333333333337</v>
      </c>
      <c r="P455" s="405">
        <f>Table4[[#This Row],[Selling Price]]*Table4[[#This Row],[2025-Qty]]</f>
        <v>11.373333333333333</v>
      </c>
    </row>
    <row r="456" spans="1:16">
      <c r="A456" s="79" t="s">
        <v>917</v>
      </c>
      <c r="B456" s="79" t="s">
        <v>501</v>
      </c>
      <c r="C456" s="79" t="s">
        <v>419</v>
      </c>
      <c r="D456" s="394">
        <v>9.0075757575757578</v>
      </c>
      <c r="E456" s="135">
        <v>660</v>
      </c>
      <c r="F456" s="394">
        <f t="shared" si="21"/>
        <v>22</v>
      </c>
      <c r="G456" s="394">
        <f t="shared" si="23"/>
        <v>198.16666666666669</v>
      </c>
      <c r="I456" s="400">
        <v>454</v>
      </c>
      <c r="J456" s="401" t="s">
        <v>1603</v>
      </c>
      <c r="K456" s="401" t="s">
        <v>1143</v>
      </c>
      <c r="L456" s="401" t="s">
        <v>1144</v>
      </c>
      <c r="M456" s="402">
        <v>279.89999999999998</v>
      </c>
      <c r="N456" s="401">
        <v>20</v>
      </c>
      <c r="O456" s="404">
        <f t="shared" si="22"/>
        <v>0.33333333333333337</v>
      </c>
      <c r="P456" s="405">
        <f>Table4[[#This Row],[Selling Price]]*Table4[[#This Row],[2025-Qty]]</f>
        <v>93.3</v>
      </c>
    </row>
    <row r="457" spans="1:16">
      <c r="A457" s="79" t="s">
        <v>918</v>
      </c>
      <c r="B457" s="79" t="s">
        <v>919</v>
      </c>
      <c r="C457" s="79" t="s">
        <v>419</v>
      </c>
      <c r="D457" s="394">
        <v>6.3579806659505902</v>
      </c>
      <c r="E457" s="135">
        <v>931</v>
      </c>
      <c r="F457" s="394">
        <f t="shared" si="21"/>
        <v>31.033333333333331</v>
      </c>
      <c r="G457" s="394">
        <f t="shared" si="23"/>
        <v>197.30933333333331</v>
      </c>
      <c r="I457" s="400">
        <v>455</v>
      </c>
      <c r="J457" s="401" t="s">
        <v>1604</v>
      </c>
      <c r="K457" s="401" t="s">
        <v>1490</v>
      </c>
      <c r="L457" s="401" t="s">
        <v>1144</v>
      </c>
      <c r="M457" s="402">
        <v>58.5</v>
      </c>
      <c r="N457" s="401">
        <v>20</v>
      </c>
      <c r="O457" s="404">
        <f t="shared" si="22"/>
        <v>0.33333333333333337</v>
      </c>
      <c r="P457" s="405">
        <f>Table4[[#This Row],[Selling Price]]*Table4[[#This Row],[2025-Qty]]</f>
        <v>19.500000000000004</v>
      </c>
    </row>
    <row r="458" spans="1:16">
      <c r="A458" s="79" t="s">
        <v>920</v>
      </c>
      <c r="B458" s="79" t="s">
        <v>495</v>
      </c>
      <c r="C458" s="79" t="s">
        <v>419</v>
      </c>
      <c r="D458" s="394">
        <v>267.90681818181815</v>
      </c>
      <c r="E458" s="135">
        <v>22</v>
      </c>
      <c r="F458" s="394">
        <f t="shared" si="21"/>
        <v>0.73333333333333339</v>
      </c>
      <c r="G458" s="394">
        <f t="shared" si="23"/>
        <v>196.465</v>
      </c>
      <c r="I458" s="400">
        <v>456</v>
      </c>
      <c r="J458" s="401" t="s">
        <v>1605</v>
      </c>
      <c r="K458" s="401" t="s">
        <v>1490</v>
      </c>
      <c r="L458" s="401" t="s">
        <v>1144</v>
      </c>
      <c r="M458" s="402">
        <v>263</v>
      </c>
      <c r="N458" s="401">
        <v>20</v>
      </c>
      <c r="O458" s="404">
        <f t="shared" si="22"/>
        <v>0.33333333333333337</v>
      </c>
      <c r="P458" s="405">
        <f>Table4[[#This Row],[Selling Price]]*Table4[[#This Row],[2025-Qty]]</f>
        <v>87.666666666666671</v>
      </c>
    </row>
    <row r="459" spans="1:16">
      <c r="A459" s="79" t="s">
        <v>921</v>
      </c>
      <c r="B459" s="79" t="s">
        <v>542</v>
      </c>
      <c r="C459" s="79" t="s">
        <v>419</v>
      </c>
      <c r="D459" s="394">
        <v>18.145696594427243</v>
      </c>
      <c r="E459" s="135">
        <v>323</v>
      </c>
      <c r="F459" s="394">
        <f t="shared" si="21"/>
        <v>10.766666666666667</v>
      </c>
      <c r="G459" s="394">
        <f t="shared" si="23"/>
        <v>195.36866666666666</v>
      </c>
      <c r="I459" s="400">
        <v>457</v>
      </c>
      <c r="J459" s="401" t="s">
        <v>1606</v>
      </c>
      <c r="K459" s="401" t="s">
        <v>1143</v>
      </c>
      <c r="L459" s="401" t="s">
        <v>1144</v>
      </c>
      <c r="M459" s="402">
        <v>14.5</v>
      </c>
      <c r="N459" s="401">
        <v>20</v>
      </c>
      <c r="O459" s="404">
        <f t="shared" si="22"/>
        <v>0.33333333333333337</v>
      </c>
      <c r="P459" s="405">
        <f>Table4[[#This Row],[Selling Price]]*Table4[[#This Row],[2025-Qty]]</f>
        <v>4.8333333333333339</v>
      </c>
    </row>
    <row r="460" spans="1:16">
      <c r="A460" s="79" t="s">
        <v>922</v>
      </c>
      <c r="B460" s="79" t="s">
        <v>923</v>
      </c>
      <c r="C460" s="79" t="s">
        <v>419</v>
      </c>
      <c r="D460" s="394">
        <v>12.262633832976444</v>
      </c>
      <c r="E460" s="135">
        <v>467</v>
      </c>
      <c r="F460" s="394">
        <f t="shared" si="21"/>
        <v>15.566666666666666</v>
      </c>
      <c r="G460" s="394">
        <f t="shared" si="23"/>
        <v>190.88833333333332</v>
      </c>
      <c r="I460" s="400">
        <v>458</v>
      </c>
      <c r="J460" s="401" t="s">
        <v>1607</v>
      </c>
      <c r="K460" s="401" t="s">
        <v>1143</v>
      </c>
      <c r="L460" s="401" t="s">
        <v>1144</v>
      </c>
      <c r="M460" s="402">
        <v>120.95</v>
      </c>
      <c r="N460" s="401">
        <v>20</v>
      </c>
      <c r="O460" s="404">
        <f t="shared" si="22"/>
        <v>0.33333333333333337</v>
      </c>
      <c r="P460" s="405">
        <f>Table4[[#This Row],[Selling Price]]*Table4[[#This Row],[2025-Qty]]</f>
        <v>40.31666666666667</v>
      </c>
    </row>
    <row r="461" spans="1:16">
      <c r="A461" s="79" t="s">
        <v>924</v>
      </c>
      <c r="B461" s="79" t="s">
        <v>425</v>
      </c>
      <c r="C461" s="79" t="s">
        <v>419</v>
      </c>
      <c r="D461" s="394">
        <v>103.66666666666667</v>
      </c>
      <c r="E461" s="135">
        <v>54</v>
      </c>
      <c r="F461" s="394">
        <f t="shared" si="21"/>
        <v>1.8</v>
      </c>
      <c r="G461" s="394">
        <f t="shared" si="23"/>
        <v>186.60000000000002</v>
      </c>
      <c r="I461" s="400">
        <v>459</v>
      </c>
      <c r="J461" s="401" t="s">
        <v>1608</v>
      </c>
      <c r="K461" s="401" t="s">
        <v>1143</v>
      </c>
      <c r="L461" s="401" t="s">
        <v>1144</v>
      </c>
      <c r="M461" s="402">
        <v>56.68</v>
      </c>
      <c r="N461" s="401">
        <v>20</v>
      </c>
      <c r="O461" s="404">
        <f t="shared" si="22"/>
        <v>0.33333333333333337</v>
      </c>
      <c r="P461" s="405">
        <f>Table4[[#This Row],[Selling Price]]*Table4[[#This Row],[2025-Qty]]</f>
        <v>18.893333333333334</v>
      </c>
    </row>
    <row r="462" spans="1:16">
      <c r="A462" s="79" t="s">
        <v>925</v>
      </c>
      <c r="B462" s="79" t="s">
        <v>585</v>
      </c>
      <c r="C462" s="79" t="s">
        <v>419</v>
      </c>
      <c r="D462" s="394">
        <v>45.140322580645162</v>
      </c>
      <c r="E462" s="135">
        <v>124</v>
      </c>
      <c r="F462" s="394">
        <f t="shared" si="21"/>
        <v>4.1333333333333337</v>
      </c>
      <c r="G462" s="394">
        <f t="shared" si="23"/>
        <v>186.58</v>
      </c>
      <c r="I462" s="400">
        <v>460</v>
      </c>
      <c r="J462" s="401" t="s">
        <v>1609</v>
      </c>
      <c r="K462" s="401" t="s">
        <v>1143</v>
      </c>
      <c r="L462" s="401" t="s">
        <v>1144</v>
      </c>
      <c r="M462" s="402">
        <v>580.88</v>
      </c>
      <c r="N462" s="401">
        <v>20</v>
      </c>
      <c r="O462" s="404">
        <f t="shared" si="22"/>
        <v>0.33333333333333337</v>
      </c>
      <c r="P462" s="405">
        <f>Table4[[#This Row],[Selling Price]]*Table4[[#This Row],[2025-Qty]]</f>
        <v>193.62666666666669</v>
      </c>
    </row>
    <row r="463" spans="1:16">
      <c r="A463" s="79" t="s">
        <v>926</v>
      </c>
      <c r="B463" s="79" t="s">
        <v>585</v>
      </c>
      <c r="C463" s="79" t="s">
        <v>419</v>
      </c>
      <c r="D463" s="394">
        <v>51.444444444444443</v>
      </c>
      <c r="E463" s="135">
        <v>108</v>
      </c>
      <c r="F463" s="394">
        <f t="shared" si="21"/>
        <v>3.6</v>
      </c>
      <c r="G463" s="394">
        <f t="shared" si="23"/>
        <v>185.2</v>
      </c>
      <c r="I463" s="400">
        <v>461</v>
      </c>
      <c r="J463" s="401" t="s">
        <v>1610</v>
      </c>
      <c r="K463" s="406" t="s">
        <v>1482</v>
      </c>
      <c r="L463" s="401" t="s">
        <v>1144</v>
      </c>
      <c r="M463" s="402">
        <v>1452</v>
      </c>
      <c r="N463" s="401">
        <v>20</v>
      </c>
      <c r="O463" s="404">
        <f t="shared" si="22"/>
        <v>0.33333333333333337</v>
      </c>
      <c r="P463" s="405">
        <f>Table4[[#This Row],[Selling Price]]*Table4[[#This Row],[2025-Qty]]</f>
        <v>484.00000000000006</v>
      </c>
    </row>
    <row r="464" spans="1:16">
      <c r="A464" s="79" t="s">
        <v>927</v>
      </c>
      <c r="B464" s="79" t="s">
        <v>495</v>
      </c>
      <c r="C464" s="79" t="s">
        <v>419</v>
      </c>
      <c r="D464" s="394">
        <v>153.45999999999998</v>
      </c>
      <c r="E464" s="135">
        <v>36</v>
      </c>
      <c r="F464" s="394">
        <f t="shared" si="21"/>
        <v>1.2000000000000002</v>
      </c>
      <c r="G464" s="394">
        <f t="shared" si="23"/>
        <v>184.15200000000002</v>
      </c>
      <c r="I464" s="400">
        <v>462</v>
      </c>
      <c r="J464" s="401" t="s">
        <v>1611</v>
      </c>
      <c r="K464" s="401"/>
      <c r="L464" s="401"/>
      <c r="M464" s="402">
        <v>296.56</v>
      </c>
      <c r="N464" s="401">
        <v>20</v>
      </c>
      <c r="O464" s="404">
        <f t="shared" si="22"/>
        <v>0.33333333333333337</v>
      </c>
      <c r="P464" s="405">
        <f>Table4[[#This Row],[Selling Price]]*Table4[[#This Row],[2025-Qty]]</f>
        <v>98.853333333333339</v>
      </c>
    </row>
    <row r="465" spans="1:16">
      <c r="A465" s="79" t="s">
        <v>928</v>
      </c>
      <c r="B465" s="79" t="s">
        <v>929</v>
      </c>
      <c r="C465" s="79" t="s">
        <v>419</v>
      </c>
      <c r="D465" s="394">
        <v>543.81000000000006</v>
      </c>
      <c r="E465" s="135">
        <v>10</v>
      </c>
      <c r="F465" s="394">
        <f t="shared" si="21"/>
        <v>0.33333333333333337</v>
      </c>
      <c r="G465" s="394">
        <f t="shared" si="23"/>
        <v>181.27000000000004</v>
      </c>
      <c r="I465" s="400">
        <v>463</v>
      </c>
      <c r="J465" s="401" t="s">
        <v>1612</v>
      </c>
      <c r="K465" s="401" t="s">
        <v>1140</v>
      </c>
      <c r="L465" s="401" t="s">
        <v>1141</v>
      </c>
      <c r="M465" s="402">
        <v>5400</v>
      </c>
      <c r="N465" s="401">
        <v>20</v>
      </c>
      <c r="O465" s="404">
        <f t="shared" si="22"/>
        <v>0.33333333333333337</v>
      </c>
      <c r="P465" s="405">
        <f>Table4[[#This Row],[Selling Price]]*Table4[[#This Row],[2025-Qty]]</f>
        <v>1800.0000000000002</v>
      </c>
    </row>
    <row r="466" spans="1:16">
      <c r="A466" s="79" t="s">
        <v>930</v>
      </c>
      <c r="B466" s="79" t="s">
        <v>466</v>
      </c>
      <c r="C466" s="79" t="s">
        <v>419</v>
      </c>
      <c r="D466" s="394">
        <v>543</v>
      </c>
      <c r="E466" s="135">
        <v>10</v>
      </c>
      <c r="F466" s="394">
        <f t="shared" si="21"/>
        <v>0.33333333333333337</v>
      </c>
      <c r="G466" s="394">
        <f t="shared" si="23"/>
        <v>181.00000000000003</v>
      </c>
      <c r="I466" s="400">
        <v>464</v>
      </c>
      <c r="J466" s="401" t="s">
        <v>1613</v>
      </c>
      <c r="K466" s="401" t="s">
        <v>1147</v>
      </c>
      <c r="L466" s="401" t="s">
        <v>1144</v>
      </c>
      <c r="M466" s="402">
        <v>14.97</v>
      </c>
      <c r="N466" s="401">
        <v>20</v>
      </c>
      <c r="O466" s="404">
        <f t="shared" si="22"/>
        <v>0.33333333333333337</v>
      </c>
      <c r="P466" s="405">
        <f>Table4[[#This Row],[Selling Price]]*Table4[[#This Row],[2025-Qty]]</f>
        <v>4.9900000000000011</v>
      </c>
    </row>
    <row r="467" spans="1:16">
      <c r="A467" s="79" t="s">
        <v>931</v>
      </c>
      <c r="B467" s="79" t="s">
        <v>932</v>
      </c>
      <c r="C467" s="79" t="s">
        <v>419</v>
      </c>
      <c r="D467" s="394">
        <v>6.6825000000000001</v>
      </c>
      <c r="E467" s="135">
        <v>800</v>
      </c>
      <c r="F467" s="394">
        <f t="shared" si="21"/>
        <v>26.666666666666671</v>
      </c>
      <c r="G467" s="394">
        <f t="shared" si="23"/>
        <v>178.20000000000005</v>
      </c>
      <c r="I467" s="400">
        <v>465</v>
      </c>
      <c r="J467" s="401" t="s">
        <v>1614</v>
      </c>
      <c r="K467" s="401" t="s">
        <v>1157</v>
      </c>
      <c r="L467" s="401" t="s">
        <v>1144</v>
      </c>
      <c r="M467" s="402">
        <v>16.91</v>
      </c>
      <c r="N467" s="401">
        <v>20</v>
      </c>
      <c r="O467" s="404">
        <f t="shared" si="22"/>
        <v>0.33333333333333337</v>
      </c>
      <c r="P467" s="405">
        <f>Table4[[#This Row],[Selling Price]]*Table4[[#This Row],[2025-Qty]]</f>
        <v>5.6366666666666676</v>
      </c>
    </row>
    <row r="468" spans="1:16">
      <c r="A468" s="79" t="s">
        <v>933</v>
      </c>
      <c r="B468" s="79" t="s">
        <v>934</v>
      </c>
      <c r="C468" s="79" t="s">
        <v>419</v>
      </c>
      <c r="D468" s="394">
        <v>176</v>
      </c>
      <c r="E468" s="135">
        <v>30</v>
      </c>
      <c r="F468" s="394">
        <f t="shared" si="21"/>
        <v>1</v>
      </c>
      <c r="G468" s="394">
        <f t="shared" si="23"/>
        <v>176</v>
      </c>
      <c r="I468" s="400">
        <v>466</v>
      </c>
      <c r="J468" s="401" t="s">
        <v>1615</v>
      </c>
      <c r="K468" s="401" t="s">
        <v>1147</v>
      </c>
      <c r="L468" s="401" t="s">
        <v>1144</v>
      </c>
      <c r="M468" s="402">
        <v>1645.22</v>
      </c>
      <c r="N468" s="401">
        <v>20</v>
      </c>
      <c r="O468" s="404">
        <f t="shared" si="22"/>
        <v>0.33333333333333337</v>
      </c>
      <c r="P468" s="405">
        <f>Table4[[#This Row],[Selling Price]]*Table4[[#This Row],[2025-Qty]]</f>
        <v>548.40666666666675</v>
      </c>
    </row>
    <row r="469" spans="1:16">
      <c r="A469" s="79" t="s">
        <v>935</v>
      </c>
      <c r="B469" s="79" t="s">
        <v>936</v>
      </c>
      <c r="C469" s="79" t="s">
        <v>419</v>
      </c>
      <c r="D469" s="394">
        <v>250</v>
      </c>
      <c r="E469" s="135">
        <v>21</v>
      </c>
      <c r="F469" s="394">
        <f t="shared" si="21"/>
        <v>0.70000000000000007</v>
      </c>
      <c r="G469" s="394">
        <f t="shared" si="23"/>
        <v>175.00000000000003</v>
      </c>
      <c r="I469" s="400">
        <v>467</v>
      </c>
      <c r="J469" s="401" t="s">
        <v>1616</v>
      </c>
      <c r="K469" s="401" t="s">
        <v>1147</v>
      </c>
      <c r="L469" s="401" t="s">
        <v>1144</v>
      </c>
      <c r="M469" s="402">
        <v>1645.62</v>
      </c>
      <c r="N469" s="401">
        <v>20</v>
      </c>
      <c r="O469" s="404">
        <f t="shared" si="22"/>
        <v>0.33333333333333337</v>
      </c>
      <c r="P469" s="405">
        <f>Table4[[#This Row],[Selling Price]]*Table4[[#This Row],[2025-Qty]]</f>
        <v>548.54000000000008</v>
      </c>
    </row>
    <row r="470" spans="1:16">
      <c r="A470" s="79" t="s">
        <v>937</v>
      </c>
      <c r="B470" s="79" t="s">
        <v>425</v>
      </c>
      <c r="C470" s="79" t="s">
        <v>419</v>
      </c>
      <c r="D470" s="394">
        <v>156</v>
      </c>
      <c r="E470" s="135">
        <v>33</v>
      </c>
      <c r="F470" s="394">
        <f t="shared" si="21"/>
        <v>1.1000000000000001</v>
      </c>
      <c r="G470" s="394">
        <f t="shared" si="23"/>
        <v>171.60000000000002</v>
      </c>
      <c r="I470" s="400">
        <v>468</v>
      </c>
      <c r="J470" s="401" t="s">
        <v>1617</v>
      </c>
      <c r="K470" s="401" t="s">
        <v>1140</v>
      </c>
      <c r="L470" s="401" t="s">
        <v>1141</v>
      </c>
      <c r="M470" s="402">
        <v>110.5</v>
      </c>
      <c r="N470" s="401">
        <v>20</v>
      </c>
      <c r="O470" s="404">
        <f t="shared" si="22"/>
        <v>0.33333333333333337</v>
      </c>
      <c r="P470" s="405">
        <f>Table4[[#This Row],[Selling Price]]*Table4[[#This Row],[2025-Qty]]</f>
        <v>36.833333333333336</v>
      </c>
    </row>
    <row r="471" spans="1:16">
      <c r="A471" s="79" t="s">
        <v>938</v>
      </c>
      <c r="B471" s="79" t="s">
        <v>495</v>
      </c>
      <c r="C471" s="79" t="s">
        <v>419</v>
      </c>
      <c r="D471" s="394">
        <v>411</v>
      </c>
      <c r="E471" s="135">
        <v>12</v>
      </c>
      <c r="F471" s="394">
        <f t="shared" si="21"/>
        <v>0.4</v>
      </c>
      <c r="G471" s="394">
        <f t="shared" si="23"/>
        <v>164.4</v>
      </c>
      <c r="I471" s="400">
        <v>469</v>
      </c>
      <c r="J471" s="401" t="s">
        <v>1618</v>
      </c>
      <c r="K471" s="401" t="s">
        <v>1140</v>
      </c>
      <c r="L471" s="401" t="s">
        <v>1141</v>
      </c>
      <c r="M471" s="402">
        <v>58</v>
      </c>
      <c r="N471" s="401">
        <v>20</v>
      </c>
      <c r="O471" s="404">
        <f t="shared" si="22"/>
        <v>0.33333333333333337</v>
      </c>
      <c r="P471" s="405">
        <f>Table4[[#This Row],[Selling Price]]*Table4[[#This Row],[2025-Qty]]</f>
        <v>19.333333333333336</v>
      </c>
    </row>
    <row r="472" spans="1:16">
      <c r="A472" s="79" t="s">
        <v>939</v>
      </c>
      <c r="B472" s="79" t="s">
        <v>425</v>
      </c>
      <c r="C472" s="79" t="s">
        <v>419</v>
      </c>
      <c r="D472" s="394">
        <v>158.5</v>
      </c>
      <c r="E472" s="135">
        <v>31</v>
      </c>
      <c r="F472" s="394">
        <f t="shared" si="21"/>
        <v>1.0333333333333334</v>
      </c>
      <c r="G472" s="394">
        <f t="shared" si="23"/>
        <v>163.78333333333336</v>
      </c>
      <c r="I472" s="400">
        <v>470</v>
      </c>
      <c r="J472" s="401" t="s">
        <v>1619</v>
      </c>
      <c r="K472" s="401" t="s">
        <v>1140</v>
      </c>
      <c r="L472" s="401" t="s">
        <v>1141</v>
      </c>
      <c r="M472" s="402">
        <v>875</v>
      </c>
      <c r="N472" s="401">
        <v>20</v>
      </c>
      <c r="O472" s="404">
        <f t="shared" si="22"/>
        <v>0.33333333333333337</v>
      </c>
      <c r="P472" s="405">
        <f>Table4[[#This Row],[Selling Price]]*Table4[[#This Row],[2025-Qty]]</f>
        <v>291.66666666666669</v>
      </c>
    </row>
    <row r="473" spans="1:16">
      <c r="A473" s="79" t="s">
        <v>940</v>
      </c>
      <c r="B473" s="79" t="s">
        <v>941</v>
      </c>
      <c r="C473" s="79" t="s">
        <v>419</v>
      </c>
      <c r="D473" s="394">
        <v>11.321682242990658</v>
      </c>
      <c r="E473" s="135">
        <v>428</v>
      </c>
      <c r="F473" s="394">
        <f t="shared" si="21"/>
        <v>14.266666666666666</v>
      </c>
      <c r="G473" s="394">
        <f t="shared" si="23"/>
        <v>161.52266666666671</v>
      </c>
      <c r="I473" s="400">
        <v>471</v>
      </c>
      <c r="J473" s="401" t="s">
        <v>1620</v>
      </c>
      <c r="K473" s="401" t="s">
        <v>1143</v>
      </c>
      <c r="L473" s="401" t="s">
        <v>1144</v>
      </c>
      <c r="M473" s="402">
        <v>939.4</v>
      </c>
      <c r="N473" s="401">
        <v>20</v>
      </c>
      <c r="O473" s="404">
        <f t="shared" si="22"/>
        <v>0.33333333333333337</v>
      </c>
      <c r="P473" s="405">
        <f>Table4[[#This Row],[Selling Price]]*Table4[[#This Row],[2025-Qty]]</f>
        <v>313.13333333333338</v>
      </c>
    </row>
    <row r="474" spans="1:16">
      <c r="A474" s="79" t="s">
        <v>942</v>
      </c>
      <c r="B474" s="79" t="s">
        <v>694</v>
      </c>
      <c r="C474" s="79" t="s">
        <v>419</v>
      </c>
      <c r="D474" s="394">
        <v>13.449999999999998</v>
      </c>
      <c r="E474" s="135">
        <v>360</v>
      </c>
      <c r="F474" s="394">
        <f t="shared" si="21"/>
        <v>12</v>
      </c>
      <c r="G474" s="394">
        <f t="shared" si="23"/>
        <v>161.39999999999998</v>
      </c>
      <c r="I474" s="400">
        <v>472</v>
      </c>
      <c r="J474" s="401" t="s">
        <v>1621</v>
      </c>
      <c r="K474" s="401"/>
      <c r="L474" s="401"/>
      <c r="M474" s="402">
        <v>94.84</v>
      </c>
      <c r="N474" s="401">
        <v>20</v>
      </c>
      <c r="O474" s="404">
        <f t="shared" si="22"/>
        <v>0.33333333333333337</v>
      </c>
      <c r="P474" s="405">
        <f>Table4[[#This Row],[Selling Price]]*Table4[[#This Row],[2025-Qty]]</f>
        <v>31.613333333333337</v>
      </c>
    </row>
    <row r="475" spans="1:16">
      <c r="A475" s="79" t="s">
        <v>943</v>
      </c>
      <c r="B475" s="79" t="s">
        <v>603</v>
      </c>
      <c r="C475" s="79" t="s">
        <v>419</v>
      </c>
      <c r="D475" s="394">
        <v>193.23159999999999</v>
      </c>
      <c r="E475" s="135">
        <v>25</v>
      </c>
      <c r="F475" s="394">
        <f t="shared" si="21"/>
        <v>0.83333333333333348</v>
      </c>
      <c r="G475" s="394">
        <f t="shared" si="23"/>
        <v>161.02633333333335</v>
      </c>
      <c r="I475" s="400">
        <v>473</v>
      </c>
      <c r="J475" s="401" t="s">
        <v>1622</v>
      </c>
      <c r="K475" s="401" t="s">
        <v>1147</v>
      </c>
      <c r="L475" s="401" t="s">
        <v>1144</v>
      </c>
      <c r="M475" s="402">
        <v>148.58000000000001</v>
      </c>
      <c r="N475" s="401">
        <v>20</v>
      </c>
      <c r="O475" s="404">
        <f t="shared" si="22"/>
        <v>0.33333333333333337</v>
      </c>
      <c r="P475" s="405">
        <f>Table4[[#This Row],[Selling Price]]*Table4[[#This Row],[2025-Qty]]</f>
        <v>49.526666666666678</v>
      </c>
    </row>
    <row r="476" spans="1:16">
      <c r="A476" s="79" t="s">
        <v>944</v>
      </c>
      <c r="B476" s="79" t="s">
        <v>945</v>
      </c>
      <c r="C476" s="79" t="s">
        <v>419</v>
      </c>
      <c r="D476" s="394">
        <v>5.9890547263681579</v>
      </c>
      <c r="E476" s="135">
        <v>804</v>
      </c>
      <c r="F476" s="394">
        <f t="shared" si="21"/>
        <v>26.8</v>
      </c>
      <c r="G476" s="394">
        <f t="shared" si="23"/>
        <v>160.50666666666663</v>
      </c>
      <c r="I476" s="400">
        <v>474</v>
      </c>
      <c r="J476" s="401" t="s">
        <v>1623</v>
      </c>
      <c r="K476" s="401"/>
      <c r="L476" s="401"/>
      <c r="M476" s="402">
        <v>32.380000000000003</v>
      </c>
      <c r="N476" s="401">
        <v>20</v>
      </c>
      <c r="O476" s="404">
        <f t="shared" si="22"/>
        <v>0.33333333333333337</v>
      </c>
      <c r="P476" s="405">
        <f>Table4[[#This Row],[Selling Price]]*Table4[[#This Row],[2025-Qty]]</f>
        <v>10.793333333333335</v>
      </c>
    </row>
    <row r="477" spans="1:16">
      <c r="A477" s="79" t="s">
        <v>946</v>
      </c>
      <c r="B477" s="79" t="s">
        <v>432</v>
      </c>
      <c r="C477" s="79" t="s">
        <v>419</v>
      </c>
      <c r="D477" s="394">
        <v>391</v>
      </c>
      <c r="E477" s="135">
        <v>12</v>
      </c>
      <c r="F477" s="394">
        <f t="shared" si="21"/>
        <v>0.4</v>
      </c>
      <c r="G477" s="394">
        <f t="shared" si="23"/>
        <v>156.4</v>
      </c>
      <c r="I477" s="400">
        <v>475</v>
      </c>
      <c r="J477" s="401" t="s">
        <v>1624</v>
      </c>
      <c r="K477" s="401" t="s">
        <v>1147</v>
      </c>
      <c r="L477" s="401" t="s">
        <v>1144</v>
      </c>
      <c r="M477" s="402">
        <v>87.35</v>
      </c>
      <c r="N477" s="401">
        <v>20</v>
      </c>
      <c r="O477" s="404">
        <f t="shared" si="22"/>
        <v>0.33333333333333337</v>
      </c>
      <c r="P477" s="405">
        <f>Table4[[#This Row],[Selling Price]]*Table4[[#This Row],[2025-Qty]]</f>
        <v>29.116666666666667</v>
      </c>
    </row>
    <row r="478" spans="1:16">
      <c r="A478" s="79" t="s">
        <v>947</v>
      </c>
      <c r="B478" s="79" t="s">
        <v>516</v>
      </c>
      <c r="C478" s="79" t="s">
        <v>419</v>
      </c>
      <c r="D478" s="394">
        <v>212.59090909090909</v>
      </c>
      <c r="E478" s="135">
        <v>22</v>
      </c>
      <c r="F478" s="394">
        <f t="shared" si="21"/>
        <v>0.73333333333333339</v>
      </c>
      <c r="G478" s="394">
        <f t="shared" si="23"/>
        <v>155.9</v>
      </c>
      <c r="I478" s="400">
        <v>476</v>
      </c>
      <c r="J478" s="401" t="s">
        <v>1625</v>
      </c>
      <c r="K478" s="406" t="s">
        <v>1482</v>
      </c>
      <c r="L478" s="401" t="s">
        <v>1144</v>
      </c>
      <c r="M478" s="402">
        <v>86</v>
      </c>
      <c r="N478" s="401">
        <v>20</v>
      </c>
      <c r="O478" s="404">
        <f t="shared" si="22"/>
        <v>0.33333333333333337</v>
      </c>
      <c r="P478" s="405">
        <f>Table4[[#This Row],[Selling Price]]*Table4[[#This Row],[2025-Qty]]</f>
        <v>28.666666666666671</v>
      </c>
    </row>
    <row r="479" spans="1:16">
      <c r="A479" s="79" t="s">
        <v>948</v>
      </c>
      <c r="B479" s="79" t="s">
        <v>949</v>
      </c>
      <c r="C479" s="79" t="s">
        <v>419</v>
      </c>
      <c r="D479" s="394">
        <v>106.51162790697674</v>
      </c>
      <c r="E479" s="135">
        <v>43</v>
      </c>
      <c r="F479" s="394">
        <f t="shared" si="21"/>
        <v>1.4333333333333336</v>
      </c>
      <c r="G479" s="394">
        <f t="shared" si="23"/>
        <v>152.66666666666669</v>
      </c>
      <c r="I479" s="400">
        <v>477</v>
      </c>
      <c r="J479" s="401" t="s">
        <v>1626</v>
      </c>
      <c r="K479" s="406" t="s">
        <v>1482</v>
      </c>
      <c r="L479" s="401" t="s">
        <v>1144</v>
      </c>
      <c r="M479" s="402">
        <v>119.36</v>
      </c>
      <c r="N479" s="401">
        <v>20</v>
      </c>
      <c r="O479" s="404">
        <f t="shared" si="22"/>
        <v>0.33333333333333337</v>
      </c>
      <c r="P479" s="405">
        <f>Table4[[#This Row],[Selling Price]]*Table4[[#This Row],[2025-Qty]]</f>
        <v>39.786666666666669</v>
      </c>
    </row>
    <row r="480" spans="1:16">
      <c r="A480" s="79" t="s">
        <v>950</v>
      </c>
      <c r="B480" s="79" t="s">
        <v>491</v>
      </c>
      <c r="C480" s="79" t="s">
        <v>419</v>
      </c>
      <c r="D480" s="394">
        <v>132.94117647058823</v>
      </c>
      <c r="E480" s="135">
        <v>34</v>
      </c>
      <c r="F480" s="394">
        <f t="shared" si="21"/>
        <v>1.1333333333333335</v>
      </c>
      <c r="G480" s="394">
        <f t="shared" si="23"/>
        <v>150.66666666666669</v>
      </c>
      <c r="I480" s="400">
        <v>478</v>
      </c>
      <c r="J480" s="401" t="s">
        <v>1627</v>
      </c>
      <c r="K480" s="406" t="s">
        <v>1482</v>
      </c>
      <c r="L480" s="401" t="s">
        <v>1144</v>
      </c>
      <c r="M480" s="402">
        <v>239.78</v>
      </c>
      <c r="N480" s="401">
        <v>20</v>
      </c>
      <c r="O480" s="404">
        <f t="shared" si="22"/>
        <v>0.33333333333333337</v>
      </c>
      <c r="P480" s="405">
        <f>Table4[[#This Row],[Selling Price]]*Table4[[#This Row],[2025-Qty]]</f>
        <v>79.926666666666677</v>
      </c>
    </row>
    <row r="481" spans="1:16">
      <c r="A481" s="79" t="s">
        <v>951</v>
      </c>
      <c r="B481" s="79" t="s">
        <v>603</v>
      </c>
      <c r="C481" s="79" t="s">
        <v>419</v>
      </c>
      <c r="D481" s="394">
        <v>150</v>
      </c>
      <c r="E481" s="135">
        <v>30</v>
      </c>
      <c r="F481" s="394">
        <f t="shared" si="21"/>
        <v>1</v>
      </c>
      <c r="G481" s="394">
        <f t="shared" si="23"/>
        <v>150</v>
      </c>
      <c r="I481" s="400">
        <v>479</v>
      </c>
      <c r="J481" s="401" t="s">
        <v>1628</v>
      </c>
      <c r="K481" s="406" t="s">
        <v>1482</v>
      </c>
      <c r="L481" s="401" t="s">
        <v>1144</v>
      </c>
      <c r="M481" s="402">
        <v>1889.02</v>
      </c>
      <c r="N481" s="401">
        <v>20</v>
      </c>
      <c r="O481" s="404">
        <f t="shared" si="22"/>
        <v>0.33333333333333337</v>
      </c>
      <c r="P481" s="405">
        <f>Table4[[#This Row],[Selling Price]]*Table4[[#This Row],[2025-Qty]]</f>
        <v>629.6733333333334</v>
      </c>
    </row>
    <row r="482" spans="1:16">
      <c r="A482" s="79" t="s">
        <v>952</v>
      </c>
      <c r="B482" s="79" t="s">
        <v>495</v>
      </c>
      <c r="C482" s="79" t="s">
        <v>419</v>
      </c>
      <c r="D482" s="394">
        <v>39</v>
      </c>
      <c r="E482" s="135">
        <v>114</v>
      </c>
      <c r="F482" s="394">
        <f t="shared" si="21"/>
        <v>3.8000000000000003</v>
      </c>
      <c r="G482" s="394">
        <f t="shared" si="23"/>
        <v>148.20000000000002</v>
      </c>
      <c r="I482" s="400">
        <v>480</v>
      </c>
      <c r="J482" s="401" t="s">
        <v>1629</v>
      </c>
      <c r="K482" s="401"/>
      <c r="L482" s="401"/>
      <c r="M482" s="402">
        <v>29</v>
      </c>
      <c r="N482" s="401">
        <v>20</v>
      </c>
      <c r="O482" s="404">
        <f t="shared" si="22"/>
        <v>0.33333333333333337</v>
      </c>
      <c r="P482" s="405">
        <f>Table4[[#This Row],[Selling Price]]*Table4[[#This Row],[2025-Qty]]</f>
        <v>9.6666666666666679</v>
      </c>
    </row>
    <row r="483" spans="1:16">
      <c r="A483" s="79" t="s">
        <v>953</v>
      </c>
      <c r="B483" s="79" t="s">
        <v>542</v>
      </c>
      <c r="C483" s="79" t="s">
        <v>419</v>
      </c>
      <c r="D483" s="394">
        <v>12.909999999999998</v>
      </c>
      <c r="E483" s="135">
        <v>341</v>
      </c>
      <c r="F483" s="394">
        <f t="shared" si="21"/>
        <v>11.366666666666667</v>
      </c>
      <c r="G483" s="394">
        <f t="shared" si="23"/>
        <v>146.74366666666666</v>
      </c>
      <c r="I483" s="400">
        <v>481</v>
      </c>
      <c r="J483" s="401" t="s">
        <v>1630</v>
      </c>
      <c r="K483" s="401" t="s">
        <v>1147</v>
      </c>
      <c r="L483" s="401" t="s">
        <v>1144</v>
      </c>
      <c r="M483" s="402">
        <v>59.37</v>
      </c>
      <c r="N483" s="401">
        <v>20</v>
      </c>
      <c r="O483" s="404">
        <f t="shared" si="22"/>
        <v>0.33333333333333337</v>
      </c>
      <c r="P483" s="405">
        <f>Table4[[#This Row],[Selling Price]]*Table4[[#This Row],[2025-Qty]]</f>
        <v>19.790000000000003</v>
      </c>
    </row>
    <row r="484" spans="1:16">
      <c r="A484" s="79" t="s">
        <v>954</v>
      </c>
      <c r="B484" s="79" t="s">
        <v>491</v>
      </c>
      <c r="C484" s="79" t="s">
        <v>419</v>
      </c>
      <c r="D484" s="394">
        <v>21.53</v>
      </c>
      <c r="E484" s="135">
        <v>198</v>
      </c>
      <c r="F484" s="394">
        <f t="shared" si="21"/>
        <v>6.6000000000000005</v>
      </c>
      <c r="G484" s="394">
        <f t="shared" si="23"/>
        <v>142.09800000000001</v>
      </c>
      <c r="I484" s="400">
        <v>482</v>
      </c>
      <c r="J484" s="401" t="s">
        <v>1631</v>
      </c>
      <c r="K484" s="406" t="s">
        <v>1482</v>
      </c>
      <c r="L484" s="401" t="s">
        <v>1144</v>
      </c>
      <c r="M484" s="402">
        <v>270.14</v>
      </c>
      <c r="N484" s="401">
        <v>20</v>
      </c>
      <c r="O484" s="404">
        <f t="shared" si="22"/>
        <v>0.33333333333333337</v>
      </c>
      <c r="P484" s="405">
        <f>Table4[[#This Row],[Selling Price]]*Table4[[#This Row],[2025-Qty]]</f>
        <v>90.046666666666667</v>
      </c>
    </row>
    <row r="485" spans="1:16">
      <c r="A485" s="79" t="s">
        <v>955</v>
      </c>
      <c r="B485" s="79" t="s">
        <v>495</v>
      </c>
      <c r="C485" s="79" t="s">
        <v>419</v>
      </c>
      <c r="D485" s="394">
        <v>103.45</v>
      </c>
      <c r="E485" s="135">
        <v>40</v>
      </c>
      <c r="F485" s="394">
        <f t="shared" si="21"/>
        <v>1.3333333333333335</v>
      </c>
      <c r="G485" s="394">
        <f t="shared" si="23"/>
        <v>137.93333333333337</v>
      </c>
      <c r="I485" s="400">
        <v>483</v>
      </c>
      <c r="J485" s="401" t="s">
        <v>1632</v>
      </c>
      <c r="K485" s="401"/>
      <c r="L485" s="401"/>
      <c r="M485" s="402">
        <v>153</v>
      </c>
      <c r="N485" s="401">
        <v>20</v>
      </c>
      <c r="O485" s="404">
        <f t="shared" si="22"/>
        <v>0.33333333333333337</v>
      </c>
      <c r="P485" s="405">
        <f>Table4[[#This Row],[Selling Price]]*Table4[[#This Row],[2025-Qty]]</f>
        <v>51.000000000000007</v>
      </c>
    </row>
    <row r="486" spans="1:16">
      <c r="A486" s="79" t="s">
        <v>956</v>
      </c>
      <c r="B486" s="79" t="s">
        <v>694</v>
      </c>
      <c r="C486" s="79" t="s">
        <v>419</v>
      </c>
      <c r="D486" s="394">
        <v>4.3619870410367154</v>
      </c>
      <c r="E486" s="135">
        <v>926</v>
      </c>
      <c r="F486" s="394">
        <f t="shared" si="21"/>
        <v>30.866666666666671</v>
      </c>
      <c r="G486" s="394">
        <f t="shared" si="23"/>
        <v>134.63999999999996</v>
      </c>
      <c r="I486" s="400">
        <v>484</v>
      </c>
      <c r="J486" s="401" t="s">
        <v>1633</v>
      </c>
      <c r="K486" s="401" t="s">
        <v>1147</v>
      </c>
      <c r="L486" s="401" t="s">
        <v>1144</v>
      </c>
      <c r="M486" s="402">
        <v>261.69</v>
      </c>
      <c r="N486" s="401">
        <v>20</v>
      </c>
      <c r="O486" s="404">
        <f t="shared" si="22"/>
        <v>0.33333333333333337</v>
      </c>
      <c r="P486" s="405">
        <f>Table4[[#This Row],[Selling Price]]*Table4[[#This Row],[2025-Qty]]</f>
        <v>87.23</v>
      </c>
    </row>
    <row r="487" spans="1:16">
      <c r="A487" s="79" t="s">
        <v>957</v>
      </c>
      <c r="B487" s="79" t="s">
        <v>491</v>
      </c>
      <c r="C487" s="79" t="s">
        <v>419</v>
      </c>
      <c r="D487" s="394">
        <v>212.04000000000002</v>
      </c>
      <c r="E487" s="135">
        <v>19</v>
      </c>
      <c r="F487" s="394">
        <f t="shared" si="21"/>
        <v>0.6333333333333333</v>
      </c>
      <c r="G487" s="394">
        <f t="shared" si="23"/>
        <v>134.292</v>
      </c>
      <c r="I487" s="400">
        <v>485</v>
      </c>
      <c r="J487" s="401" t="s">
        <v>1634</v>
      </c>
      <c r="K487" s="401"/>
      <c r="L487" s="401"/>
      <c r="M487" s="402">
        <v>362.5</v>
      </c>
      <c r="N487" s="401">
        <v>20</v>
      </c>
      <c r="O487" s="404">
        <f t="shared" si="22"/>
        <v>0.33333333333333337</v>
      </c>
      <c r="P487" s="405">
        <f>Table4[[#This Row],[Selling Price]]*Table4[[#This Row],[2025-Qty]]</f>
        <v>120.83333333333334</v>
      </c>
    </row>
    <row r="488" spans="1:16">
      <c r="A488" s="79" t="s">
        <v>958</v>
      </c>
      <c r="B488" s="79" t="s">
        <v>863</v>
      </c>
      <c r="C488" s="79" t="s">
        <v>419</v>
      </c>
      <c r="D488" s="394">
        <v>160.68400000000003</v>
      </c>
      <c r="E488" s="135">
        <v>25</v>
      </c>
      <c r="F488" s="394">
        <f t="shared" si="21"/>
        <v>0.83333333333333348</v>
      </c>
      <c r="G488" s="394">
        <f t="shared" si="23"/>
        <v>133.90333333333339</v>
      </c>
      <c r="I488" s="400">
        <v>486</v>
      </c>
      <c r="J488" s="401" t="s">
        <v>1635</v>
      </c>
      <c r="K488" s="401" t="s">
        <v>1147</v>
      </c>
      <c r="L488" s="401" t="s">
        <v>1144</v>
      </c>
      <c r="M488" s="402">
        <v>2108.62</v>
      </c>
      <c r="N488" s="401">
        <v>20</v>
      </c>
      <c r="O488" s="404">
        <f t="shared" si="22"/>
        <v>0.33333333333333337</v>
      </c>
      <c r="P488" s="405">
        <f>Table4[[#This Row],[Selling Price]]*Table4[[#This Row],[2025-Qty]]</f>
        <v>702.87333333333333</v>
      </c>
    </row>
    <row r="489" spans="1:16">
      <c r="A489" s="79" t="s">
        <v>959</v>
      </c>
      <c r="B489" s="79" t="s">
        <v>960</v>
      </c>
      <c r="C489" s="79" t="s">
        <v>419</v>
      </c>
      <c r="D489" s="394">
        <v>1.7391304347826086</v>
      </c>
      <c r="E489" s="135">
        <v>2300</v>
      </c>
      <c r="F489" s="394">
        <f t="shared" si="21"/>
        <v>76.666666666666671</v>
      </c>
      <c r="G489" s="394">
        <f t="shared" si="23"/>
        <v>133.33333333333334</v>
      </c>
      <c r="I489" s="400">
        <v>487</v>
      </c>
      <c r="J489" s="401" t="s">
        <v>1636</v>
      </c>
      <c r="K489" s="401" t="s">
        <v>1147</v>
      </c>
      <c r="L489" s="401" t="s">
        <v>1144</v>
      </c>
      <c r="M489" s="402">
        <v>462.82</v>
      </c>
      <c r="N489" s="401">
        <v>20</v>
      </c>
      <c r="O489" s="404">
        <f t="shared" si="22"/>
        <v>0.33333333333333337</v>
      </c>
      <c r="P489" s="405">
        <f>Table4[[#This Row],[Selling Price]]*Table4[[#This Row],[2025-Qty]]</f>
        <v>154.27333333333334</v>
      </c>
    </row>
    <row r="490" spans="1:16">
      <c r="A490" s="79" t="s">
        <v>961</v>
      </c>
      <c r="B490" s="79" t="s">
        <v>962</v>
      </c>
      <c r="C490" s="79" t="s">
        <v>419</v>
      </c>
      <c r="D490" s="394">
        <v>4.5101149425287357</v>
      </c>
      <c r="E490" s="135">
        <v>870</v>
      </c>
      <c r="F490" s="394">
        <f t="shared" si="21"/>
        <v>29</v>
      </c>
      <c r="G490" s="394">
        <f t="shared" si="23"/>
        <v>130.79333333333332</v>
      </c>
      <c r="I490" s="400">
        <v>488</v>
      </c>
      <c r="J490" s="401" t="s">
        <v>1637</v>
      </c>
      <c r="K490" s="401" t="s">
        <v>1147</v>
      </c>
      <c r="L490" s="401" t="s">
        <v>1144</v>
      </c>
      <c r="M490" s="402">
        <v>668.09</v>
      </c>
      <c r="N490" s="401">
        <v>20</v>
      </c>
      <c r="O490" s="404">
        <f t="shared" si="22"/>
        <v>0.33333333333333337</v>
      </c>
      <c r="P490" s="405">
        <f>Table4[[#This Row],[Selling Price]]*Table4[[#This Row],[2025-Qty]]</f>
        <v>222.69666666666672</v>
      </c>
    </row>
    <row r="491" spans="1:16">
      <c r="A491" s="79" t="s">
        <v>963</v>
      </c>
      <c r="B491" s="79" t="s">
        <v>964</v>
      </c>
      <c r="C491" s="79" t="s">
        <v>419</v>
      </c>
      <c r="D491" s="394">
        <v>323.95</v>
      </c>
      <c r="E491" s="135">
        <v>12</v>
      </c>
      <c r="F491" s="394">
        <f t="shared" si="21"/>
        <v>0.4</v>
      </c>
      <c r="G491" s="394">
        <f t="shared" si="23"/>
        <v>129.58000000000001</v>
      </c>
      <c r="I491" s="400">
        <v>489</v>
      </c>
      <c r="J491" s="401" t="s">
        <v>1638</v>
      </c>
      <c r="K491" s="406" t="s">
        <v>1482</v>
      </c>
      <c r="L491" s="401" t="s">
        <v>1144</v>
      </c>
      <c r="M491" s="402">
        <v>289</v>
      </c>
      <c r="N491" s="401">
        <v>20</v>
      </c>
      <c r="O491" s="404">
        <f t="shared" si="22"/>
        <v>0.33333333333333337</v>
      </c>
      <c r="P491" s="405">
        <f>Table4[[#This Row],[Selling Price]]*Table4[[#This Row],[2025-Qty]]</f>
        <v>96.333333333333343</v>
      </c>
    </row>
    <row r="492" spans="1:16">
      <c r="A492" s="79" t="s">
        <v>965</v>
      </c>
      <c r="B492" s="79" t="s">
        <v>966</v>
      </c>
      <c r="C492" s="79" t="s">
        <v>419</v>
      </c>
      <c r="D492" s="394">
        <v>745</v>
      </c>
      <c r="E492" s="135">
        <v>5</v>
      </c>
      <c r="F492" s="394">
        <f t="shared" si="21"/>
        <v>0.16666666666666669</v>
      </c>
      <c r="G492" s="394">
        <f t="shared" si="23"/>
        <v>124.16666666666669</v>
      </c>
      <c r="I492" s="400">
        <v>490</v>
      </c>
      <c r="J492" s="401" t="s">
        <v>1639</v>
      </c>
      <c r="K492" s="401" t="s">
        <v>1147</v>
      </c>
      <c r="L492" s="401" t="s">
        <v>1144</v>
      </c>
      <c r="M492" s="402">
        <v>456.43</v>
      </c>
      <c r="N492" s="401">
        <v>20</v>
      </c>
      <c r="O492" s="404">
        <f t="shared" si="22"/>
        <v>0.33333333333333337</v>
      </c>
      <c r="P492" s="405">
        <f>Table4[[#This Row],[Selling Price]]*Table4[[#This Row],[2025-Qty]]</f>
        <v>152.14333333333335</v>
      </c>
    </row>
    <row r="493" spans="1:16">
      <c r="A493" s="79" t="s">
        <v>967</v>
      </c>
      <c r="B493" s="79" t="s">
        <v>968</v>
      </c>
      <c r="C493" s="79" t="s">
        <v>419</v>
      </c>
      <c r="D493" s="394">
        <v>6.95</v>
      </c>
      <c r="E493" s="135">
        <v>532</v>
      </c>
      <c r="F493" s="394">
        <f t="shared" si="21"/>
        <v>17.733333333333334</v>
      </c>
      <c r="G493" s="394">
        <f t="shared" si="23"/>
        <v>123.24666666666667</v>
      </c>
      <c r="I493" s="400">
        <v>491</v>
      </c>
      <c r="J493" s="401" t="s">
        <v>1640</v>
      </c>
      <c r="K493" s="406" t="s">
        <v>1482</v>
      </c>
      <c r="L493" s="401" t="s">
        <v>1144</v>
      </c>
      <c r="M493" s="402">
        <v>5.71</v>
      </c>
      <c r="N493" s="401">
        <v>20</v>
      </c>
      <c r="O493" s="404">
        <f t="shared" si="22"/>
        <v>0.33333333333333337</v>
      </c>
      <c r="P493" s="405">
        <f>Table4[[#This Row],[Selling Price]]*Table4[[#This Row],[2025-Qty]]</f>
        <v>1.9033333333333335</v>
      </c>
    </row>
    <row r="494" spans="1:16">
      <c r="A494" s="79" t="s">
        <v>969</v>
      </c>
      <c r="B494" s="79" t="s">
        <v>432</v>
      </c>
      <c r="C494" s="79" t="s">
        <v>419</v>
      </c>
      <c r="D494" s="394">
        <v>364</v>
      </c>
      <c r="E494" s="135">
        <v>10</v>
      </c>
      <c r="F494" s="394">
        <f t="shared" si="21"/>
        <v>0.33333333333333337</v>
      </c>
      <c r="G494" s="394">
        <f t="shared" si="23"/>
        <v>121.33333333333334</v>
      </c>
      <c r="I494" s="400">
        <v>492</v>
      </c>
      <c r="J494" s="401" t="s">
        <v>1641</v>
      </c>
      <c r="K494" s="401" t="s">
        <v>1490</v>
      </c>
      <c r="L494" s="401" t="s">
        <v>1144</v>
      </c>
      <c r="M494" s="402">
        <v>158.4</v>
      </c>
      <c r="N494" s="401">
        <v>20</v>
      </c>
      <c r="O494" s="404">
        <f t="shared" si="22"/>
        <v>0.33333333333333337</v>
      </c>
      <c r="P494" s="405">
        <f>Table4[[#This Row],[Selling Price]]*Table4[[#This Row],[2025-Qty]]</f>
        <v>52.800000000000004</v>
      </c>
    </row>
    <row r="495" spans="1:16">
      <c r="A495" s="79" t="s">
        <v>970</v>
      </c>
      <c r="B495" s="79" t="s">
        <v>491</v>
      </c>
      <c r="C495" s="79" t="s">
        <v>419</v>
      </c>
      <c r="D495" s="394">
        <v>102.86</v>
      </c>
      <c r="E495" s="135">
        <v>35</v>
      </c>
      <c r="F495" s="394">
        <f t="shared" si="21"/>
        <v>1.1666666666666667</v>
      </c>
      <c r="G495" s="394">
        <f t="shared" si="23"/>
        <v>120.00333333333334</v>
      </c>
      <c r="I495" s="400">
        <v>493</v>
      </c>
      <c r="J495" s="401" t="s">
        <v>1642</v>
      </c>
      <c r="K495" s="401" t="s">
        <v>1143</v>
      </c>
      <c r="L495" s="401" t="s">
        <v>1144</v>
      </c>
      <c r="M495" s="402">
        <v>1031.25</v>
      </c>
      <c r="N495" s="401">
        <v>20</v>
      </c>
      <c r="O495" s="404">
        <f t="shared" si="22"/>
        <v>0.33333333333333337</v>
      </c>
      <c r="P495" s="405">
        <f>Table4[[#This Row],[Selling Price]]*Table4[[#This Row],[2025-Qty]]</f>
        <v>343.75000000000006</v>
      </c>
    </row>
    <row r="496" spans="1:16">
      <c r="A496" s="79" t="s">
        <v>971</v>
      </c>
      <c r="B496" s="79" t="s">
        <v>495</v>
      </c>
      <c r="C496" s="79" t="s">
        <v>419</v>
      </c>
      <c r="D496" s="394">
        <v>195</v>
      </c>
      <c r="E496" s="135">
        <v>18</v>
      </c>
      <c r="F496" s="394">
        <f t="shared" si="21"/>
        <v>0.60000000000000009</v>
      </c>
      <c r="G496" s="394">
        <f t="shared" si="23"/>
        <v>117.00000000000001</v>
      </c>
      <c r="I496" s="400">
        <v>494</v>
      </c>
      <c r="J496" s="401" t="s">
        <v>1643</v>
      </c>
      <c r="K496" s="401" t="s">
        <v>1143</v>
      </c>
      <c r="L496" s="401" t="s">
        <v>1144</v>
      </c>
      <c r="M496" s="402">
        <v>127.5</v>
      </c>
      <c r="N496" s="401">
        <v>20</v>
      </c>
      <c r="O496" s="404">
        <f t="shared" si="22"/>
        <v>0.33333333333333337</v>
      </c>
      <c r="P496" s="405">
        <f>Table4[[#This Row],[Selling Price]]*Table4[[#This Row],[2025-Qty]]</f>
        <v>42.500000000000007</v>
      </c>
    </row>
    <row r="497" spans="1:16">
      <c r="A497" s="79" t="s">
        <v>972</v>
      </c>
      <c r="B497" s="79" t="s">
        <v>603</v>
      </c>
      <c r="C497" s="79" t="s">
        <v>419</v>
      </c>
      <c r="D497" s="394">
        <v>292</v>
      </c>
      <c r="E497" s="135">
        <v>12</v>
      </c>
      <c r="F497" s="394">
        <f t="shared" si="21"/>
        <v>0.4</v>
      </c>
      <c r="G497" s="394">
        <f t="shared" si="23"/>
        <v>116.80000000000001</v>
      </c>
      <c r="I497" s="400">
        <v>495</v>
      </c>
      <c r="J497" s="401" t="s">
        <v>1644</v>
      </c>
      <c r="K497" s="401" t="s">
        <v>1143</v>
      </c>
      <c r="L497" s="401" t="s">
        <v>1144</v>
      </c>
      <c r="M497" s="402">
        <v>219.82</v>
      </c>
      <c r="N497" s="401">
        <v>20</v>
      </c>
      <c r="O497" s="404">
        <f t="shared" si="22"/>
        <v>0.33333333333333337</v>
      </c>
      <c r="P497" s="405">
        <f>Table4[[#This Row],[Selling Price]]*Table4[[#This Row],[2025-Qty]]</f>
        <v>73.273333333333341</v>
      </c>
    </row>
    <row r="498" spans="1:16">
      <c r="A498" s="79" t="s">
        <v>973</v>
      </c>
      <c r="B498" s="79" t="s">
        <v>603</v>
      </c>
      <c r="C498" s="79" t="s">
        <v>419</v>
      </c>
      <c r="D498" s="394">
        <v>346</v>
      </c>
      <c r="E498" s="135">
        <v>10</v>
      </c>
      <c r="F498" s="394">
        <f t="shared" si="21"/>
        <v>0.33333333333333337</v>
      </c>
      <c r="G498" s="394">
        <f t="shared" si="23"/>
        <v>115.33333333333334</v>
      </c>
      <c r="I498" s="400">
        <v>496</v>
      </c>
      <c r="J498" s="401" t="s">
        <v>1645</v>
      </c>
      <c r="K498" s="401"/>
      <c r="L498" s="401"/>
      <c r="M498" s="402">
        <v>276</v>
      </c>
      <c r="N498" s="401">
        <v>20</v>
      </c>
      <c r="O498" s="404">
        <f t="shared" si="22"/>
        <v>0.33333333333333337</v>
      </c>
      <c r="P498" s="405">
        <f>Table4[[#This Row],[Selling Price]]*Table4[[#This Row],[2025-Qty]]</f>
        <v>92.000000000000014</v>
      </c>
    </row>
    <row r="499" spans="1:16">
      <c r="A499" s="79" t="s">
        <v>974</v>
      </c>
      <c r="B499" s="79" t="s">
        <v>975</v>
      </c>
      <c r="C499" s="79" t="s">
        <v>419</v>
      </c>
      <c r="D499" s="394">
        <v>6.87</v>
      </c>
      <c r="E499" s="135">
        <v>500</v>
      </c>
      <c r="F499" s="394">
        <f t="shared" si="21"/>
        <v>16.666666666666668</v>
      </c>
      <c r="G499" s="394">
        <f t="shared" si="23"/>
        <v>114.50000000000001</v>
      </c>
      <c r="I499" s="400">
        <v>497</v>
      </c>
      <c r="J499" s="401" t="s">
        <v>1646</v>
      </c>
      <c r="K499" s="406" t="s">
        <v>1482</v>
      </c>
      <c r="L499" s="401" t="s">
        <v>1144</v>
      </c>
      <c r="M499" s="402">
        <v>150.49</v>
      </c>
      <c r="N499" s="401">
        <v>20</v>
      </c>
      <c r="O499" s="404">
        <f t="shared" si="22"/>
        <v>0.33333333333333337</v>
      </c>
      <c r="P499" s="405">
        <f>Table4[[#This Row],[Selling Price]]*Table4[[#This Row],[2025-Qty]]</f>
        <v>50.163333333333341</v>
      </c>
    </row>
    <row r="500" spans="1:16">
      <c r="A500" s="79" t="s">
        <v>976</v>
      </c>
      <c r="B500" s="79" t="s">
        <v>738</v>
      </c>
      <c r="C500" s="79" t="s">
        <v>419</v>
      </c>
      <c r="D500" s="394">
        <v>17.670000000000002</v>
      </c>
      <c r="E500" s="135">
        <v>190</v>
      </c>
      <c r="F500" s="394">
        <f t="shared" si="21"/>
        <v>6.3333333333333339</v>
      </c>
      <c r="G500" s="394">
        <f t="shared" si="23"/>
        <v>111.91000000000003</v>
      </c>
      <c r="I500" s="400">
        <v>498</v>
      </c>
      <c r="J500" s="401" t="s">
        <v>1647</v>
      </c>
      <c r="K500" s="401" t="s">
        <v>1147</v>
      </c>
      <c r="L500" s="401" t="s">
        <v>1144</v>
      </c>
      <c r="M500" s="402">
        <v>67.05</v>
      </c>
      <c r="N500" s="401">
        <v>20</v>
      </c>
      <c r="O500" s="404">
        <f t="shared" si="22"/>
        <v>0.33333333333333337</v>
      </c>
      <c r="P500" s="405">
        <f>Table4[[#This Row],[Selling Price]]*Table4[[#This Row],[2025-Qty]]</f>
        <v>22.35</v>
      </c>
    </row>
    <row r="501" spans="1:16">
      <c r="A501" s="79" t="s">
        <v>977</v>
      </c>
      <c r="B501" s="79" t="s">
        <v>778</v>
      </c>
      <c r="C501" s="79" t="s">
        <v>419</v>
      </c>
      <c r="D501" s="394">
        <v>172.17368421052632</v>
      </c>
      <c r="E501" s="135">
        <v>19</v>
      </c>
      <c r="F501" s="394">
        <f t="shared" si="21"/>
        <v>0.6333333333333333</v>
      </c>
      <c r="G501" s="394">
        <f t="shared" si="23"/>
        <v>109.04333333333334</v>
      </c>
      <c r="I501" s="400">
        <v>499</v>
      </c>
      <c r="J501" s="401" t="s">
        <v>1648</v>
      </c>
      <c r="K501" s="401" t="s">
        <v>1299</v>
      </c>
      <c r="L501" s="401" t="s">
        <v>1144</v>
      </c>
      <c r="M501" s="402">
        <v>480</v>
      </c>
      <c r="N501" s="401">
        <v>20</v>
      </c>
      <c r="O501" s="404">
        <f t="shared" si="22"/>
        <v>0.33333333333333337</v>
      </c>
      <c r="P501" s="405">
        <f>Table4[[#This Row],[Selling Price]]*Table4[[#This Row],[2025-Qty]]</f>
        <v>160.00000000000003</v>
      </c>
    </row>
    <row r="502" spans="1:16">
      <c r="A502" s="79" t="s">
        <v>978</v>
      </c>
      <c r="B502" s="79" t="s">
        <v>979</v>
      </c>
      <c r="C502" s="79" t="s">
        <v>419</v>
      </c>
      <c r="D502" s="394">
        <v>180</v>
      </c>
      <c r="E502" s="135">
        <v>18</v>
      </c>
      <c r="F502" s="394">
        <f t="shared" si="21"/>
        <v>0.60000000000000009</v>
      </c>
      <c r="G502" s="394">
        <f t="shared" si="23"/>
        <v>108.00000000000001</v>
      </c>
      <c r="I502" s="400">
        <v>500</v>
      </c>
      <c r="J502" s="401" t="s">
        <v>1649</v>
      </c>
      <c r="K502" s="401" t="s">
        <v>1299</v>
      </c>
      <c r="L502" s="401" t="s">
        <v>1144</v>
      </c>
      <c r="M502" s="402">
        <v>960</v>
      </c>
      <c r="N502" s="401">
        <v>20</v>
      </c>
      <c r="O502" s="404">
        <f t="shared" si="22"/>
        <v>0.33333333333333337</v>
      </c>
      <c r="P502" s="405">
        <f>Table4[[#This Row],[Selling Price]]*Table4[[#This Row],[2025-Qty]]</f>
        <v>320.00000000000006</v>
      </c>
    </row>
    <row r="503" spans="1:16">
      <c r="A503" s="79" t="s">
        <v>980</v>
      </c>
      <c r="B503" s="79" t="s">
        <v>981</v>
      </c>
      <c r="C503" s="79" t="s">
        <v>419</v>
      </c>
      <c r="D503" s="394">
        <v>268</v>
      </c>
      <c r="E503" s="135">
        <v>12</v>
      </c>
      <c r="F503" s="394">
        <f t="shared" si="21"/>
        <v>0.4</v>
      </c>
      <c r="G503" s="394">
        <f t="shared" si="23"/>
        <v>107.2</v>
      </c>
      <c r="I503" s="400">
        <v>501</v>
      </c>
      <c r="J503" s="401" t="s">
        <v>1650</v>
      </c>
      <c r="K503" s="401" t="s">
        <v>1147</v>
      </c>
      <c r="L503" s="401" t="s">
        <v>1144</v>
      </c>
      <c r="M503" s="402">
        <v>841.27</v>
      </c>
      <c r="N503" s="401">
        <v>20</v>
      </c>
      <c r="O503" s="404">
        <f t="shared" si="22"/>
        <v>0.33333333333333337</v>
      </c>
      <c r="P503" s="405">
        <f>Table4[[#This Row],[Selling Price]]*Table4[[#This Row],[2025-Qty]]</f>
        <v>280.42333333333335</v>
      </c>
    </row>
    <row r="504" spans="1:16">
      <c r="A504" s="79" t="s">
        <v>982</v>
      </c>
      <c r="B504" s="79" t="s">
        <v>780</v>
      </c>
      <c r="C504" s="79" t="s">
        <v>419</v>
      </c>
      <c r="D504" s="394">
        <v>214.29</v>
      </c>
      <c r="E504" s="135">
        <v>15</v>
      </c>
      <c r="F504" s="394">
        <f t="shared" si="21"/>
        <v>0.5</v>
      </c>
      <c r="G504" s="394">
        <f t="shared" si="23"/>
        <v>107.145</v>
      </c>
      <c r="I504" s="400">
        <v>502</v>
      </c>
      <c r="J504" s="401" t="s">
        <v>1651</v>
      </c>
      <c r="K504" s="401" t="s">
        <v>1147</v>
      </c>
      <c r="L504" s="401" t="s">
        <v>1144</v>
      </c>
      <c r="M504" s="402">
        <v>1070.1500000000001</v>
      </c>
      <c r="N504" s="401">
        <v>20</v>
      </c>
      <c r="O504" s="404">
        <f t="shared" si="22"/>
        <v>0.33333333333333337</v>
      </c>
      <c r="P504" s="405">
        <f>Table4[[#This Row],[Selling Price]]*Table4[[#This Row],[2025-Qty]]</f>
        <v>356.71666666666675</v>
      </c>
    </row>
    <row r="505" spans="1:16">
      <c r="A505" s="79" t="s">
        <v>983</v>
      </c>
      <c r="B505" s="79" t="s">
        <v>776</v>
      </c>
      <c r="C505" s="79" t="s">
        <v>419</v>
      </c>
      <c r="D505" s="394">
        <v>132</v>
      </c>
      <c r="E505" s="135">
        <v>24</v>
      </c>
      <c r="F505" s="394">
        <f t="shared" si="21"/>
        <v>0.8</v>
      </c>
      <c r="G505" s="394">
        <f t="shared" si="23"/>
        <v>105.60000000000001</v>
      </c>
      <c r="I505" s="400">
        <v>503</v>
      </c>
      <c r="J505" s="401" t="s">
        <v>1652</v>
      </c>
      <c r="K505" s="401" t="s">
        <v>1147</v>
      </c>
      <c r="L505" s="401" t="s">
        <v>1144</v>
      </c>
      <c r="M505" s="402">
        <v>98.16</v>
      </c>
      <c r="N505" s="401">
        <v>20</v>
      </c>
      <c r="O505" s="404">
        <f t="shared" si="22"/>
        <v>0.33333333333333337</v>
      </c>
      <c r="P505" s="405">
        <f>Table4[[#This Row],[Selling Price]]*Table4[[#This Row],[2025-Qty]]</f>
        <v>32.720000000000006</v>
      </c>
    </row>
    <row r="506" spans="1:16">
      <c r="A506" s="79" t="s">
        <v>984</v>
      </c>
      <c r="B506" s="79" t="s">
        <v>849</v>
      </c>
      <c r="C506" s="79" t="s">
        <v>419</v>
      </c>
      <c r="D506" s="394">
        <v>263.27</v>
      </c>
      <c r="E506" s="135">
        <v>12</v>
      </c>
      <c r="F506" s="394">
        <f t="shared" si="21"/>
        <v>0.4</v>
      </c>
      <c r="G506" s="394">
        <f t="shared" si="23"/>
        <v>105.30799999999999</v>
      </c>
      <c r="I506" s="400">
        <v>504</v>
      </c>
      <c r="J506" s="401" t="s">
        <v>1653</v>
      </c>
      <c r="K506" s="401" t="s">
        <v>1147</v>
      </c>
      <c r="L506" s="401" t="s">
        <v>1144</v>
      </c>
      <c r="M506" s="402">
        <v>5319.27</v>
      </c>
      <c r="N506" s="401">
        <v>20</v>
      </c>
      <c r="O506" s="404">
        <f t="shared" si="22"/>
        <v>0.33333333333333337</v>
      </c>
      <c r="P506" s="405">
        <f>Table4[[#This Row],[Selling Price]]*Table4[[#This Row],[2025-Qty]]</f>
        <v>1773.0900000000004</v>
      </c>
    </row>
    <row r="507" spans="1:16">
      <c r="A507" s="79" t="s">
        <v>985</v>
      </c>
      <c r="B507" s="79" t="s">
        <v>491</v>
      </c>
      <c r="C507" s="79" t="s">
        <v>419</v>
      </c>
      <c r="D507" s="394">
        <v>312.5</v>
      </c>
      <c r="E507" s="135">
        <v>10</v>
      </c>
      <c r="F507" s="394">
        <f t="shared" si="21"/>
        <v>0.33333333333333337</v>
      </c>
      <c r="G507" s="394">
        <f t="shared" si="23"/>
        <v>104.16666666666667</v>
      </c>
      <c r="I507" s="400">
        <v>505</v>
      </c>
      <c r="J507" s="401" t="s">
        <v>1654</v>
      </c>
      <c r="K507" s="401" t="s">
        <v>1140</v>
      </c>
      <c r="L507" s="401" t="s">
        <v>1141</v>
      </c>
      <c r="M507" s="402">
        <v>33.5</v>
      </c>
      <c r="N507" s="401">
        <v>20</v>
      </c>
      <c r="O507" s="404">
        <f t="shared" si="22"/>
        <v>0.33333333333333337</v>
      </c>
      <c r="P507" s="405">
        <f>Table4[[#This Row],[Selling Price]]*Table4[[#This Row],[2025-Qty]]</f>
        <v>11.166666666666668</v>
      </c>
    </row>
    <row r="508" spans="1:16">
      <c r="A508" s="79" t="s">
        <v>986</v>
      </c>
      <c r="B508" s="79" t="s">
        <v>495</v>
      </c>
      <c r="C508" s="79" t="s">
        <v>419</v>
      </c>
      <c r="D508" s="394">
        <v>260.33</v>
      </c>
      <c r="E508" s="135">
        <v>12</v>
      </c>
      <c r="F508" s="394">
        <f t="shared" si="21"/>
        <v>0.4</v>
      </c>
      <c r="G508" s="394">
        <f t="shared" si="23"/>
        <v>104.13200000000001</v>
      </c>
      <c r="I508" s="400">
        <v>506</v>
      </c>
      <c r="J508" s="401" t="s">
        <v>1655</v>
      </c>
      <c r="K508" s="401" t="s">
        <v>1140</v>
      </c>
      <c r="L508" s="401" t="s">
        <v>1141</v>
      </c>
      <c r="M508" s="402">
        <v>653.62</v>
      </c>
      <c r="N508" s="401">
        <v>20</v>
      </c>
      <c r="O508" s="404">
        <f t="shared" si="22"/>
        <v>0.33333333333333337</v>
      </c>
      <c r="P508" s="405">
        <f>Table4[[#This Row],[Selling Price]]*Table4[[#This Row],[2025-Qty]]</f>
        <v>217.87333333333336</v>
      </c>
    </row>
    <row r="509" spans="1:16">
      <c r="A509" s="79" t="s">
        <v>987</v>
      </c>
      <c r="B509" s="79" t="s">
        <v>425</v>
      </c>
      <c r="C509" s="79" t="s">
        <v>419</v>
      </c>
      <c r="D509" s="394">
        <v>248.54999999999998</v>
      </c>
      <c r="E509" s="135">
        <v>12</v>
      </c>
      <c r="F509" s="394">
        <f t="shared" si="21"/>
        <v>0.4</v>
      </c>
      <c r="G509" s="394">
        <f t="shared" si="23"/>
        <v>99.42</v>
      </c>
      <c r="I509" s="400">
        <v>507</v>
      </c>
      <c r="J509" s="401" t="s">
        <v>1656</v>
      </c>
      <c r="K509" s="401" t="s">
        <v>1157</v>
      </c>
      <c r="L509" s="401" t="s">
        <v>1144</v>
      </c>
      <c r="M509" s="402">
        <v>409.02</v>
      </c>
      <c r="N509" s="401">
        <v>20</v>
      </c>
      <c r="O509" s="404">
        <f t="shared" si="22"/>
        <v>0.33333333333333337</v>
      </c>
      <c r="P509" s="405">
        <f>Table4[[#This Row],[Selling Price]]*Table4[[#This Row],[2025-Qty]]</f>
        <v>136.34</v>
      </c>
    </row>
    <row r="510" spans="1:16">
      <c r="A510" s="79" t="s">
        <v>988</v>
      </c>
      <c r="B510" s="79" t="s">
        <v>989</v>
      </c>
      <c r="C510" s="79" t="s">
        <v>419</v>
      </c>
      <c r="D510" s="394">
        <v>6</v>
      </c>
      <c r="E510" s="135">
        <v>470</v>
      </c>
      <c r="F510" s="394">
        <f t="shared" si="21"/>
        <v>15.666666666666666</v>
      </c>
      <c r="G510" s="394">
        <f t="shared" si="23"/>
        <v>94</v>
      </c>
      <c r="I510" s="400">
        <v>508</v>
      </c>
      <c r="J510" s="401" t="s">
        <v>1657</v>
      </c>
      <c r="K510" s="401" t="s">
        <v>1299</v>
      </c>
      <c r="L510" s="401" t="s">
        <v>1144</v>
      </c>
      <c r="M510" s="402">
        <v>4579.2</v>
      </c>
      <c r="N510" s="401">
        <v>20</v>
      </c>
      <c r="O510" s="404">
        <f t="shared" si="22"/>
        <v>0.33333333333333337</v>
      </c>
      <c r="P510" s="405">
        <f>Table4[[#This Row],[Selling Price]]*Table4[[#This Row],[2025-Qty]]</f>
        <v>1526.4</v>
      </c>
    </row>
    <row r="511" spans="1:16">
      <c r="A511" s="79" t="s">
        <v>990</v>
      </c>
      <c r="B511" s="79" t="s">
        <v>991</v>
      </c>
      <c r="C511" s="79" t="s">
        <v>419</v>
      </c>
      <c r="D511" s="394">
        <v>106.5236</v>
      </c>
      <c r="E511" s="135">
        <v>25</v>
      </c>
      <c r="F511" s="394">
        <f t="shared" si="21"/>
        <v>0.83333333333333348</v>
      </c>
      <c r="G511" s="394">
        <f t="shared" si="23"/>
        <v>88.76966666666668</v>
      </c>
      <c r="I511" s="400">
        <v>509</v>
      </c>
      <c r="J511" s="401" t="s">
        <v>1658</v>
      </c>
      <c r="K511" s="401" t="s">
        <v>1157</v>
      </c>
      <c r="L511" s="401" t="s">
        <v>1144</v>
      </c>
      <c r="M511" s="402">
        <v>2328.6</v>
      </c>
      <c r="N511" s="401">
        <v>20</v>
      </c>
      <c r="O511" s="404">
        <f t="shared" si="22"/>
        <v>0.33333333333333337</v>
      </c>
      <c r="P511" s="405">
        <f>Table4[[#This Row],[Selling Price]]*Table4[[#This Row],[2025-Qty]]</f>
        <v>776.2</v>
      </c>
    </row>
    <row r="512" spans="1:16">
      <c r="A512" s="79" t="s">
        <v>992</v>
      </c>
      <c r="B512" s="79" t="s">
        <v>577</v>
      </c>
      <c r="C512" s="79" t="s">
        <v>419</v>
      </c>
      <c r="D512" s="394">
        <v>110</v>
      </c>
      <c r="E512" s="135">
        <v>24</v>
      </c>
      <c r="F512" s="394">
        <f t="shared" si="21"/>
        <v>0.8</v>
      </c>
      <c r="G512" s="394">
        <f t="shared" si="23"/>
        <v>88</v>
      </c>
      <c r="I512" s="400">
        <v>510</v>
      </c>
      <c r="J512" s="401" t="s">
        <v>1659</v>
      </c>
      <c r="K512" s="401" t="s">
        <v>1143</v>
      </c>
      <c r="L512" s="401" t="s">
        <v>1144</v>
      </c>
      <c r="M512" s="402">
        <v>696.66</v>
      </c>
      <c r="N512" s="401">
        <v>20</v>
      </c>
      <c r="O512" s="404">
        <f t="shared" si="22"/>
        <v>0.33333333333333337</v>
      </c>
      <c r="P512" s="405">
        <f>Table4[[#This Row],[Selling Price]]*Table4[[#This Row],[2025-Qty]]</f>
        <v>232.22000000000003</v>
      </c>
    </row>
    <row r="513" spans="1:16">
      <c r="A513" s="79" t="s">
        <v>993</v>
      </c>
      <c r="B513" s="79" t="s">
        <v>994</v>
      </c>
      <c r="C513" s="79" t="s">
        <v>419</v>
      </c>
      <c r="D513" s="394">
        <v>22.740000000000002</v>
      </c>
      <c r="E513" s="135">
        <v>115</v>
      </c>
      <c r="F513" s="394">
        <f t="shared" si="21"/>
        <v>3.8333333333333339</v>
      </c>
      <c r="G513" s="394">
        <f t="shared" si="23"/>
        <v>87.170000000000016</v>
      </c>
      <c r="I513" s="400">
        <v>511</v>
      </c>
      <c r="J513" s="401" t="s">
        <v>1660</v>
      </c>
      <c r="K513" s="401" t="s">
        <v>1299</v>
      </c>
      <c r="L513" s="401" t="s">
        <v>1144</v>
      </c>
      <c r="M513" s="402">
        <v>91.2</v>
      </c>
      <c r="N513" s="401">
        <v>20</v>
      </c>
      <c r="O513" s="404">
        <f t="shared" si="22"/>
        <v>0.33333333333333337</v>
      </c>
      <c r="P513" s="405">
        <f>Table4[[#This Row],[Selling Price]]*Table4[[#This Row],[2025-Qty]]</f>
        <v>30.400000000000006</v>
      </c>
    </row>
    <row r="514" spans="1:16">
      <c r="A514" s="79" t="s">
        <v>995</v>
      </c>
      <c r="B514" s="79" t="s">
        <v>559</v>
      </c>
      <c r="C514" s="79" t="s">
        <v>419</v>
      </c>
      <c r="D514" s="394">
        <v>19.746363636363633</v>
      </c>
      <c r="E514" s="135">
        <v>132</v>
      </c>
      <c r="F514" s="394">
        <f t="shared" si="21"/>
        <v>4.4000000000000004</v>
      </c>
      <c r="G514" s="394">
        <f t="shared" si="23"/>
        <v>86.883999999999986</v>
      </c>
      <c r="I514" s="400">
        <v>512</v>
      </c>
      <c r="J514" s="401" t="s">
        <v>1661</v>
      </c>
      <c r="K514" s="401" t="s">
        <v>1299</v>
      </c>
      <c r="L514" s="401" t="s">
        <v>1144</v>
      </c>
      <c r="M514" s="402">
        <v>98.4</v>
      </c>
      <c r="N514" s="401">
        <v>20</v>
      </c>
      <c r="O514" s="404">
        <f t="shared" si="22"/>
        <v>0.33333333333333337</v>
      </c>
      <c r="P514" s="405">
        <f>Table4[[#This Row],[Selling Price]]*Table4[[#This Row],[2025-Qty]]</f>
        <v>32.800000000000004</v>
      </c>
    </row>
    <row r="515" spans="1:16">
      <c r="A515" s="79" t="s">
        <v>996</v>
      </c>
      <c r="B515" s="79" t="s">
        <v>997</v>
      </c>
      <c r="C515" s="79" t="s">
        <v>419</v>
      </c>
      <c r="D515" s="394">
        <v>5.22</v>
      </c>
      <c r="E515" s="135">
        <v>469</v>
      </c>
      <c r="F515" s="394">
        <f t="shared" ref="F515:F578" si="24">(E515/3)*0.1</f>
        <v>15.633333333333335</v>
      </c>
      <c r="G515" s="394">
        <f t="shared" si="23"/>
        <v>81.606000000000009</v>
      </c>
      <c r="I515" s="400">
        <v>513</v>
      </c>
      <c r="J515" s="401" t="s">
        <v>1662</v>
      </c>
      <c r="K515" s="401" t="s">
        <v>1299</v>
      </c>
      <c r="L515" s="401" t="s">
        <v>1144</v>
      </c>
      <c r="M515" s="402">
        <v>105.6</v>
      </c>
      <c r="N515" s="401">
        <v>20</v>
      </c>
      <c r="O515" s="404">
        <f t="shared" ref="O515:O578" si="25">(N515/3)*0.05</f>
        <v>0.33333333333333337</v>
      </c>
      <c r="P515" s="405">
        <f>Table4[[#This Row],[Selling Price]]*Table4[[#This Row],[2025-Qty]]</f>
        <v>35.200000000000003</v>
      </c>
    </row>
    <row r="516" spans="1:16">
      <c r="A516" s="79" t="s">
        <v>998</v>
      </c>
      <c r="B516" s="79" t="s">
        <v>495</v>
      </c>
      <c r="C516" s="79" t="s">
        <v>419</v>
      </c>
      <c r="D516" s="394">
        <v>201</v>
      </c>
      <c r="E516" s="135">
        <v>12</v>
      </c>
      <c r="F516" s="394">
        <f t="shared" si="24"/>
        <v>0.4</v>
      </c>
      <c r="G516" s="394">
        <f t="shared" ref="G516:G579" si="26">D516*F516</f>
        <v>80.400000000000006</v>
      </c>
      <c r="I516" s="400">
        <v>514</v>
      </c>
      <c r="J516" s="401" t="s">
        <v>1663</v>
      </c>
      <c r="K516" s="401" t="s">
        <v>1299</v>
      </c>
      <c r="L516" s="401" t="s">
        <v>1144</v>
      </c>
      <c r="M516" s="402">
        <v>97.2</v>
      </c>
      <c r="N516" s="401">
        <v>20</v>
      </c>
      <c r="O516" s="404">
        <f t="shared" si="25"/>
        <v>0.33333333333333337</v>
      </c>
      <c r="P516" s="405">
        <f>Table4[[#This Row],[Selling Price]]*Table4[[#This Row],[2025-Qty]]</f>
        <v>32.400000000000006</v>
      </c>
    </row>
    <row r="517" spans="1:16">
      <c r="A517" s="79" t="s">
        <v>999</v>
      </c>
      <c r="B517" s="79" t="s">
        <v>542</v>
      </c>
      <c r="C517" s="79" t="s">
        <v>419</v>
      </c>
      <c r="D517" s="394">
        <v>15.800000000000002</v>
      </c>
      <c r="E517" s="135">
        <v>152</v>
      </c>
      <c r="F517" s="394">
        <f t="shared" si="24"/>
        <v>5.0666666666666664</v>
      </c>
      <c r="G517" s="394">
        <f t="shared" si="26"/>
        <v>80.053333333333342</v>
      </c>
      <c r="I517" s="400">
        <v>515</v>
      </c>
      <c r="J517" s="401" t="s">
        <v>1664</v>
      </c>
      <c r="K517" s="401" t="s">
        <v>1299</v>
      </c>
      <c r="L517" s="401" t="s">
        <v>1144</v>
      </c>
      <c r="M517" s="402">
        <v>106.2</v>
      </c>
      <c r="N517" s="401">
        <v>20</v>
      </c>
      <c r="O517" s="404">
        <f t="shared" si="25"/>
        <v>0.33333333333333337</v>
      </c>
      <c r="P517" s="405">
        <f>Table4[[#This Row],[Selling Price]]*Table4[[#This Row],[2025-Qty]]</f>
        <v>35.400000000000006</v>
      </c>
    </row>
    <row r="518" spans="1:16">
      <c r="A518" s="79" t="s">
        <v>1000</v>
      </c>
      <c r="B518" s="79" t="s">
        <v>425</v>
      </c>
      <c r="C518" s="79" t="s">
        <v>419</v>
      </c>
      <c r="D518" s="394">
        <v>120</v>
      </c>
      <c r="E518" s="135">
        <v>20</v>
      </c>
      <c r="F518" s="394">
        <f t="shared" si="24"/>
        <v>0.66666666666666674</v>
      </c>
      <c r="G518" s="394">
        <f t="shared" si="26"/>
        <v>80.000000000000014</v>
      </c>
      <c r="I518" s="400">
        <v>516</v>
      </c>
      <c r="J518" s="401" t="s">
        <v>1665</v>
      </c>
      <c r="K518" s="401" t="s">
        <v>1508</v>
      </c>
      <c r="L518" s="401" t="s">
        <v>1144</v>
      </c>
      <c r="M518" s="402">
        <v>98.4</v>
      </c>
      <c r="N518" s="401">
        <v>20</v>
      </c>
      <c r="O518" s="404">
        <f t="shared" si="25"/>
        <v>0.33333333333333337</v>
      </c>
      <c r="P518" s="405">
        <f>Table4[[#This Row],[Selling Price]]*Table4[[#This Row],[2025-Qty]]</f>
        <v>32.800000000000004</v>
      </c>
    </row>
    <row r="519" spans="1:16">
      <c r="A519" s="79" t="s">
        <v>1001</v>
      </c>
      <c r="B519" s="79" t="s">
        <v>1002</v>
      </c>
      <c r="C519" s="79" t="s">
        <v>419</v>
      </c>
      <c r="D519" s="394">
        <v>132.27000000000001</v>
      </c>
      <c r="E519" s="135">
        <v>18</v>
      </c>
      <c r="F519" s="394">
        <f t="shared" si="24"/>
        <v>0.60000000000000009</v>
      </c>
      <c r="G519" s="394">
        <f t="shared" si="26"/>
        <v>79.362000000000023</v>
      </c>
      <c r="I519" s="400">
        <v>517</v>
      </c>
      <c r="J519" s="401" t="s">
        <v>1666</v>
      </c>
      <c r="K519" s="401" t="s">
        <v>1299</v>
      </c>
      <c r="L519" s="401" t="s">
        <v>1144</v>
      </c>
      <c r="M519" s="402">
        <v>107.4</v>
      </c>
      <c r="N519" s="401">
        <v>20</v>
      </c>
      <c r="O519" s="404">
        <f t="shared" si="25"/>
        <v>0.33333333333333337</v>
      </c>
      <c r="P519" s="405">
        <f>Table4[[#This Row],[Selling Price]]*Table4[[#This Row],[2025-Qty]]</f>
        <v>35.800000000000004</v>
      </c>
    </row>
    <row r="520" spans="1:16">
      <c r="A520" s="79" t="s">
        <v>1003</v>
      </c>
      <c r="B520" s="79" t="s">
        <v>542</v>
      </c>
      <c r="C520" s="79" t="s">
        <v>419</v>
      </c>
      <c r="D520" s="394">
        <v>6.0963157894736844</v>
      </c>
      <c r="E520" s="135">
        <v>380</v>
      </c>
      <c r="F520" s="394">
        <f t="shared" si="24"/>
        <v>12.666666666666668</v>
      </c>
      <c r="G520" s="394">
        <f t="shared" si="26"/>
        <v>77.220000000000013</v>
      </c>
      <c r="I520" s="400">
        <v>518</v>
      </c>
      <c r="J520" s="401" t="s">
        <v>1667</v>
      </c>
      <c r="K520" s="401" t="s">
        <v>1299</v>
      </c>
      <c r="L520" s="401" t="s">
        <v>1144</v>
      </c>
      <c r="M520" s="402">
        <v>99.6</v>
      </c>
      <c r="N520" s="401">
        <v>20</v>
      </c>
      <c r="O520" s="404">
        <f t="shared" si="25"/>
        <v>0.33333333333333337</v>
      </c>
      <c r="P520" s="405">
        <f>Table4[[#This Row],[Selling Price]]*Table4[[#This Row],[2025-Qty]]</f>
        <v>33.200000000000003</v>
      </c>
    </row>
    <row r="521" spans="1:16">
      <c r="A521" s="79" t="s">
        <v>1004</v>
      </c>
      <c r="B521" s="79" t="s">
        <v>1005</v>
      </c>
      <c r="C521" s="79" t="s">
        <v>419</v>
      </c>
      <c r="D521" s="394">
        <v>190.64</v>
      </c>
      <c r="E521" s="135">
        <v>12</v>
      </c>
      <c r="F521" s="394">
        <f t="shared" si="24"/>
        <v>0.4</v>
      </c>
      <c r="G521" s="394">
        <f t="shared" si="26"/>
        <v>76.256</v>
      </c>
      <c r="I521" s="400">
        <v>519</v>
      </c>
      <c r="J521" s="401" t="s">
        <v>1668</v>
      </c>
      <c r="K521" s="401" t="s">
        <v>1299</v>
      </c>
      <c r="L521" s="401" t="s">
        <v>1144</v>
      </c>
      <c r="M521" s="402">
        <v>111</v>
      </c>
      <c r="N521" s="401">
        <v>20</v>
      </c>
      <c r="O521" s="404">
        <f t="shared" si="25"/>
        <v>0.33333333333333337</v>
      </c>
      <c r="P521" s="405">
        <f>Table4[[#This Row],[Selling Price]]*Table4[[#This Row],[2025-Qty]]</f>
        <v>37.000000000000007</v>
      </c>
    </row>
    <row r="522" spans="1:16">
      <c r="A522" s="79" t="s">
        <v>1006</v>
      </c>
      <c r="B522" s="79" t="s">
        <v>425</v>
      </c>
      <c r="C522" s="79" t="s">
        <v>419</v>
      </c>
      <c r="D522" s="394">
        <v>126</v>
      </c>
      <c r="E522" s="135">
        <v>18</v>
      </c>
      <c r="F522" s="394">
        <f t="shared" si="24"/>
        <v>0.60000000000000009</v>
      </c>
      <c r="G522" s="394">
        <f t="shared" si="26"/>
        <v>75.600000000000009</v>
      </c>
      <c r="I522" s="400">
        <v>520</v>
      </c>
      <c r="J522" s="401" t="s">
        <v>1669</v>
      </c>
      <c r="K522" s="401" t="s">
        <v>1299</v>
      </c>
      <c r="L522" s="401" t="s">
        <v>1144</v>
      </c>
      <c r="M522" s="402">
        <v>112.8</v>
      </c>
      <c r="N522" s="401">
        <v>20</v>
      </c>
      <c r="O522" s="404">
        <f t="shared" si="25"/>
        <v>0.33333333333333337</v>
      </c>
      <c r="P522" s="405">
        <f>Table4[[#This Row],[Selling Price]]*Table4[[#This Row],[2025-Qty]]</f>
        <v>37.6</v>
      </c>
    </row>
    <row r="523" spans="1:16">
      <c r="A523" s="79" t="s">
        <v>1007</v>
      </c>
      <c r="B523" s="79" t="s">
        <v>1008</v>
      </c>
      <c r="C523" s="79" t="s">
        <v>419</v>
      </c>
      <c r="D523" s="394">
        <v>14.88</v>
      </c>
      <c r="E523" s="135">
        <v>150</v>
      </c>
      <c r="F523" s="394">
        <f t="shared" si="24"/>
        <v>5</v>
      </c>
      <c r="G523" s="394">
        <f t="shared" si="26"/>
        <v>74.400000000000006</v>
      </c>
      <c r="I523" s="400">
        <v>521</v>
      </c>
      <c r="J523" s="401" t="s">
        <v>1670</v>
      </c>
      <c r="K523" s="401" t="s">
        <v>1299</v>
      </c>
      <c r="L523" s="401" t="s">
        <v>1144</v>
      </c>
      <c r="M523" s="402">
        <v>108.6</v>
      </c>
      <c r="N523" s="401">
        <v>20</v>
      </c>
      <c r="O523" s="404">
        <f t="shared" si="25"/>
        <v>0.33333333333333337</v>
      </c>
      <c r="P523" s="405">
        <f>Table4[[#This Row],[Selling Price]]*Table4[[#This Row],[2025-Qty]]</f>
        <v>36.200000000000003</v>
      </c>
    </row>
    <row r="524" spans="1:16">
      <c r="A524" s="79" t="s">
        <v>1009</v>
      </c>
      <c r="B524" s="79" t="s">
        <v>495</v>
      </c>
      <c r="C524" s="79" t="s">
        <v>419</v>
      </c>
      <c r="D524" s="394">
        <v>185.30999999999997</v>
      </c>
      <c r="E524" s="135">
        <v>12</v>
      </c>
      <c r="F524" s="394">
        <f t="shared" si="24"/>
        <v>0.4</v>
      </c>
      <c r="G524" s="394">
        <f t="shared" si="26"/>
        <v>74.123999999999995</v>
      </c>
      <c r="I524" s="400">
        <v>522</v>
      </c>
      <c r="J524" s="401" t="s">
        <v>1671</v>
      </c>
      <c r="K524" s="406" t="s">
        <v>1482</v>
      </c>
      <c r="L524" s="401" t="s">
        <v>1144</v>
      </c>
      <c r="M524" s="402">
        <v>1218.5899999999999</v>
      </c>
      <c r="N524" s="401">
        <v>20</v>
      </c>
      <c r="O524" s="404">
        <f t="shared" si="25"/>
        <v>0.33333333333333337</v>
      </c>
      <c r="P524" s="405">
        <f>Table4[[#This Row],[Selling Price]]*Table4[[#This Row],[2025-Qty]]</f>
        <v>406.19666666666666</v>
      </c>
    </row>
    <row r="525" spans="1:16">
      <c r="A525" s="79" t="s">
        <v>1010</v>
      </c>
      <c r="B525" s="79" t="s">
        <v>495</v>
      </c>
      <c r="C525" s="79" t="s">
        <v>419</v>
      </c>
      <c r="D525" s="394">
        <v>275.79000000000002</v>
      </c>
      <c r="E525" s="135">
        <v>8</v>
      </c>
      <c r="F525" s="394">
        <f t="shared" si="24"/>
        <v>0.26666666666666666</v>
      </c>
      <c r="G525" s="394">
        <f t="shared" si="26"/>
        <v>73.544000000000011</v>
      </c>
      <c r="I525" s="400">
        <v>523</v>
      </c>
      <c r="J525" s="401" t="s">
        <v>1672</v>
      </c>
      <c r="K525" s="401"/>
      <c r="L525" s="401"/>
      <c r="M525" s="402">
        <v>129.19999999999999</v>
      </c>
      <c r="N525" s="401">
        <v>20</v>
      </c>
      <c r="O525" s="404">
        <f t="shared" si="25"/>
        <v>0.33333333333333337</v>
      </c>
      <c r="P525" s="405">
        <f>Table4[[#This Row],[Selling Price]]*Table4[[#This Row],[2025-Qty]]</f>
        <v>43.06666666666667</v>
      </c>
    </row>
    <row r="526" spans="1:16">
      <c r="A526" s="79" t="s">
        <v>1011</v>
      </c>
      <c r="B526" s="79" t="s">
        <v>432</v>
      </c>
      <c r="C526" s="79" t="s">
        <v>419</v>
      </c>
      <c r="D526" s="394">
        <v>365</v>
      </c>
      <c r="E526" s="135">
        <v>6</v>
      </c>
      <c r="F526" s="394">
        <f t="shared" si="24"/>
        <v>0.2</v>
      </c>
      <c r="G526" s="394">
        <f t="shared" si="26"/>
        <v>73</v>
      </c>
      <c r="I526" s="400">
        <v>524</v>
      </c>
      <c r="J526" s="401" t="s">
        <v>1673</v>
      </c>
      <c r="K526" s="406" t="s">
        <v>1482</v>
      </c>
      <c r="L526" s="401" t="s">
        <v>1144</v>
      </c>
      <c r="M526" s="402">
        <v>10.7</v>
      </c>
      <c r="N526" s="401">
        <v>20</v>
      </c>
      <c r="O526" s="404">
        <f t="shared" si="25"/>
        <v>0.33333333333333337</v>
      </c>
      <c r="P526" s="405">
        <f>Table4[[#This Row],[Selling Price]]*Table4[[#This Row],[2025-Qty]]</f>
        <v>3.5666666666666669</v>
      </c>
    </row>
    <row r="527" spans="1:16">
      <c r="A527" s="79" t="s">
        <v>1012</v>
      </c>
      <c r="B527" s="79" t="s">
        <v>458</v>
      </c>
      <c r="C527" s="79" t="s">
        <v>419</v>
      </c>
      <c r="D527" s="394">
        <v>114.43</v>
      </c>
      <c r="E527" s="135">
        <v>19</v>
      </c>
      <c r="F527" s="394">
        <f t="shared" si="24"/>
        <v>0.6333333333333333</v>
      </c>
      <c r="G527" s="394">
        <f t="shared" si="26"/>
        <v>72.472333333333339</v>
      </c>
      <c r="I527" s="400">
        <v>525</v>
      </c>
      <c r="J527" s="401" t="s">
        <v>1674</v>
      </c>
      <c r="K527" s="401" t="s">
        <v>1147</v>
      </c>
      <c r="L527" s="401" t="s">
        <v>1144</v>
      </c>
      <c r="M527" s="402">
        <v>6.83</v>
      </c>
      <c r="N527" s="401">
        <v>20</v>
      </c>
      <c r="O527" s="404">
        <f t="shared" si="25"/>
        <v>0.33333333333333337</v>
      </c>
      <c r="P527" s="405">
        <f>Table4[[#This Row],[Selling Price]]*Table4[[#This Row],[2025-Qty]]</f>
        <v>2.2766666666666668</v>
      </c>
    </row>
    <row r="528" spans="1:16">
      <c r="A528" s="79" t="s">
        <v>1013</v>
      </c>
      <c r="B528" s="79" t="s">
        <v>501</v>
      </c>
      <c r="C528" s="79" t="s">
        <v>419</v>
      </c>
      <c r="D528" s="394">
        <v>6</v>
      </c>
      <c r="E528" s="135">
        <v>360</v>
      </c>
      <c r="F528" s="394">
        <f t="shared" si="24"/>
        <v>12</v>
      </c>
      <c r="G528" s="394">
        <f t="shared" si="26"/>
        <v>72</v>
      </c>
      <c r="I528" s="400">
        <v>526</v>
      </c>
      <c r="J528" s="401" t="s">
        <v>1675</v>
      </c>
      <c r="K528" s="401"/>
      <c r="L528" s="401"/>
      <c r="M528" s="402">
        <v>115.22</v>
      </c>
      <c r="N528" s="401">
        <v>20</v>
      </c>
      <c r="O528" s="404">
        <f t="shared" si="25"/>
        <v>0.33333333333333337</v>
      </c>
      <c r="P528" s="405">
        <f>Table4[[#This Row],[Selling Price]]*Table4[[#This Row],[2025-Qty]]</f>
        <v>38.406666666666673</v>
      </c>
    </row>
    <row r="529" spans="1:16">
      <c r="A529" s="79" t="s">
        <v>1014</v>
      </c>
      <c r="B529" s="79" t="s">
        <v>601</v>
      </c>
      <c r="C529" s="79" t="s">
        <v>419</v>
      </c>
      <c r="D529" s="394">
        <v>429.81000000000006</v>
      </c>
      <c r="E529" s="135">
        <v>5</v>
      </c>
      <c r="F529" s="394">
        <f t="shared" si="24"/>
        <v>0.16666666666666669</v>
      </c>
      <c r="G529" s="394">
        <f t="shared" si="26"/>
        <v>71.635000000000019</v>
      </c>
      <c r="I529" s="400">
        <v>527</v>
      </c>
      <c r="J529" s="401" t="s">
        <v>1676</v>
      </c>
      <c r="K529" s="401" t="s">
        <v>1147</v>
      </c>
      <c r="L529" s="401" t="s">
        <v>1144</v>
      </c>
      <c r="M529" s="402">
        <v>140</v>
      </c>
      <c r="N529" s="401">
        <v>20</v>
      </c>
      <c r="O529" s="404">
        <f t="shared" si="25"/>
        <v>0.33333333333333337</v>
      </c>
      <c r="P529" s="405">
        <f>Table4[[#This Row],[Selling Price]]*Table4[[#This Row],[2025-Qty]]</f>
        <v>46.666666666666671</v>
      </c>
    </row>
    <row r="530" spans="1:16">
      <c r="A530" s="79" t="s">
        <v>1015</v>
      </c>
      <c r="B530" s="79" t="s">
        <v>1016</v>
      </c>
      <c r="C530" s="79" t="s">
        <v>419</v>
      </c>
      <c r="D530" s="394">
        <v>102</v>
      </c>
      <c r="E530" s="135">
        <v>20</v>
      </c>
      <c r="F530" s="394">
        <f t="shared" si="24"/>
        <v>0.66666666666666674</v>
      </c>
      <c r="G530" s="394">
        <f t="shared" si="26"/>
        <v>68.000000000000014</v>
      </c>
      <c r="I530" s="400">
        <v>528</v>
      </c>
      <c r="J530" s="401" t="s">
        <v>1677</v>
      </c>
      <c r="K530" s="401" t="s">
        <v>1147</v>
      </c>
      <c r="L530" s="401" t="s">
        <v>1144</v>
      </c>
      <c r="M530" s="402">
        <v>518.04</v>
      </c>
      <c r="N530" s="401">
        <v>20</v>
      </c>
      <c r="O530" s="404">
        <f t="shared" si="25"/>
        <v>0.33333333333333337</v>
      </c>
      <c r="P530" s="405">
        <f>Table4[[#This Row],[Selling Price]]*Table4[[#This Row],[2025-Qty]]</f>
        <v>172.68</v>
      </c>
    </row>
    <row r="531" spans="1:16">
      <c r="A531" s="79" t="s">
        <v>1017</v>
      </c>
      <c r="B531" s="79" t="s">
        <v>495</v>
      </c>
      <c r="C531" s="79" t="s">
        <v>419</v>
      </c>
      <c r="D531" s="394">
        <v>335</v>
      </c>
      <c r="E531" s="135">
        <v>6</v>
      </c>
      <c r="F531" s="394">
        <f t="shared" si="24"/>
        <v>0.2</v>
      </c>
      <c r="G531" s="394">
        <f t="shared" si="26"/>
        <v>67</v>
      </c>
      <c r="I531" s="400">
        <v>529</v>
      </c>
      <c r="J531" s="401" t="s">
        <v>1678</v>
      </c>
      <c r="K531" s="401"/>
      <c r="L531" s="401"/>
      <c r="M531" s="402">
        <v>325.52999999999997</v>
      </c>
      <c r="N531" s="401">
        <v>20</v>
      </c>
      <c r="O531" s="404">
        <f t="shared" si="25"/>
        <v>0.33333333333333337</v>
      </c>
      <c r="P531" s="405">
        <f>Table4[[#This Row],[Selling Price]]*Table4[[#This Row],[2025-Qty]]</f>
        <v>108.51</v>
      </c>
    </row>
    <row r="532" spans="1:16">
      <c r="A532" s="79" t="s">
        <v>1018</v>
      </c>
      <c r="B532" s="79" t="s">
        <v>491</v>
      </c>
      <c r="C532" s="79" t="s">
        <v>419</v>
      </c>
      <c r="D532" s="394">
        <v>16.789999999999996</v>
      </c>
      <c r="E532" s="135">
        <v>118</v>
      </c>
      <c r="F532" s="394">
        <f t="shared" si="24"/>
        <v>3.9333333333333336</v>
      </c>
      <c r="G532" s="394">
        <f t="shared" si="26"/>
        <v>66.040666666666652</v>
      </c>
      <c r="I532" s="400">
        <v>530</v>
      </c>
      <c r="J532" s="401" t="s">
        <v>1679</v>
      </c>
      <c r="K532" s="401" t="s">
        <v>1147</v>
      </c>
      <c r="L532" s="401" t="s">
        <v>1144</v>
      </c>
      <c r="M532" s="402">
        <v>530.41999999999996</v>
      </c>
      <c r="N532" s="401">
        <v>20</v>
      </c>
      <c r="O532" s="404">
        <f t="shared" si="25"/>
        <v>0.33333333333333337</v>
      </c>
      <c r="P532" s="405">
        <f>Table4[[#This Row],[Selling Price]]*Table4[[#This Row],[2025-Qty]]</f>
        <v>176.80666666666667</v>
      </c>
    </row>
    <row r="533" spans="1:16">
      <c r="A533" s="79" t="s">
        <v>1019</v>
      </c>
      <c r="B533" s="79" t="s">
        <v>1020</v>
      </c>
      <c r="C533" s="79" t="s">
        <v>419</v>
      </c>
      <c r="D533" s="394">
        <v>217</v>
      </c>
      <c r="E533" s="135">
        <v>9</v>
      </c>
      <c r="F533" s="394">
        <f t="shared" si="24"/>
        <v>0.30000000000000004</v>
      </c>
      <c r="G533" s="394">
        <f t="shared" si="26"/>
        <v>65.100000000000009</v>
      </c>
      <c r="I533" s="400">
        <v>531</v>
      </c>
      <c r="J533" s="401" t="s">
        <v>1680</v>
      </c>
      <c r="K533" s="406" t="s">
        <v>1482</v>
      </c>
      <c r="L533" s="401" t="s">
        <v>1144</v>
      </c>
      <c r="M533" s="402">
        <v>6877.85</v>
      </c>
      <c r="N533" s="401">
        <v>20</v>
      </c>
      <c r="O533" s="404">
        <f t="shared" si="25"/>
        <v>0.33333333333333337</v>
      </c>
      <c r="P533" s="405">
        <f>Table4[[#This Row],[Selling Price]]*Table4[[#This Row],[2025-Qty]]</f>
        <v>2292.6166666666672</v>
      </c>
    </row>
    <row r="534" spans="1:16">
      <c r="A534" s="79" t="s">
        <v>1021</v>
      </c>
      <c r="B534" s="79" t="s">
        <v>881</v>
      </c>
      <c r="C534" s="79" t="s">
        <v>419</v>
      </c>
      <c r="D534" s="394">
        <v>320</v>
      </c>
      <c r="E534" s="135">
        <v>6</v>
      </c>
      <c r="F534" s="394">
        <f t="shared" si="24"/>
        <v>0.2</v>
      </c>
      <c r="G534" s="394">
        <f t="shared" si="26"/>
        <v>64</v>
      </c>
      <c r="I534" s="400">
        <v>532</v>
      </c>
      <c r="J534" s="401" t="s">
        <v>1681</v>
      </c>
      <c r="K534" s="401" t="s">
        <v>1147</v>
      </c>
      <c r="L534" s="401" t="s">
        <v>1144</v>
      </c>
      <c r="M534" s="402">
        <v>7054.83</v>
      </c>
      <c r="N534" s="401">
        <v>20</v>
      </c>
      <c r="O534" s="404">
        <f t="shared" si="25"/>
        <v>0.33333333333333337</v>
      </c>
      <c r="P534" s="405">
        <f>Table4[[#This Row],[Selling Price]]*Table4[[#This Row],[2025-Qty]]</f>
        <v>2351.61</v>
      </c>
    </row>
    <row r="535" spans="1:16">
      <c r="A535" s="79" t="s">
        <v>1022</v>
      </c>
      <c r="B535" s="79" t="s">
        <v>1023</v>
      </c>
      <c r="C535" s="79" t="s">
        <v>419</v>
      </c>
      <c r="D535" s="394">
        <v>125</v>
      </c>
      <c r="E535" s="135">
        <v>15</v>
      </c>
      <c r="F535" s="394">
        <f t="shared" si="24"/>
        <v>0.5</v>
      </c>
      <c r="G535" s="394">
        <f t="shared" si="26"/>
        <v>62.5</v>
      </c>
      <c r="I535" s="400">
        <v>533</v>
      </c>
      <c r="J535" s="401" t="s">
        <v>1682</v>
      </c>
      <c r="K535" s="406" t="s">
        <v>1482</v>
      </c>
      <c r="L535" s="401" t="s">
        <v>1144</v>
      </c>
      <c r="M535" s="402">
        <v>3458.5</v>
      </c>
      <c r="N535" s="401">
        <v>20</v>
      </c>
      <c r="O535" s="404">
        <f t="shared" si="25"/>
        <v>0.33333333333333337</v>
      </c>
      <c r="P535" s="405">
        <f>Table4[[#This Row],[Selling Price]]*Table4[[#This Row],[2025-Qty]]</f>
        <v>1152.8333333333335</v>
      </c>
    </row>
    <row r="536" spans="1:16">
      <c r="A536" s="79" t="s">
        <v>1024</v>
      </c>
      <c r="B536" s="79" t="s">
        <v>1025</v>
      </c>
      <c r="C536" s="79" t="s">
        <v>419</v>
      </c>
      <c r="D536" s="394">
        <v>115.11</v>
      </c>
      <c r="E536" s="135">
        <v>16</v>
      </c>
      <c r="F536" s="394">
        <f t="shared" si="24"/>
        <v>0.53333333333333333</v>
      </c>
      <c r="G536" s="394">
        <f t="shared" si="26"/>
        <v>61.391999999999996</v>
      </c>
      <c r="I536" s="400">
        <v>534</v>
      </c>
      <c r="J536" s="401" t="s">
        <v>1683</v>
      </c>
      <c r="K536" s="406" t="s">
        <v>1482</v>
      </c>
      <c r="L536" s="401" t="s">
        <v>1144</v>
      </c>
      <c r="M536" s="402">
        <v>17.72</v>
      </c>
      <c r="N536" s="401">
        <v>20</v>
      </c>
      <c r="O536" s="404">
        <f t="shared" si="25"/>
        <v>0.33333333333333337</v>
      </c>
      <c r="P536" s="405">
        <f>Table4[[#This Row],[Selling Price]]*Table4[[#This Row],[2025-Qty]]</f>
        <v>5.9066666666666672</v>
      </c>
    </row>
    <row r="537" spans="1:16">
      <c r="A537" s="79" t="s">
        <v>1026</v>
      </c>
      <c r="B537" s="79" t="s">
        <v>425</v>
      </c>
      <c r="C537" s="79" t="s">
        <v>419</v>
      </c>
      <c r="D537" s="394">
        <v>141.47</v>
      </c>
      <c r="E537" s="135">
        <v>13</v>
      </c>
      <c r="F537" s="394">
        <f t="shared" si="24"/>
        <v>0.43333333333333335</v>
      </c>
      <c r="G537" s="394">
        <f t="shared" si="26"/>
        <v>61.303666666666665</v>
      </c>
      <c r="I537" s="400">
        <v>535</v>
      </c>
      <c r="J537" s="401" t="s">
        <v>1684</v>
      </c>
      <c r="K537" s="401"/>
      <c r="L537" s="401"/>
      <c r="M537" s="402">
        <v>172.96</v>
      </c>
      <c r="N537" s="401">
        <v>20</v>
      </c>
      <c r="O537" s="404">
        <f t="shared" si="25"/>
        <v>0.33333333333333337</v>
      </c>
      <c r="P537" s="405">
        <f>Table4[[#This Row],[Selling Price]]*Table4[[#This Row],[2025-Qty]]</f>
        <v>57.653333333333343</v>
      </c>
    </row>
    <row r="538" spans="1:16">
      <c r="A538" s="79" t="s">
        <v>1027</v>
      </c>
      <c r="B538" s="79" t="s">
        <v>425</v>
      </c>
      <c r="C538" s="79" t="s">
        <v>419</v>
      </c>
      <c r="D538" s="394">
        <v>152</v>
      </c>
      <c r="E538" s="135">
        <v>12</v>
      </c>
      <c r="F538" s="394">
        <f t="shared" si="24"/>
        <v>0.4</v>
      </c>
      <c r="G538" s="394">
        <f t="shared" si="26"/>
        <v>60.800000000000004</v>
      </c>
      <c r="I538" s="400">
        <v>536</v>
      </c>
      <c r="J538" s="401" t="s">
        <v>1685</v>
      </c>
      <c r="K538" s="401"/>
      <c r="L538" s="401"/>
      <c r="M538" s="402">
        <v>212.26</v>
      </c>
      <c r="N538" s="401">
        <v>20</v>
      </c>
      <c r="O538" s="404">
        <f t="shared" si="25"/>
        <v>0.33333333333333337</v>
      </c>
      <c r="P538" s="405">
        <f>Table4[[#This Row],[Selling Price]]*Table4[[#This Row],[2025-Qty]]</f>
        <v>70.753333333333345</v>
      </c>
    </row>
    <row r="539" spans="1:16">
      <c r="A539" s="79" t="s">
        <v>1028</v>
      </c>
      <c r="B539" s="79" t="s">
        <v>495</v>
      </c>
      <c r="C539" s="79" t="s">
        <v>419</v>
      </c>
      <c r="D539" s="394">
        <v>300</v>
      </c>
      <c r="E539" s="135">
        <v>6</v>
      </c>
      <c r="F539" s="394">
        <f t="shared" si="24"/>
        <v>0.2</v>
      </c>
      <c r="G539" s="394">
        <f t="shared" si="26"/>
        <v>60</v>
      </c>
      <c r="I539" s="400">
        <v>537</v>
      </c>
      <c r="J539" s="401" t="s">
        <v>1686</v>
      </c>
      <c r="K539" s="406" t="s">
        <v>1482</v>
      </c>
      <c r="L539" s="401" t="s">
        <v>1144</v>
      </c>
      <c r="M539" s="402">
        <v>29.14</v>
      </c>
      <c r="N539" s="401">
        <v>20</v>
      </c>
      <c r="O539" s="404">
        <f t="shared" si="25"/>
        <v>0.33333333333333337</v>
      </c>
      <c r="P539" s="405">
        <f>Table4[[#This Row],[Selling Price]]*Table4[[#This Row],[2025-Qty]]</f>
        <v>9.7133333333333347</v>
      </c>
    </row>
    <row r="540" spans="1:16">
      <c r="A540" s="79" t="s">
        <v>1029</v>
      </c>
      <c r="B540" s="79" t="s">
        <v>1030</v>
      </c>
      <c r="C540" s="79" t="s">
        <v>419</v>
      </c>
      <c r="D540" s="394">
        <v>218</v>
      </c>
      <c r="E540" s="135">
        <v>8</v>
      </c>
      <c r="F540" s="394">
        <f t="shared" si="24"/>
        <v>0.26666666666666666</v>
      </c>
      <c r="G540" s="394">
        <f t="shared" si="26"/>
        <v>58.133333333333333</v>
      </c>
      <c r="I540" s="400">
        <v>538</v>
      </c>
      <c r="J540" s="401" t="s">
        <v>1687</v>
      </c>
      <c r="K540" s="401" t="s">
        <v>1147</v>
      </c>
      <c r="L540" s="401" t="s">
        <v>1144</v>
      </c>
      <c r="M540" s="402">
        <v>634.39</v>
      </c>
      <c r="N540" s="401">
        <v>20</v>
      </c>
      <c r="O540" s="404">
        <f t="shared" si="25"/>
        <v>0.33333333333333337</v>
      </c>
      <c r="P540" s="405">
        <f>Table4[[#This Row],[Selling Price]]*Table4[[#This Row],[2025-Qty]]</f>
        <v>211.46333333333334</v>
      </c>
    </row>
    <row r="541" spans="1:16">
      <c r="A541" s="79" t="s">
        <v>1031</v>
      </c>
      <c r="B541" s="79" t="s">
        <v>603</v>
      </c>
      <c r="C541" s="79" t="s">
        <v>419</v>
      </c>
      <c r="D541" s="394">
        <v>141</v>
      </c>
      <c r="E541" s="135">
        <v>12</v>
      </c>
      <c r="F541" s="394">
        <f t="shared" si="24"/>
        <v>0.4</v>
      </c>
      <c r="G541" s="394">
        <f t="shared" si="26"/>
        <v>56.400000000000006</v>
      </c>
      <c r="I541" s="400">
        <v>539</v>
      </c>
      <c r="J541" s="401" t="s">
        <v>1688</v>
      </c>
      <c r="K541" s="401" t="s">
        <v>1147</v>
      </c>
      <c r="L541" s="401" t="s">
        <v>1144</v>
      </c>
      <c r="M541" s="402">
        <v>25.6</v>
      </c>
      <c r="N541" s="401">
        <v>20</v>
      </c>
      <c r="O541" s="404">
        <f t="shared" si="25"/>
        <v>0.33333333333333337</v>
      </c>
      <c r="P541" s="405">
        <f>Table4[[#This Row],[Selling Price]]*Table4[[#This Row],[2025-Qty]]</f>
        <v>8.533333333333335</v>
      </c>
    </row>
    <row r="542" spans="1:16">
      <c r="A542" s="79" t="s">
        <v>1032</v>
      </c>
      <c r="B542" s="79" t="s">
        <v>1033</v>
      </c>
      <c r="C542" s="79" t="s">
        <v>419</v>
      </c>
      <c r="D542" s="394">
        <v>196.46</v>
      </c>
      <c r="E542" s="135">
        <v>8</v>
      </c>
      <c r="F542" s="394">
        <f t="shared" si="24"/>
        <v>0.26666666666666666</v>
      </c>
      <c r="G542" s="394">
        <f t="shared" si="26"/>
        <v>52.389333333333333</v>
      </c>
      <c r="I542" s="400">
        <v>540</v>
      </c>
      <c r="J542" s="401" t="s">
        <v>1689</v>
      </c>
      <c r="K542" s="406" t="s">
        <v>1482</v>
      </c>
      <c r="L542" s="401" t="s">
        <v>1144</v>
      </c>
      <c r="M542" s="402">
        <v>72.459999999999994</v>
      </c>
      <c r="N542" s="401">
        <v>20</v>
      </c>
      <c r="O542" s="404">
        <f t="shared" si="25"/>
        <v>0.33333333333333337</v>
      </c>
      <c r="P542" s="405">
        <f>Table4[[#This Row],[Selling Price]]*Table4[[#This Row],[2025-Qty]]</f>
        <v>24.153333333333332</v>
      </c>
    </row>
    <row r="543" spans="1:16">
      <c r="A543" s="79" t="s">
        <v>1034</v>
      </c>
      <c r="B543" s="79" t="s">
        <v>603</v>
      </c>
      <c r="C543" s="79" t="s">
        <v>419</v>
      </c>
      <c r="D543" s="394">
        <v>125</v>
      </c>
      <c r="E543" s="135">
        <v>12</v>
      </c>
      <c r="F543" s="394">
        <f t="shared" si="24"/>
        <v>0.4</v>
      </c>
      <c r="G543" s="394">
        <f t="shared" si="26"/>
        <v>50</v>
      </c>
      <c r="I543" s="400">
        <v>541</v>
      </c>
      <c r="J543" s="401" t="s">
        <v>1690</v>
      </c>
      <c r="K543" s="406" t="s">
        <v>1482</v>
      </c>
      <c r="L543" s="401" t="s">
        <v>1144</v>
      </c>
      <c r="M543" s="402">
        <v>499.44</v>
      </c>
      <c r="N543" s="401">
        <v>20</v>
      </c>
      <c r="O543" s="404">
        <f t="shared" si="25"/>
        <v>0.33333333333333337</v>
      </c>
      <c r="P543" s="405">
        <f>Table4[[#This Row],[Selling Price]]*Table4[[#This Row],[2025-Qty]]</f>
        <v>166.48000000000002</v>
      </c>
    </row>
    <row r="544" spans="1:16">
      <c r="A544" s="79" t="s">
        <v>1035</v>
      </c>
      <c r="B544" s="79" t="s">
        <v>1036</v>
      </c>
      <c r="C544" s="79" t="s">
        <v>419</v>
      </c>
      <c r="D544" s="394">
        <v>1.952</v>
      </c>
      <c r="E544" s="135">
        <v>750</v>
      </c>
      <c r="F544" s="394">
        <f t="shared" si="24"/>
        <v>25</v>
      </c>
      <c r="G544" s="394">
        <f t="shared" si="26"/>
        <v>48.8</v>
      </c>
      <c r="I544" s="400">
        <v>542</v>
      </c>
      <c r="J544" s="401" t="s">
        <v>1691</v>
      </c>
      <c r="K544" s="401"/>
      <c r="L544" s="401"/>
      <c r="M544" s="402">
        <v>77.760000000000005</v>
      </c>
      <c r="N544" s="401">
        <v>20</v>
      </c>
      <c r="O544" s="404">
        <f t="shared" si="25"/>
        <v>0.33333333333333337</v>
      </c>
      <c r="P544" s="405">
        <f>Table4[[#This Row],[Selling Price]]*Table4[[#This Row],[2025-Qty]]</f>
        <v>25.920000000000005</v>
      </c>
    </row>
    <row r="545" spans="1:16">
      <c r="A545" s="79" t="s">
        <v>1037</v>
      </c>
      <c r="B545" s="79" t="s">
        <v>425</v>
      </c>
      <c r="C545" s="79" t="s">
        <v>419</v>
      </c>
      <c r="D545" s="394">
        <v>120</v>
      </c>
      <c r="E545" s="135">
        <v>12</v>
      </c>
      <c r="F545" s="394">
        <f t="shared" si="24"/>
        <v>0.4</v>
      </c>
      <c r="G545" s="394">
        <f t="shared" si="26"/>
        <v>48</v>
      </c>
      <c r="I545" s="400">
        <v>543</v>
      </c>
      <c r="J545" s="401" t="s">
        <v>1692</v>
      </c>
      <c r="K545" s="401" t="s">
        <v>1147</v>
      </c>
      <c r="L545" s="401" t="s">
        <v>1144</v>
      </c>
      <c r="M545" s="402">
        <v>284.26</v>
      </c>
      <c r="N545" s="401">
        <v>20</v>
      </c>
      <c r="O545" s="404">
        <f t="shared" si="25"/>
        <v>0.33333333333333337</v>
      </c>
      <c r="P545" s="405">
        <f>Table4[[#This Row],[Selling Price]]*Table4[[#This Row],[2025-Qty]]</f>
        <v>94.753333333333345</v>
      </c>
    </row>
    <row r="546" spans="1:16">
      <c r="A546" s="79" t="s">
        <v>1038</v>
      </c>
      <c r="B546" s="79" t="s">
        <v>1039</v>
      </c>
      <c r="C546" s="79" t="s">
        <v>419</v>
      </c>
      <c r="D546" s="394">
        <v>111.86</v>
      </c>
      <c r="E546" s="135">
        <v>12</v>
      </c>
      <c r="F546" s="394">
        <f t="shared" si="24"/>
        <v>0.4</v>
      </c>
      <c r="G546" s="394">
        <f t="shared" si="26"/>
        <v>44.744</v>
      </c>
      <c r="I546" s="400">
        <v>544</v>
      </c>
      <c r="J546" s="401" t="s">
        <v>1693</v>
      </c>
      <c r="K546" s="401" t="s">
        <v>1147</v>
      </c>
      <c r="L546" s="401" t="s">
        <v>1144</v>
      </c>
      <c r="M546" s="402">
        <v>109.89</v>
      </c>
      <c r="N546" s="401">
        <v>20</v>
      </c>
      <c r="O546" s="404">
        <f t="shared" si="25"/>
        <v>0.33333333333333337</v>
      </c>
      <c r="P546" s="405">
        <f>Table4[[#This Row],[Selling Price]]*Table4[[#This Row],[2025-Qty]]</f>
        <v>36.630000000000003</v>
      </c>
    </row>
    <row r="547" spans="1:16">
      <c r="A547" s="79" t="s">
        <v>1040</v>
      </c>
      <c r="B547" s="79" t="s">
        <v>960</v>
      </c>
      <c r="C547" s="79" t="s">
        <v>419</v>
      </c>
      <c r="D547" s="394">
        <v>3.6</v>
      </c>
      <c r="E547" s="135">
        <v>300</v>
      </c>
      <c r="F547" s="394">
        <f t="shared" si="24"/>
        <v>10</v>
      </c>
      <c r="G547" s="394">
        <f t="shared" si="26"/>
        <v>36</v>
      </c>
      <c r="I547" s="400">
        <v>545</v>
      </c>
      <c r="J547" s="401" t="s">
        <v>1694</v>
      </c>
      <c r="K547" s="406" t="s">
        <v>1482</v>
      </c>
      <c r="L547" s="401" t="s">
        <v>1144</v>
      </c>
      <c r="M547" s="402">
        <v>240</v>
      </c>
      <c r="N547" s="401">
        <v>20</v>
      </c>
      <c r="O547" s="404">
        <f t="shared" si="25"/>
        <v>0.33333333333333337</v>
      </c>
      <c r="P547" s="405">
        <f>Table4[[#This Row],[Selling Price]]*Table4[[#This Row],[2025-Qty]]</f>
        <v>80.000000000000014</v>
      </c>
    </row>
    <row r="548" spans="1:16">
      <c r="A548" s="79" t="s">
        <v>1041</v>
      </c>
      <c r="B548" s="79" t="s">
        <v>501</v>
      </c>
      <c r="C548" s="79" t="s">
        <v>419</v>
      </c>
      <c r="D548" s="394">
        <v>10</v>
      </c>
      <c r="E548" s="135">
        <v>106</v>
      </c>
      <c r="F548" s="394">
        <f t="shared" si="24"/>
        <v>3.5333333333333337</v>
      </c>
      <c r="G548" s="394">
        <f t="shared" si="26"/>
        <v>35.333333333333336</v>
      </c>
      <c r="I548" s="400">
        <v>546</v>
      </c>
      <c r="J548" s="401" t="s">
        <v>1695</v>
      </c>
      <c r="K548" s="401" t="s">
        <v>1140</v>
      </c>
      <c r="L548" s="401" t="s">
        <v>1141</v>
      </c>
      <c r="M548" s="402">
        <v>8.18</v>
      </c>
      <c r="N548" s="401">
        <v>20</v>
      </c>
      <c r="O548" s="404">
        <f t="shared" si="25"/>
        <v>0.33333333333333337</v>
      </c>
      <c r="P548" s="405">
        <f>Table4[[#This Row],[Selling Price]]*Table4[[#This Row],[2025-Qty]]</f>
        <v>2.726666666666667</v>
      </c>
    </row>
    <row r="549" spans="1:16">
      <c r="A549" s="79" t="s">
        <v>1042</v>
      </c>
      <c r="B549" s="79" t="s">
        <v>694</v>
      </c>
      <c r="C549" s="79" t="s">
        <v>419</v>
      </c>
      <c r="D549" s="394">
        <v>5</v>
      </c>
      <c r="E549" s="135">
        <v>210</v>
      </c>
      <c r="F549" s="394">
        <f t="shared" si="24"/>
        <v>7</v>
      </c>
      <c r="G549" s="394">
        <f t="shared" si="26"/>
        <v>35</v>
      </c>
      <c r="I549" s="400">
        <v>547</v>
      </c>
      <c r="J549" s="401" t="s">
        <v>1696</v>
      </c>
      <c r="K549" s="406" t="s">
        <v>1482</v>
      </c>
      <c r="L549" s="401" t="s">
        <v>1144</v>
      </c>
      <c r="M549" s="402">
        <v>88</v>
      </c>
      <c r="N549" s="401">
        <v>20</v>
      </c>
      <c r="O549" s="404">
        <f t="shared" si="25"/>
        <v>0.33333333333333337</v>
      </c>
      <c r="P549" s="405">
        <f>Table4[[#This Row],[Selling Price]]*Table4[[#This Row],[2025-Qty]]</f>
        <v>29.333333333333336</v>
      </c>
    </row>
    <row r="550" spans="1:16">
      <c r="A550" s="79" t="s">
        <v>1043</v>
      </c>
      <c r="B550" s="79" t="s">
        <v>1044</v>
      </c>
      <c r="C550" s="79" t="s">
        <v>419</v>
      </c>
      <c r="D550" s="394">
        <v>9.6713207547169819</v>
      </c>
      <c r="E550" s="135">
        <v>106</v>
      </c>
      <c r="F550" s="394">
        <f t="shared" si="24"/>
        <v>3.5333333333333337</v>
      </c>
      <c r="G550" s="394">
        <f t="shared" si="26"/>
        <v>34.172000000000004</v>
      </c>
      <c r="I550" s="400">
        <v>548</v>
      </c>
      <c r="J550" s="401" t="s">
        <v>1697</v>
      </c>
      <c r="K550" s="406" t="s">
        <v>1482</v>
      </c>
      <c r="L550" s="401" t="s">
        <v>1144</v>
      </c>
      <c r="M550" s="402">
        <v>114.54</v>
      </c>
      <c r="N550" s="401">
        <v>20</v>
      </c>
      <c r="O550" s="404">
        <f t="shared" si="25"/>
        <v>0.33333333333333337</v>
      </c>
      <c r="P550" s="405">
        <f>Table4[[#This Row],[Selling Price]]*Table4[[#This Row],[2025-Qty]]</f>
        <v>38.180000000000007</v>
      </c>
    </row>
    <row r="551" spans="1:16">
      <c r="A551" s="79" t="s">
        <v>1045</v>
      </c>
      <c r="B551" s="79" t="s">
        <v>501</v>
      </c>
      <c r="C551" s="79" t="s">
        <v>419</v>
      </c>
      <c r="D551" s="394">
        <v>6.78</v>
      </c>
      <c r="E551" s="135">
        <v>148</v>
      </c>
      <c r="F551" s="394">
        <f t="shared" si="24"/>
        <v>4.9333333333333336</v>
      </c>
      <c r="G551" s="394">
        <f t="shared" si="26"/>
        <v>33.448</v>
      </c>
      <c r="I551" s="400">
        <v>549</v>
      </c>
      <c r="J551" s="401" t="s">
        <v>1698</v>
      </c>
      <c r="K551" s="401" t="s">
        <v>1490</v>
      </c>
      <c r="L551" s="401" t="s">
        <v>1144</v>
      </c>
      <c r="M551" s="402">
        <v>748</v>
      </c>
      <c r="N551" s="401">
        <v>20</v>
      </c>
      <c r="O551" s="404">
        <f t="shared" si="25"/>
        <v>0.33333333333333337</v>
      </c>
      <c r="P551" s="405">
        <f>Table4[[#This Row],[Selling Price]]*Table4[[#This Row],[2025-Qty]]</f>
        <v>249.33333333333337</v>
      </c>
    </row>
    <row r="552" spans="1:16">
      <c r="A552" s="79" t="s">
        <v>1046</v>
      </c>
      <c r="B552" s="79" t="s">
        <v>1047</v>
      </c>
      <c r="C552" s="79" t="s">
        <v>1048</v>
      </c>
      <c r="D552" s="394">
        <v>3236.31</v>
      </c>
      <c r="E552" s="135">
        <v>14</v>
      </c>
      <c r="F552" s="394">
        <f t="shared" si="24"/>
        <v>0.46666666666666673</v>
      </c>
      <c r="G552" s="394">
        <f t="shared" si="26"/>
        <v>1510.2780000000002</v>
      </c>
      <c r="I552" s="400">
        <v>550</v>
      </c>
      <c r="J552" s="401" t="s">
        <v>1699</v>
      </c>
      <c r="K552" s="401" t="s">
        <v>1157</v>
      </c>
      <c r="L552" s="401" t="s">
        <v>1144</v>
      </c>
      <c r="M552" s="402">
        <v>1137.1300000000001</v>
      </c>
      <c r="N552" s="401">
        <v>20</v>
      </c>
      <c r="O552" s="404">
        <f t="shared" si="25"/>
        <v>0.33333333333333337</v>
      </c>
      <c r="P552" s="405">
        <f>Table4[[#This Row],[Selling Price]]*Table4[[#This Row],[2025-Qty]]</f>
        <v>379.04333333333341</v>
      </c>
    </row>
    <row r="553" spans="1:16">
      <c r="A553" s="395" t="s">
        <v>1049</v>
      </c>
      <c r="B553" s="395" t="s">
        <v>1047</v>
      </c>
      <c r="C553" s="395" t="s">
        <v>1048</v>
      </c>
      <c r="D553" s="396">
        <v>2519</v>
      </c>
      <c r="E553" s="397">
        <v>10</v>
      </c>
      <c r="F553" s="394">
        <f t="shared" si="24"/>
        <v>0.33333333333333337</v>
      </c>
      <c r="G553" s="394">
        <f t="shared" si="26"/>
        <v>839.66666666666674</v>
      </c>
      <c r="I553" s="400">
        <v>551</v>
      </c>
      <c r="J553" s="401" t="s">
        <v>1700</v>
      </c>
      <c r="K553" s="401" t="s">
        <v>1143</v>
      </c>
      <c r="L553" s="401" t="s">
        <v>1144</v>
      </c>
      <c r="M553" s="402">
        <v>390</v>
      </c>
      <c r="N553" s="401">
        <v>20</v>
      </c>
      <c r="O553" s="404">
        <f t="shared" si="25"/>
        <v>0.33333333333333337</v>
      </c>
      <c r="P553" s="405">
        <f>Table4[[#This Row],[Selling Price]]*Table4[[#This Row],[2025-Qty]]</f>
        <v>130.00000000000003</v>
      </c>
    </row>
    <row r="554" spans="1:16">
      <c r="A554" s="79" t="s">
        <v>1050</v>
      </c>
      <c r="B554" s="79" t="s">
        <v>1051</v>
      </c>
      <c r="C554" s="79" t="s">
        <v>1048</v>
      </c>
      <c r="D554" s="394">
        <v>2364.4186046511627</v>
      </c>
      <c r="E554" s="135">
        <v>43</v>
      </c>
      <c r="F554" s="394">
        <f t="shared" si="24"/>
        <v>1.4333333333333336</v>
      </c>
      <c r="G554" s="394">
        <f t="shared" si="26"/>
        <v>3389.0000000000005</v>
      </c>
      <c r="I554" s="400">
        <v>552</v>
      </c>
      <c r="J554" s="401" t="s">
        <v>1701</v>
      </c>
      <c r="K554" s="401" t="s">
        <v>1143</v>
      </c>
      <c r="L554" s="401" t="s">
        <v>1144</v>
      </c>
      <c r="M554" s="402">
        <v>170</v>
      </c>
      <c r="N554" s="401">
        <v>20</v>
      </c>
      <c r="O554" s="404">
        <f t="shared" si="25"/>
        <v>0.33333333333333337</v>
      </c>
      <c r="P554" s="405">
        <f>Table4[[#This Row],[Selling Price]]*Table4[[#This Row],[2025-Qty]]</f>
        <v>56.666666666666671</v>
      </c>
    </row>
    <row r="555" spans="1:16">
      <c r="A555" s="79" t="s">
        <v>1052</v>
      </c>
      <c r="B555" s="79" t="s">
        <v>1053</v>
      </c>
      <c r="C555" s="79" t="s">
        <v>1048</v>
      </c>
      <c r="D555" s="394">
        <v>2056.56</v>
      </c>
      <c r="E555" s="135">
        <v>12</v>
      </c>
      <c r="F555" s="394">
        <f t="shared" si="24"/>
        <v>0.4</v>
      </c>
      <c r="G555" s="394">
        <f t="shared" si="26"/>
        <v>822.62400000000002</v>
      </c>
      <c r="I555" s="400">
        <v>553</v>
      </c>
      <c r="J555" s="401" t="s">
        <v>1702</v>
      </c>
      <c r="K555" s="401" t="s">
        <v>1143</v>
      </c>
      <c r="L555" s="401" t="s">
        <v>1144</v>
      </c>
      <c r="M555" s="402">
        <v>2600</v>
      </c>
      <c r="N555" s="401">
        <v>20</v>
      </c>
      <c r="O555" s="404">
        <f t="shared" si="25"/>
        <v>0.33333333333333337</v>
      </c>
      <c r="P555" s="405">
        <f>Table4[[#This Row],[Selling Price]]*Table4[[#This Row],[2025-Qty]]</f>
        <v>866.66666666666674</v>
      </c>
    </row>
    <row r="556" spans="1:16">
      <c r="A556" s="79" t="s">
        <v>1054</v>
      </c>
      <c r="B556" s="79" t="s">
        <v>1055</v>
      </c>
      <c r="C556" s="79" t="s">
        <v>1048</v>
      </c>
      <c r="D556" s="394">
        <v>2049.3529411764707</v>
      </c>
      <c r="E556" s="135">
        <v>119</v>
      </c>
      <c r="F556" s="394">
        <f t="shared" si="24"/>
        <v>3.9666666666666668</v>
      </c>
      <c r="G556" s="394">
        <f t="shared" si="26"/>
        <v>8129.1</v>
      </c>
      <c r="I556" s="400">
        <v>554</v>
      </c>
      <c r="J556" s="401" t="s">
        <v>1703</v>
      </c>
      <c r="K556" s="401" t="s">
        <v>1140</v>
      </c>
      <c r="L556" s="401" t="s">
        <v>1141</v>
      </c>
      <c r="M556" s="402">
        <v>143.33000000000001</v>
      </c>
      <c r="N556" s="401">
        <v>20</v>
      </c>
      <c r="O556" s="404">
        <f t="shared" si="25"/>
        <v>0.33333333333333337</v>
      </c>
      <c r="P556" s="405">
        <f>Table4[[#This Row],[Selling Price]]*Table4[[#This Row],[2025-Qty]]</f>
        <v>47.776666666666678</v>
      </c>
    </row>
    <row r="557" spans="1:16">
      <c r="A557" s="79" t="s">
        <v>1056</v>
      </c>
      <c r="B557" s="79" t="s">
        <v>1057</v>
      </c>
      <c r="C557" s="79" t="s">
        <v>1048</v>
      </c>
      <c r="D557" s="394">
        <v>1868.6300000000003</v>
      </c>
      <c r="E557" s="135">
        <v>10</v>
      </c>
      <c r="F557" s="394">
        <f t="shared" si="24"/>
        <v>0.33333333333333337</v>
      </c>
      <c r="G557" s="394">
        <f t="shared" si="26"/>
        <v>622.87666666666689</v>
      </c>
      <c r="I557" s="400">
        <v>555</v>
      </c>
      <c r="J557" s="401" t="s">
        <v>1704</v>
      </c>
      <c r="K557" s="401"/>
      <c r="L557" s="401"/>
      <c r="M557" s="402">
        <v>5.24</v>
      </c>
      <c r="N557" s="401">
        <v>20</v>
      </c>
      <c r="O557" s="404">
        <f t="shared" si="25"/>
        <v>0.33333333333333337</v>
      </c>
      <c r="P557" s="405">
        <f>Table4[[#This Row],[Selling Price]]*Table4[[#This Row],[2025-Qty]]</f>
        <v>1.746666666666667</v>
      </c>
    </row>
    <row r="558" spans="1:16">
      <c r="A558" s="79" t="s">
        <v>1058</v>
      </c>
      <c r="B558" s="79" t="s">
        <v>1047</v>
      </c>
      <c r="C558" s="79" t="s">
        <v>1048</v>
      </c>
      <c r="D558" s="394">
        <v>1611.7168421052631</v>
      </c>
      <c r="E558" s="135">
        <v>76</v>
      </c>
      <c r="F558" s="394">
        <f t="shared" si="24"/>
        <v>2.5333333333333332</v>
      </c>
      <c r="G558" s="394">
        <f t="shared" si="26"/>
        <v>4083.0159999999996</v>
      </c>
      <c r="I558" s="400">
        <v>556</v>
      </c>
      <c r="J558" s="401" t="s">
        <v>1705</v>
      </c>
      <c r="K558" s="401" t="s">
        <v>1254</v>
      </c>
      <c r="L558" s="401" t="s">
        <v>1144</v>
      </c>
      <c r="M558" s="402">
        <v>660</v>
      </c>
      <c r="N558" s="401">
        <v>20</v>
      </c>
      <c r="O558" s="404">
        <f t="shared" si="25"/>
        <v>0.33333333333333337</v>
      </c>
      <c r="P558" s="405">
        <f>Table4[[#This Row],[Selling Price]]*Table4[[#This Row],[2025-Qty]]</f>
        <v>220.00000000000003</v>
      </c>
    </row>
    <row r="559" spans="1:16">
      <c r="A559" s="79" t="s">
        <v>1059</v>
      </c>
      <c r="B559" s="79" t="s">
        <v>1047</v>
      </c>
      <c r="C559" s="79" t="s">
        <v>1048</v>
      </c>
      <c r="D559" s="394">
        <v>1551.6428571428571</v>
      </c>
      <c r="E559" s="135">
        <v>70</v>
      </c>
      <c r="F559" s="394">
        <f t="shared" si="24"/>
        <v>2.3333333333333335</v>
      </c>
      <c r="G559" s="394">
        <f t="shared" si="26"/>
        <v>3620.5</v>
      </c>
      <c r="I559" s="400">
        <v>557</v>
      </c>
      <c r="J559" s="401" t="s">
        <v>1706</v>
      </c>
      <c r="K559" s="401" t="s">
        <v>1147</v>
      </c>
      <c r="L559" s="401" t="s">
        <v>1144</v>
      </c>
      <c r="M559" s="402">
        <v>11.41</v>
      </c>
      <c r="N559" s="401">
        <v>20</v>
      </c>
      <c r="O559" s="404">
        <f t="shared" si="25"/>
        <v>0.33333333333333337</v>
      </c>
      <c r="P559" s="405">
        <f>Table4[[#This Row],[Selling Price]]*Table4[[#This Row],[2025-Qty]]</f>
        <v>3.8033333333333337</v>
      </c>
    </row>
    <row r="560" spans="1:16">
      <c r="A560" s="79" t="s">
        <v>1060</v>
      </c>
      <c r="B560" s="79" t="s">
        <v>1061</v>
      </c>
      <c r="C560" s="79" t="s">
        <v>1048</v>
      </c>
      <c r="D560" s="394">
        <v>1485</v>
      </c>
      <c r="E560" s="135">
        <v>8</v>
      </c>
      <c r="F560" s="394">
        <f t="shared" si="24"/>
        <v>0.26666666666666666</v>
      </c>
      <c r="G560" s="394">
        <f t="shared" si="26"/>
        <v>396</v>
      </c>
      <c r="I560" s="400">
        <v>558</v>
      </c>
      <c r="J560" s="401" t="s">
        <v>1707</v>
      </c>
      <c r="K560" s="401" t="s">
        <v>1140</v>
      </c>
      <c r="L560" s="401" t="s">
        <v>1141</v>
      </c>
      <c r="M560" s="402">
        <v>1106.48</v>
      </c>
      <c r="N560" s="401">
        <v>20</v>
      </c>
      <c r="O560" s="404">
        <f t="shared" si="25"/>
        <v>0.33333333333333337</v>
      </c>
      <c r="P560" s="405">
        <f>Table4[[#This Row],[Selling Price]]*Table4[[#This Row],[2025-Qty]]</f>
        <v>368.82666666666671</v>
      </c>
    </row>
    <row r="561" spans="1:16">
      <c r="A561" s="79" t="s">
        <v>1062</v>
      </c>
      <c r="B561" s="79" t="s">
        <v>1047</v>
      </c>
      <c r="C561" s="79" t="s">
        <v>1048</v>
      </c>
      <c r="D561" s="394">
        <v>1476</v>
      </c>
      <c r="E561" s="135">
        <v>8</v>
      </c>
      <c r="F561" s="394">
        <f t="shared" si="24"/>
        <v>0.26666666666666666</v>
      </c>
      <c r="G561" s="394">
        <f t="shared" si="26"/>
        <v>393.6</v>
      </c>
      <c r="I561" s="400">
        <v>559</v>
      </c>
      <c r="J561" s="401" t="s">
        <v>1708</v>
      </c>
      <c r="K561" s="401" t="s">
        <v>1140</v>
      </c>
      <c r="L561" s="401" t="s">
        <v>1141</v>
      </c>
      <c r="M561" s="402">
        <v>128</v>
      </c>
      <c r="N561" s="401">
        <v>20</v>
      </c>
      <c r="O561" s="404">
        <f t="shared" si="25"/>
        <v>0.33333333333333337</v>
      </c>
      <c r="P561" s="405">
        <f>Table4[[#This Row],[Selling Price]]*Table4[[#This Row],[2025-Qty]]</f>
        <v>42.666666666666671</v>
      </c>
    </row>
    <row r="562" spans="1:16">
      <c r="A562" s="79" t="s">
        <v>1063</v>
      </c>
      <c r="B562" s="79" t="s">
        <v>1047</v>
      </c>
      <c r="C562" s="79" t="s">
        <v>1048</v>
      </c>
      <c r="D562" s="394">
        <v>1462.6851851851852</v>
      </c>
      <c r="E562" s="135">
        <v>54</v>
      </c>
      <c r="F562" s="394">
        <f t="shared" si="24"/>
        <v>1.8</v>
      </c>
      <c r="G562" s="394">
        <f t="shared" si="26"/>
        <v>2632.8333333333335</v>
      </c>
      <c r="I562" s="400">
        <v>560</v>
      </c>
      <c r="J562" s="401" t="s">
        <v>1709</v>
      </c>
      <c r="K562" s="401" t="s">
        <v>1299</v>
      </c>
      <c r="L562" s="401" t="s">
        <v>1144</v>
      </c>
      <c r="M562" s="402">
        <v>223.8</v>
      </c>
      <c r="N562" s="401">
        <v>20</v>
      </c>
      <c r="O562" s="404">
        <f t="shared" si="25"/>
        <v>0.33333333333333337</v>
      </c>
      <c r="P562" s="405">
        <f>Table4[[#This Row],[Selling Price]]*Table4[[#This Row],[2025-Qty]]</f>
        <v>74.600000000000009</v>
      </c>
    </row>
    <row r="563" spans="1:16">
      <c r="A563" s="79" t="s">
        <v>1064</v>
      </c>
      <c r="B563" s="79" t="s">
        <v>1065</v>
      </c>
      <c r="C563" s="79" t="s">
        <v>1048</v>
      </c>
      <c r="D563" s="394">
        <v>1432.2</v>
      </c>
      <c r="E563" s="135">
        <v>11</v>
      </c>
      <c r="F563" s="394">
        <f t="shared" si="24"/>
        <v>0.3666666666666667</v>
      </c>
      <c r="G563" s="394">
        <f t="shared" si="26"/>
        <v>525.1400000000001</v>
      </c>
      <c r="I563" s="400">
        <v>561</v>
      </c>
      <c r="J563" s="401" t="s">
        <v>1710</v>
      </c>
      <c r="K563" s="401" t="s">
        <v>1140</v>
      </c>
      <c r="L563" s="401" t="s">
        <v>1141</v>
      </c>
      <c r="M563" s="402">
        <v>4.0599999999999996</v>
      </c>
      <c r="N563" s="401">
        <v>20</v>
      </c>
      <c r="O563" s="404">
        <f t="shared" si="25"/>
        <v>0.33333333333333337</v>
      </c>
      <c r="P563" s="405">
        <f>Table4[[#This Row],[Selling Price]]*Table4[[#This Row],[2025-Qty]]</f>
        <v>1.3533333333333333</v>
      </c>
    </row>
    <row r="564" spans="1:16">
      <c r="A564" s="79" t="s">
        <v>1066</v>
      </c>
      <c r="B564" s="79" t="s">
        <v>1067</v>
      </c>
      <c r="C564" s="79" t="s">
        <v>1048</v>
      </c>
      <c r="D564" s="394">
        <v>1382.702222222222</v>
      </c>
      <c r="E564" s="135">
        <v>126</v>
      </c>
      <c r="F564" s="394">
        <f t="shared" si="24"/>
        <v>4.2</v>
      </c>
      <c r="G564" s="394">
        <f t="shared" si="26"/>
        <v>5807.3493333333327</v>
      </c>
      <c r="I564" s="400">
        <v>562</v>
      </c>
      <c r="J564" s="401" t="s">
        <v>1711</v>
      </c>
      <c r="K564" s="401" t="s">
        <v>1143</v>
      </c>
      <c r="L564" s="401" t="s">
        <v>1144</v>
      </c>
      <c r="M564" s="402">
        <v>426</v>
      </c>
      <c r="N564" s="401">
        <v>20</v>
      </c>
      <c r="O564" s="404">
        <f t="shared" si="25"/>
        <v>0.33333333333333337</v>
      </c>
      <c r="P564" s="405">
        <f>Table4[[#This Row],[Selling Price]]*Table4[[#This Row],[2025-Qty]]</f>
        <v>142.00000000000003</v>
      </c>
    </row>
    <row r="565" spans="1:16">
      <c r="A565" s="79" t="s">
        <v>1068</v>
      </c>
      <c r="B565" s="79" t="s">
        <v>1047</v>
      </c>
      <c r="C565" s="79" t="s">
        <v>1048</v>
      </c>
      <c r="D565" s="394">
        <v>1362.5</v>
      </c>
      <c r="E565" s="135">
        <v>16</v>
      </c>
      <c r="F565" s="394">
        <f t="shared" si="24"/>
        <v>0.53333333333333333</v>
      </c>
      <c r="G565" s="394">
        <f t="shared" si="26"/>
        <v>726.66666666666663</v>
      </c>
      <c r="I565" s="400">
        <v>563</v>
      </c>
      <c r="J565" s="401" t="s">
        <v>1712</v>
      </c>
      <c r="K565" s="401" t="s">
        <v>1140</v>
      </c>
      <c r="L565" s="401" t="s">
        <v>1141</v>
      </c>
      <c r="M565" s="402">
        <v>392</v>
      </c>
      <c r="N565" s="401">
        <v>20</v>
      </c>
      <c r="O565" s="404">
        <f t="shared" si="25"/>
        <v>0.33333333333333337</v>
      </c>
      <c r="P565" s="405">
        <f>Table4[[#This Row],[Selling Price]]*Table4[[#This Row],[2025-Qty]]</f>
        <v>130.66666666666669</v>
      </c>
    </row>
    <row r="566" spans="1:16">
      <c r="A566" s="79" t="s">
        <v>1069</v>
      </c>
      <c r="B566" s="79" t="s">
        <v>1070</v>
      </c>
      <c r="C566" s="79" t="s">
        <v>1048</v>
      </c>
      <c r="D566" s="394">
        <v>1314.0194594594595</v>
      </c>
      <c r="E566" s="135">
        <v>37</v>
      </c>
      <c r="F566" s="394">
        <f t="shared" si="24"/>
        <v>1.2333333333333334</v>
      </c>
      <c r="G566" s="394">
        <f t="shared" si="26"/>
        <v>1620.6240000000003</v>
      </c>
      <c r="I566" s="400">
        <v>564</v>
      </c>
      <c r="J566" s="401" t="s">
        <v>1713</v>
      </c>
      <c r="K566" s="401" t="s">
        <v>1254</v>
      </c>
      <c r="L566" s="401" t="s">
        <v>1144</v>
      </c>
      <c r="M566" s="402">
        <v>3765</v>
      </c>
      <c r="N566" s="401">
        <v>20</v>
      </c>
      <c r="O566" s="404">
        <f t="shared" si="25"/>
        <v>0.33333333333333337</v>
      </c>
      <c r="P566" s="405">
        <f>Table4[[#This Row],[Selling Price]]*Table4[[#This Row],[2025-Qty]]</f>
        <v>1255.0000000000002</v>
      </c>
    </row>
    <row r="567" spans="1:16">
      <c r="A567" s="79" t="s">
        <v>1071</v>
      </c>
      <c r="B567" s="79" t="s">
        <v>1072</v>
      </c>
      <c r="C567" s="79" t="s">
        <v>1048</v>
      </c>
      <c r="D567" s="394">
        <v>1262</v>
      </c>
      <c r="E567" s="135">
        <v>15</v>
      </c>
      <c r="F567" s="394">
        <f t="shared" si="24"/>
        <v>0.5</v>
      </c>
      <c r="G567" s="394">
        <f t="shared" si="26"/>
        <v>631</v>
      </c>
      <c r="I567" s="400">
        <v>565</v>
      </c>
      <c r="J567" s="401" t="s">
        <v>1714</v>
      </c>
      <c r="K567" s="401"/>
      <c r="L567" s="401"/>
      <c r="M567" s="402">
        <v>2799.25</v>
      </c>
      <c r="N567" s="401">
        <v>20</v>
      </c>
      <c r="O567" s="404">
        <f t="shared" si="25"/>
        <v>0.33333333333333337</v>
      </c>
      <c r="P567" s="405">
        <f>Table4[[#This Row],[Selling Price]]*Table4[[#This Row],[2025-Qty]]</f>
        <v>933.08333333333348</v>
      </c>
    </row>
    <row r="568" spans="1:16">
      <c r="A568" s="79" t="s">
        <v>1073</v>
      </c>
      <c r="B568" s="79" t="s">
        <v>1074</v>
      </c>
      <c r="C568" s="79" t="s">
        <v>1048</v>
      </c>
      <c r="D568" s="394">
        <v>1062.3499999999999</v>
      </c>
      <c r="E568" s="135">
        <v>8</v>
      </c>
      <c r="F568" s="394">
        <f t="shared" si="24"/>
        <v>0.26666666666666666</v>
      </c>
      <c r="G568" s="394">
        <f t="shared" si="26"/>
        <v>283.29333333333329</v>
      </c>
      <c r="I568" s="400">
        <v>566</v>
      </c>
      <c r="J568" s="401" t="s">
        <v>1715</v>
      </c>
      <c r="K568" s="401" t="s">
        <v>1147</v>
      </c>
      <c r="L568" s="401" t="s">
        <v>1144</v>
      </c>
      <c r="M568" s="402">
        <v>57.58</v>
      </c>
      <c r="N568" s="401">
        <v>20</v>
      </c>
      <c r="O568" s="404">
        <f t="shared" si="25"/>
        <v>0.33333333333333337</v>
      </c>
      <c r="P568" s="405">
        <f>Table4[[#This Row],[Selling Price]]*Table4[[#This Row],[2025-Qty]]</f>
        <v>19.193333333333335</v>
      </c>
    </row>
    <row r="569" spans="1:16">
      <c r="A569" s="79" t="s">
        <v>1075</v>
      </c>
      <c r="B569" s="79" t="s">
        <v>1076</v>
      </c>
      <c r="C569" s="79" t="s">
        <v>1048</v>
      </c>
      <c r="D569" s="394">
        <v>923.59842519685037</v>
      </c>
      <c r="E569" s="135">
        <v>127</v>
      </c>
      <c r="F569" s="394">
        <f t="shared" si="24"/>
        <v>4.2333333333333334</v>
      </c>
      <c r="G569" s="394">
        <f t="shared" si="26"/>
        <v>3909.9</v>
      </c>
      <c r="I569" s="400">
        <v>567</v>
      </c>
      <c r="J569" s="401" t="s">
        <v>1716</v>
      </c>
      <c r="K569" s="401" t="s">
        <v>1147</v>
      </c>
      <c r="L569" s="401" t="s">
        <v>1144</v>
      </c>
      <c r="M569" s="402">
        <v>26214.400000000001</v>
      </c>
      <c r="N569" s="401">
        <v>20</v>
      </c>
      <c r="O569" s="404">
        <f t="shared" si="25"/>
        <v>0.33333333333333337</v>
      </c>
      <c r="P569" s="405">
        <f>Table4[[#This Row],[Selling Price]]*Table4[[#This Row],[2025-Qty]]</f>
        <v>8738.133333333335</v>
      </c>
    </row>
    <row r="570" spans="1:16">
      <c r="A570" s="79" t="s">
        <v>1077</v>
      </c>
      <c r="B570" s="79" t="s">
        <v>1078</v>
      </c>
      <c r="C570" s="79" t="s">
        <v>1048</v>
      </c>
      <c r="D570" s="394">
        <v>861.09870879120865</v>
      </c>
      <c r="E570" s="135">
        <v>1456</v>
      </c>
      <c r="F570" s="394">
        <f t="shared" si="24"/>
        <v>48.533333333333331</v>
      </c>
      <c r="G570" s="394">
        <f t="shared" si="26"/>
        <v>41791.990666666657</v>
      </c>
      <c r="I570" s="400">
        <v>568</v>
      </c>
      <c r="J570" s="401" t="s">
        <v>1717</v>
      </c>
      <c r="K570" s="401" t="s">
        <v>1147</v>
      </c>
      <c r="L570" s="401" t="s">
        <v>1144</v>
      </c>
      <c r="M570" s="402">
        <v>234.26</v>
      </c>
      <c r="N570" s="401">
        <v>20</v>
      </c>
      <c r="O570" s="404">
        <f t="shared" si="25"/>
        <v>0.33333333333333337</v>
      </c>
      <c r="P570" s="405">
        <f>Table4[[#This Row],[Selling Price]]*Table4[[#This Row],[2025-Qty]]</f>
        <v>78.086666666666673</v>
      </c>
    </row>
    <row r="571" spans="1:16">
      <c r="A571" s="79" t="s">
        <v>1079</v>
      </c>
      <c r="B571" s="79" t="s">
        <v>1080</v>
      </c>
      <c r="C571" s="79" t="s">
        <v>1048</v>
      </c>
      <c r="D571" s="394">
        <v>779.53846153846155</v>
      </c>
      <c r="E571" s="135">
        <v>156</v>
      </c>
      <c r="F571" s="394">
        <f t="shared" si="24"/>
        <v>5.2</v>
      </c>
      <c r="G571" s="394">
        <f t="shared" si="26"/>
        <v>4053.6000000000004</v>
      </c>
      <c r="I571" s="400">
        <v>569</v>
      </c>
      <c r="J571" s="401" t="s">
        <v>1718</v>
      </c>
      <c r="K571" s="401" t="s">
        <v>1147</v>
      </c>
      <c r="L571" s="401" t="s">
        <v>1144</v>
      </c>
      <c r="M571" s="402">
        <v>296.52</v>
      </c>
      <c r="N571" s="401">
        <v>20</v>
      </c>
      <c r="O571" s="404">
        <f t="shared" si="25"/>
        <v>0.33333333333333337</v>
      </c>
      <c r="P571" s="405">
        <f>Table4[[#This Row],[Selling Price]]*Table4[[#This Row],[2025-Qty]]</f>
        <v>98.84</v>
      </c>
    </row>
    <row r="572" spans="1:16">
      <c r="A572" s="79" t="s">
        <v>1081</v>
      </c>
      <c r="B572" s="79" t="s">
        <v>1070</v>
      </c>
      <c r="C572" s="79" t="s">
        <v>1048</v>
      </c>
      <c r="D572" s="394">
        <v>744.6875</v>
      </c>
      <c r="E572" s="135">
        <v>32</v>
      </c>
      <c r="F572" s="394">
        <f t="shared" si="24"/>
        <v>1.0666666666666667</v>
      </c>
      <c r="G572" s="394">
        <f t="shared" si="26"/>
        <v>794.33333333333337</v>
      </c>
      <c r="I572" s="400">
        <v>570</v>
      </c>
      <c r="J572" s="401" t="s">
        <v>1719</v>
      </c>
      <c r="K572" s="406" t="s">
        <v>1482</v>
      </c>
      <c r="L572" s="401" t="s">
        <v>1144</v>
      </c>
      <c r="M572" s="402">
        <v>113.89</v>
      </c>
      <c r="N572" s="401">
        <v>20</v>
      </c>
      <c r="O572" s="404">
        <f t="shared" si="25"/>
        <v>0.33333333333333337</v>
      </c>
      <c r="P572" s="405">
        <f>Table4[[#This Row],[Selling Price]]*Table4[[#This Row],[2025-Qty]]</f>
        <v>37.963333333333338</v>
      </c>
    </row>
    <row r="573" spans="1:16">
      <c r="A573" s="79" t="s">
        <v>1082</v>
      </c>
      <c r="B573" s="79" t="s">
        <v>1083</v>
      </c>
      <c r="C573" s="79" t="s">
        <v>1048</v>
      </c>
      <c r="D573" s="394">
        <v>700</v>
      </c>
      <c r="E573" s="135">
        <v>10</v>
      </c>
      <c r="F573" s="394">
        <f t="shared" si="24"/>
        <v>0.33333333333333337</v>
      </c>
      <c r="G573" s="394">
        <f t="shared" si="26"/>
        <v>233.33333333333337</v>
      </c>
      <c r="I573" s="400">
        <v>571</v>
      </c>
      <c r="J573" s="401" t="s">
        <v>1720</v>
      </c>
      <c r="K573" s="406" t="s">
        <v>1482</v>
      </c>
      <c r="L573" s="401" t="s">
        <v>1144</v>
      </c>
      <c r="M573" s="402">
        <v>66.819999999999993</v>
      </c>
      <c r="N573" s="401">
        <v>20</v>
      </c>
      <c r="O573" s="404">
        <f t="shared" si="25"/>
        <v>0.33333333333333337</v>
      </c>
      <c r="P573" s="405">
        <f>Table4[[#This Row],[Selling Price]]*Table4[[#This Row],[2025-Qty]]</f>
        <v>22.273333333333333</v>
      </c>
    </row>
    <row r="574" spans="1:16">
      <c r="A574" s="79" t="s">
        <v>1084</v>
      </c>
      <c r="B574" s="79" t="s">
        <v>1085</v>
      </c>
      <c r="C574" s="79" t="s">
        <v>1048</v>
      </c>
      <c r="D574" s="394">
        <v>690.93400000000008</v>
      </c>
      <c r="E574" s="135">
        <v>105</v>
      </c>
      <c r="F574" s="394">
        <f t="shared" si="24"/>
        <v>3.5</v>
      </c>
      <c r="G574" s="394">
        <f t="shared" si="26"/>
        <v>2418.2690000000002</v>
      </c>
      <c r="I574" s="400">
        <v>572</v>
      </c>
      <c r="J574" s="401" t="s">
        <v>1721</v>
      </c>
      <c r="K574" s="401"/>
      <c r="L574" s="401"/>
      <c r="M574" s="402">
        <v>315.35000000000002</v>
      </c>
      <c r="N574" s="401">
        <v>20</v>
      </c>
      <c r="O574" s="404">
        <f t="shared" si="25"/>
        <v>0.33333333333333337</v>
      </c>
      <c r="P574" s="405">
        <f>Table4[[#This Row],[Selling Price]]*Table4[[#This Row],[2025-Qty]]</f>
        <v>105.11666666666669</v>
      </c>
    </row>
    <row r="575" spans="1:16">
      <c r="A575" s="79" t="s">
        <v>1086</v>
      </c>
      <c r="B575" s="79" t="s">
        <v>1047</v>
      </c>
      <c r="C575" s="79" t="s">
        <v>1048</v>
      </c>
      <c r="D575" s="394">
        <v>648.19294055201703</v>
      </c>
      <c r="E575" s="135">
        <v>14130</v>
      </c>
      <c r="F575" s="394">
        <f t="shared" si="24"/>
        <v>471</v>
      </c>
      <c r="G575" s="394">
        <f t="shared" si="26"/>
        <v>305298.875</v>
      </c>
      <c r="I575" s="400">
        <v>573</v>
      </c>
      <c r="J575" s="401" t="s">
        <v>1722</v>
      </c>
      <c r="K575" s="401" t="s">
        <v>1147</v>
      </c>
      <c r="L575" s="401" t="s">
        <v>1144</v>
      </c>
      <c r="M575" s="402">
        <v>117</v>
      </c>
      <c r="N575" s="401">
        <v>20</v>
      </c>
      <c r="O575" s="404">
        <f t="shared" si="25"/>
        <v>0.33333333333333337</v>
      </c>
      <c r="P575" s="405">
        <f>Table4[[#This Row],[Selling Price]]*Table4[[#This Row],[2025-Qty]]</f>
        <v>39.000000000000007</v>
      </c>
    </row>
    <row r="576" spans="1:16">
      <c r="A576" s="79" t="s">
        <v>1087</v>
      </c>
      <c r="B576" s="79" t="s">
        <v>1070</v>
      </c>
      <c r="C576" s="79" t="s">
        <v>1048</v>
      </c>
      <c r="D576" s="394">
        <v>637.10608433734944</v>
      </c>
      <c r="E576" s="135">
        <v>166</v>
      </c>
      <c r="F576" s="394">
        <f t="shared" si="24"/>
        <v>5.5333333333333341</v>
      </c>
      <c r="G576" s="394">
        <f t="shared" si="26"/>
        <v>3525.320333333334</v>
      </c>
      <c r="I576" s="400">
        <v>574</v>
      </c>
      <c r="J576" s="401" t="s">
        <v>1723</v>
      </c>
      <c r="K576" s="401" t="s">
        <v>1147</v>
      </c>
      <c r="L576" s="401" t="s">
        <v>1144</v>
      </c>
      <c r="M576" s="402">
        <v>325.67</v>
      </c>
      <c r="N576" s="401">
        <v>20</v>
      </c>
      <c r="O576" s="404">
        <f t="shared" si="25"/>
        <v>0.33333333333333337</v>
      </c>
      <c r="P576" s="405">
        <f>Table4[[#This Row],[Selling Price]]*Table4[[#This Row],[2025-Qty]]</f>
        <v>108.55666666666669</v>
      </c>
    </row>
    <row r="577" spans="1:16">
      <c r="A577" s="79" t="s">
        <v>1088</v>
      </c>
      <c r="B577" s="79" t="s">
        <v>1070</v>
      </c>
      <c r="C577" s="79" t="s">
        <v>1048</v>
      </c>
      <c r="D577" s="394">
        <v>609.12</v>
      </c>
      <c r="E577" s="135">
        <v>14</v>
      </c>
      <c r="F577" s="394">
        <f t="shared" si="24"/>
        <v>0.46666666666666673</v>
      </c>
      <c r="G577" s="394">
        <f t="shared" si="26"/>
        <v>284.25600000000003</v>
      </c>
      <c r="I577" s="400">
        <v>575</v>
      </c>
      <c r="J577" s="401" t="s">
        <v>1724</v>
      </c>
      <c r="K577" s="401" t="s">
        <v>1147</v>
      </c>
      <c r="L577" s="401" t="s">
        <v>1144</v>
      </c>
      <c r="M577" s="402">
        <v>78</v>
      </c>
      <c r="N577" s="401">
        <v>20</v>
      </c>
      <c r="O577" s="404">
        <f t="shared" si="25"/>
        <v>0.33333333333333337</v>
      </c>
      <c r="P577" s="405">
        <f>Table4[[#This Row],[Selling Price]]*Table4[[#This Row],[2025-Qty]]</f>
        <v>26.000000000000004</v>
      </c>
    </row>
    <row r="578" spans="1:16">
      <c r="A578" s="79" t="s">
        <v>1089</v>
      </c>
      <c r="B578" s="79" t="s">
        <v>1090</v>
      </c>
      <c r="C578" s="79" t="s">
        <v>1048</v>
      </c>
      <c r="D578" s="394">
        <v>543.40436590436593</v>
      </c>
      <c r="E578" s="135">
        <v>481</v>
      </c>
      <c r="F578" s="394">
        <f t="shared" si="24"/>
        <v>16.033333333333335</v>
      </c>
      <c r="G578" s="394">
        <f t="shared" si="26"/>
        <v>8712.5833333333339</v>
      </c>
      <c r="I578" s="400">
        <v>576</v>
      </c>
      <c r="J578" s="401" t="s">
        <v>1725</v>
      </c>
      <c r="K578" s="401" t="s">
        <v>1147</v>
      </c>
      <c r="L578" s="401" t="s">
        <v>1144</v>
      </c>
      <c r="M578" s="402">
        <v>174</v>
      </c>
      <c r="N578" s="401">
        <v>20</v>
      </c>
      <c r="O578" s="404">
        <f t="shared" si="25"/>
        <v>0.33333333333333337</v>
      </c>
      <c r="P578" s="405">
        <f>Table4[[#This Row],[Selling Price]]*Table4[[#This Row],[2025-Qty]]</f>
        <v>58.000000000000007</v>
      </c>
    </row>
    <row r="579" spans="1:16">
      <c r="A579" s="79" t="s">
        <v>1091</v>
      </c>
      <c r="B579" s="79" t="s">
        <v>1092</v>
      </c>
      <c r="C579" s="79" t="s">
        <v>1048</v>
      </c>
      <c r="D579" s="394">
        <v>516.18584070796464</v>
      </c>
      <c r="E579" s="135">
        <v>113</v>
      </c>
      <c r="F579" s="394">
        <f t="shared" ref="F579:F601" si="27">(E579/3)*0.1</f>
        <v>3.7666666666666666</v>
      </c>
      <c r="G579" s="394">
        <f t="shared" si="26"/>
        <v>1944.3000000000002</v>
      </c>
      <c r="I579" s="400">
        <v>577</v>
      </c>
      <c r="J579" s="401" t="s">
        <v>1726</v>
      </c>
      <c r="K579" s="401" t="s">
        <v>1147</v>
      </c>
      <c r="L579" s="401" t="s">
        <v>1144</v>
      </c>
      <c r="M579" s="402">
        <v>2385.6</v>
      </c>
      <c r="N579" s="401">
        <v>20</v>
      </c>
      <c r="O579" s="404">
        <f t="shared" ref="O579:O642" si="28">(N579/3)*0.05</f>
        <v>0.33333333333333337</v>
      </c>
      <c r="P579" s="405">
        <f>Table4[[#This Row],[Selling Price]]*Table4[[#This Row],[2025-Qty]]</f>
        <v>795.2</v>
      </c>
    </row>
    <row r="580" spans="1:16">
      <c r="A580" s="79" t="s">
        <v>1093</v>
      </c>
      <c r="B580" s="79" t="s">
        <v>1094</v>
      </c>
      <c r="C580" s="79" t="s">
        <v>1048</v>
      </c>
      <c r="D580" s="394">
        <v>466</v>
      </c>
      <c r="E580" s="135">
        <v>7</v>
      </c>
      <c r="F580" s="394">
        <f t="shared" si="27"/>
        <v>0.23333333333333336</v>
      </c>
      <c r="G580" s="394">
        <f t="shared" ref="G580:G601" si="29">D580*F580</f>
        <v>108.73333333333335</v>
      </c>
      <c r="I580" s="400">
        <v>578</v>
      </c>
      <c r="J580" s="401" t="s">
        <v>1727</v>
      </c>
      <c r="K580" s="401" t="s">
        <v>1147</v>
      </c>
      <c r="L580" s="401" t="s">
        <v>1144</v>
      </c>
      <c r="M580" s="402">
        <v>14.29</v>
      </c>
      <c r="N580" s="401">
        <v>20</v>
      </c>
      <c r="O580" s="404">
        <f t="shared" si="28"/>
        <v>0.33333333333333337</v>
      </c>
      <c r="P580" s="405">
        <f>Table4[[#This Row],[Selling Price]]*Table4[[#This Row],[2025-Qty]]</f>
        <v>4.7633333333333336</v>
      </c>
    </row>
    <row r="581" spans="1:16">
      <c r="A581" s="79" t="s">
        <v>1095</v>
      </c>
      <c r="B581" s="79" t="s">
        <v>1074</v>
      </c>
      <c r="C581" s="79" t="s">
        <v>1048</v>
      </c>
      <c r="D581" s="394">
        <v>323</v>
      </c>
      <c r="E581" s="135">
        <v>7</v>
      </c>
      <c r="F581" s="394">
        <f t="shared" si="27"/>
        <v>0.23333333333333336</v>
      </c>
      <c r="G581" s="394">
        <f t="shared" si="29"/>
        <v>75.366666666666674</v>
      </c>
      <c r="I581" s="400">
        <v>579</v>
      </c>
      <c r="J581" s="401" t="s">
        <v>1728</v>
      </c>
      <c r="K581" s="401" t="s">
        <v>1147</v>
      </c>
      <c r="L581" s="401" t="s">
        <v>1144</v>
      </c>
      <c r="M581" s="402">
        <v>1803.76</v>
      </c>
      <c r="N581" s="401">
        <v>20</v>
      </c>
      <c r="O581" s="404">
        <f t="shared" si="28"/>
        <v>0.33333333333333337</v>
      </c>
      <c r="P581" s="405">
        <f>Table4[[#This Row],[Selling Price]]*Table4[[#This Row],[2025-Qty]]</f>
        <v>601.25333333333344</v>
      </c>
    </row>
    <row r="582" spans="1:16">
      <c r="A582" s="79" t="s">
        <v>1096</v>
      </c>
      <c r="B582" s="79" t="s">
        <v>1097</v>
      </c>
      <c r="C582" s="79" t="s">
        <v>1048</v>
      </c>
      <c r="D582" s="394">
        <v>300</v>
      </c>
      <c r="E582" s="135">
        <v>12</v>
      </c>
      <c r="F582" s="394">
        <f t="shared" si="27"/>
        <v>0.4</v>
      </c>
      <c r="G582" s="394">
        <f t="shared" si="29"/>
        <v>120</v>
      </c>
      <c r="I582" s="400">
        <v>580</v>
      </c>
      <c r="J582" s="401" t="s">
        <v>1729</v>
      </c>
      <c r="K582" s="401" t="s">
        <v>1147</v>
      </c>
      <c r="L582" s="401" t="s">
        <v>1144</v>
      </c>
      <c r="M582" s="402">
        <v>228.58</v>
      </c>
      <c r="N582" s="401">
        <v>20</v>
      </c>
      <c r="O582" s="404">
        <f t="shared" si="28"/>
        <v>0.33333333333333337</v>
      </c>
      <c r="P582" s="405">
        <f>Table4[[#This Row],[Selling Price]]*Table4[[#This Row],[2025-Qty]]</f>
        <v>76.193333333333342</v>
      </c>
    </row>
    <row r="583" spans="1:16">
      <c r="A583" s="79" t="s">
        <v>1098</v>
      </c>
      <c r="B583" s="79" t="s">
        <v>1099</v>
      </c>
      <c r="C583" s="79" t="s">
        <v>1048</v>
      </c>
      <c r="D583" s="394">
        <v>238</v>
      </c>
      <c r="E583" s="135">
        <v>6</v>
      </c>
      <c r="F583" s="394">
        <f t="shared" si="27"/>
        <v>0.2</v>
      </c>
      <c r="G583" s="394">
        <f t="shared" si="29"/>
        <v>47.6</v>
      </c>
      <c r="I583" s="400">
        <v>581</v>
      </c>
      <c r="J583" s="401" t="s">
        <v>1730</v>
      </c>
      <c r="K583" s="406" t="s">
        <v>1482</v>
      </c>
      <c r="L583" s="401" t="s">
        <v>1144</v>
      </c>
      <c r="M583" s="402">
        <v>396</v>
      </c>
      <c r="N583" s="401">
        <v>20</v>
      </c>
      <c r="O583" s="404">
        <f t="shared" si="28"/>
        <v>0.33333333333333337</v>
      </c>
      <c r="P583" s="405">
        <f>Table4[[#This Row],[Selling Price]]*Table4[[#This Row],[2025-Qty]]</f>
        <v>132.00000000000003</v>
      </c>
    </row>
    <row r="584" spans="1:16">
      <c r="A584" s="79" t="s">
        <v>1100</v>
      </c>
      <c r="B584" s="79" t="s">
        <v>1101</v>
      </c>
      <c r="C584" s="79" t="s">
        <v>1048</v>
      </c>
      <c r="D584" s="394">
        <v>220</v>
      </c>
      <c r="E584" s="135">
        <v>6</v>
      </c>
      <c r="F584" s="394">
        <f t="shared" si="27"/>
        <v>0.2</v>
      </c>
      <c r="G584" s="394">
        <f t="shared" si="29"/>
        <v>44</v>
      </c>
      <c r="I584" s="400">
        <v>582</v>
      </c>
      <c r="J584" s="401" t="s">
        <v>1731</v>
      </c>
      <c r="K584" s="401" t="s">
        <v>1147</v>
      </c>
      <c r="L584" s="401" t="s">
        <v>1144</v>
      </c>
      <c r="M584" s="402">
        <v>259.57</v>
      </c>
      <c r="N584" s="401">
        <v>20</v>
      </c>
      <c r="O584" s="404">
        <f t="shared" si="28"/>
        <v>0.33333333333333337</v>
      </c>
      <c r="P584" s="405">
        <f>Table4[[#This Row],[Selling Price]]*Table4[[#This Row],[2025-Qty]]</f>
        <v>86.523333333333341</v>
      </c>
    </row>
    <row r="585" spans="1:16">
      <c r="A585" s="79" t="s">
        <v>1102</v>
      </c>
      <c r="B585" s="79" t="s">
        <v>1103</v>
      </c>
      <c r="C585" s="79" t="s">
        <v>1048</v>
      </c>
      <c r="D585" s="394">
        <v>199.76</v>
      </c>
      <c r="E585" s="135">
        <v>108</v>
      </c>
      <c r="F585" s="394">
        <f t="shared" si="27"/>
        <v>3.6</v>
      </c>
      <c r="G585" s="394">
        <f t="shared" si="29"/>
        <v>719.13599999999997</v>
      </c>
      <c r="I585" s="400">
        <v>583</v>
      </c>
      <c r="J585" s="401" t="s">
        <v>1732</v>
      </c>
      <c r="K585" s="401" t="s">
        <v>1147</v>
      </c>
      <c r="L585" s="401" t="s">
        <v>1144</v>
      </c>
      <c r="M585" s="402">
        <v>68</v>
      </c>
      <c r="N585" s="401">
        <v>20</v>
      </c>
      <c r="O585" s="404">
        <f t="shared" si="28"/>
        <v>0.33333333333333337</v>
      </c>
      <c r="P585" s="405">
        <f>Table4[[#This Row],[Selling Price]]*Table4[[#This Row],[2025-Qty]]</f>
        <v>22.666666666666668</v>
      </c>
    </row>
    <row r="586" spans="1:16">
      <c r="A586" s="79" t="s">
        <v>1104</v>
      </c>
      <c r="B586" s="79" t="s">
        <v>1105</v>
      </c>
      <c r="C586" s="79" t="s">
        <v>1048</v>
      </c>
      <c r="D586" s="394">
        <v>190</v>
      </c>
      <c r="E586" s="135">
        <v>14</v>
      </c>
      <c r="F586" s="394">
        <f t="shared" si="27"/>
        <v>0.46666666666666673</v>
      </c>
      <c r="G586" s="394">
        <f t="shared" si="29"/>
        <v>88.666666666666686</v>
      </c>
      <c r="I586" s="400">
        <v>584</v>
      </c>
      <c r="J586" s="401" t="s">
        <v>1733</v>
      </c>
      <c r="K586" s="401"/>
      <c r="L586" s="401"/>
      <c r="M586" s="402">
        <v>68.599999999999994</v>
      </c>
      <c r="N586" s="401">
        <v>20</v>
      </c>
      <c r="O586" s="404">
        <f t="shared" si="28"/>
        <v>0.33333333333333337</v>
      </c>
      <c r="P586" s="405">
        <f>Table4[[#This Row],[Selling Price]]*Table4[[#This Row],[2025-Qty]]</f>
        <v>22.866666666666667</v>
      </c>
    </row>
    <row r="587" spans="1:16">
      <c r="A587" s="79" t="s">
        <v>1106</v>
      </c>
      <c r="B587" s="79" t="s">
        <v>1107</v>
      </c>
      <c r="C587" s="79" t="s">
        <v>1048</v>
      </c>
      <c r="D587" s="394">
        <v>170</v>
      </c>
      <c r="E587" s="135">
        <v>58</v>
      </c>
      <c r="F587" s="394">
        <f t="shared" si="27"/>
        <v>1.9333333333333333</v>
      </c>
      <c r="G587" s="394">
        <f t="shared" si="29"/>
        <v>328.66666666666669</v>
      </c>
      <c r="I587" s="400">
        <v>585</v>
      </c>
      <c r="J587" s="401" t="s">
        <v>1734</v>
      </c>
      <c r="K587" s="401" t="s">
        <v>1147</v>
      </c>
      <c r="L587" s="401" t="s">
        <v>1144</v>
      </c>
      <c r="M587" s="402">
        <v>150.36000000000001</v>
      </c>
      <c r="N587" s="401">
        <v>20</v>
      </c>
      <c r="O587" s="404">
        <f t="shared" si="28"/>
        <v>0.33333333333333337</v>
      </c>
      <c r="P587" s="405">
        <f>Table4[[#This Row],[Selling Price]]*Table4[[#This Row],[2025-Qty]]</f>
        <v>50.120000000000012</v>
      </c>
    </row>
    <row r="588" spans="1:16">
      <c r="A588" s="79" t="s">
        <v>1108</v>
      </c>
      <c r="B588" s="79" t="s">
        <v>1109</v>
      </c>
      <c r="C588" s="79" t="s">
        <v>1048</v>
      </c>
      <c r="D588" s="394">
        <v>167</v>
      </c>
      <c r="E588" s="135">
        <v>10</v>
      </c>
      <c r="F588" s="394">
        <f t="shared" si="27"/>
        <v>0.33333333333333337</v>
      </c>
      <c r="G588" s="394">
        <f t="shared" si="29"/>
        <v>55.666666666666671</v>
      </c>
      <c r="I588" s="400">
        <v>586</v>
      </c>
      <c r="J588" s="401" t="s">
        <v>1735</v>
      </c>
      <c r="K588" s="401" t="s">
        <v>1143</v>
      </c>
      <c r="L588" s="401" t="s">
        <v>1144</v>
      </c>
      <c r="M588" s="402">
        <v>31.5</v>
      </c>
      <c r="N588" s="401">
        <v>20</v>
      </c>
      <c r="O588" s="404">
        <f t="shared" si="28"/>
        <v>0.33333333333333337</v>
      </c>
      <c r="P588" s="405">
        <f>Table4[[#This Row],[Selling Price]]*Table4[[#This Row],[2025-Qty]]</f>
        <v>10.500000000000002</v>
      </c>
    </row>
    <row r="589" spans="1:16">
      <c r="A589" s="79" t="s">
        <v>1110</v>
      </c>
      <c r="B589" s="79" t="s">
        <v>1111</v>
      </c>
      <c r="C589" s="79" t="s">
        <v>1048</v>
      </c>
      <c r="D589" s="394">
        <v>145.80000000000001</v>
      </c>
      <c r="E589" s="135">
        <v>60</v>
      </c>
      <c r="F589" s="394">
        <f t="shared" si="27"/>
        <v>2</v>
      </c>
      <c r="G589" s="394">
        <f t="shared" si="29"/>
        <v>291.60000000000002</v>
      </c>
      <c r="I589" s="400">
        <v>587</v>
      </c>
      <c r="J589" s="401" t="s">
        <v>1736</v>
      </c>
      <c r="K589" s="401" t="s">
        <v>1157</v>
      </c>
      <c r="L589" s="401" t="s">
        <v>1144</v>
      </c>
      <c r="M589" s="402">
        <v>1014.76</v>
      </c>
      <c r="N589" s="401">
        <v>20</v>
      </c>
      <c r="O589" s="404">
        <f t="shared" si="28"/>
        <v>0.33333333333333337</v>
      </c>
      <c r="P589" s="405">
        <f>Table4[[#This Row],[Selling Price]]*Table4[[#This Row],[2025-Qty]]</f>
        <v>338.25333333333339</v>
      </c>
    </row>
    <row r="590" spans="1:16">
      <c r="A590" s="79" t="s">
        <v>1112</v>
      </c>
      <c r="B590" s="79" t="s">
        <v>1107</v>
      </c>
      <c r="C590" s="79" t="s">
        <v>1048</v>
      </c>
      <c r="D590" s="394">
        <v>136.89999999999992</v>
      </c>
      <c r="E590" s="135">
        <v>109</v>
      </c>
      <c r="F590" s="394">
        <f t="shared" si="27"/>
        <v>3.6333333333333337</v>
      </c>
      <c r="G590" s="394">
        <f t="shared" si="29"/>
        <v>497.40333333333308</v>
      </c>
      <c r="I590" s="400">
        <v>588</v>
      </c>
      <c r="J590" s="401" t="s">
        <v>1737</v>
      </c>
      <c r="K590" s="401" t="s">
        <v>1157</v>
      </c>
      <c r="L590" s="401" t="s">
        <v>1144</v>
      </c>
      <c r="M590" s="402">
        <v>428.45</v>
      </c>
      <c r="N590" s="401">
        <v>20</v>
      </c>
      <c r="O590" s="404">
        <f t="shared" si="28"/>
        <v>0.33333333333333337</v>
      </c>
      <c r="P590" s="405">
        <f>Table4[[#This Row],[Selling Price]]*Table4[[#This Row],[2025-Qty]]</f>
        <v>142.81666666666669</v>
      </c>
    </row>
    <row r="591" spans="1:16">
      <c r="A591" s="79" t="s">
        <v>1113</v>
      </c>
      <c r="B591" s="79" t="s">
        <v>1114</v>
      </c>
      <c r="C591" s="79" t="s">
        <v>1048</v>
      </c>
      <c r="D591" s="394">
        <v>134</v>
      </c>
      <c r="E591" s="135">
        <v>26</v>
      </c>
      <c r="F591" s="394">
        <f t="shared" si="27"/>
        <v>0.8666666666666667</v>
      </c>
      <c r="G591" s="394">
        <f t="shared" si="29"/>
        <v>116.13333333333334</v>
      </c>
      <c r="I591" s="400">
        <v>589</v>
      </c>
      <c r="J591" s="401" t="s">
        <v>1738</v>
      </c>
      <c r="K591" s="401" t="s">
        <v>1143</v>
      </c>
      <c r="L591" s="401" t="s">
        <v>1144</v>
      </c>
      <c r="M591" s="402">
        <v>3506.25</v>
      </c>
      <c r="N591" s="401">
        <v>20</v>
      </c>
      <c r="O591" s="404">
        <f t="shared" si="28"/>
        <v>0.33333333333333337</v>
      </c>
      <c r="P591" s="405">
        <f>Table4[[#This Row],[Selling Price]]*Table4[[#This Row],[2025-Qty]]</f>
        <v>1168.7500000000002</v>
      </c>
    </row>
    <row r="592" spans="1:16">
      <c r="A592" s="79" t="s">
        <v>1115</v>
      </c>
      <c r="B592" s="79" t="s">
        <v>1103</v>
      </c>
      <c r="C592" s="79" t="s">
        <v>1048</v>
      </c>
      <c r="D592" s="394">
        <v>128.27000000000001</v>
      </c>
      <c r="E592" s="135">
        <v>20</v>
      </c>
      <c r="F592" s="394">
        <f t="shared" si="27"/>
        <v>0.66666666666666674</v>
      </c>
      <c r="G592" s="394">
        <f t="shared" si="29"/>
        <v>85.51333333333335</v>
      </c>
      <c r="I592" s="400">
        <v>590</v>
      </c>
      <c r="J592" s="401" t="s">
        <v>1739</v>
      </c>
      <c r="K592" s="406" t="s">
        <v>1482</v>
      </c>
      <c r="L592" s="401" t="s">
        <v>1144</v>
      </c>
      <c r="M592" s="402">
        <v>577.5</v>
      </c>
      <c r="N592" s="401">
        <v>20</v>
      </c>
      <c r="O592" s="404">
        <f t="shared" si="28"/>
        <v>0.33333333333333337</v>
      </c>
      <c r="P592" s="405">
        <f>Table4[[#This Row],[Selling Price]]*Table4[[#This Row],[2025-Qty]]</f>
        <v>192.50000000000003</v>
      </c>
    </row>
    <row r="593" spans="1:16">
      <c r="A593" s="79" t="s">
        <v>1116</v>
      </c>
      <c r="B593" s="79" t="s">
        <v>1117</v>
      </c>
      <c r="C593" s="79" t="s">
        <v>1048</v>
      </c>
      <c r="D593" s="394">
        <v>127.39542483660131</v>
      </c>
      <c r="E593" s="135">
        <v>306</v>
      </c>
      <c r="F593" s="394">
        <f t="shared" si="27"/>
        <v>10.200000000000001</v>
      </c>
      <c r="G593" s="394">
        <f t="shared" si="29"/>
        <v>1299.4333333333334</v>
      </c>
      <c r="I593" s="400">
        <v>591</v>
      </c>
      <c r="J593" s="401" t="s">
        <v>1740</v>
      </c>
      <c r="K593" s="401" t="s">
        <v>1143</v>
      </c>
      <c r="L593" s="401" t="s">
        <v>1144</v>
      </c>
      <c r="M593" s="402">
        <v>140</v>
      </c>
      <c r="N593" s="401">
        <v>20</v>
      </c>
      <c r="O593" s="404">
        <f t="shared" si="28"/>
        <v>0.33333333333333337</v>
      </c>
      <c r="P593" s="405">
        <f>Table4[[#This Row],[Selling Price]]*Table4[[#This Row],[2025-Qty]]</f>
        <v>46.666666666666671</v>
      </c>
    </row>
    <row r="594" spans="1:16">
      <c r="A594" s="79" t="s">
        <v>1118</v>
      </c>
      <c r="B594" s="79" t="s">
        <v>1119</v>
      </c>
      <c r="C594" s="79" t="s">
        <v>1048</v>
      </c>
      <c r="D594" s="394">
        <v>125.87</v>
      </c>
      <c r="E594" s="135">
        <v>7</v>
      </c>
      <c r="F594" s="394">
        <f t="shared" si="27"/>
        <v>0.23333333333333336</v>
      </c>
      <c r="G594" s="394">
        <f t="shared" si="29"/>
        <v>29.369666666666671</v>
      </c>
      <c r="I594" s="400">
        <v>592</v>
      </c>
      <c r="J594" s="401" t="s">
        <v>1741</v>
      </c>
      <c r="K594" s="401"/>
      <c r="L594" s="401"/>
      <c r="M594" s="402">
        <v>117</v>
      </c>
      <c r="N594" s="401">
        <v>20</v>
      </c>
      <c r="O594" s="404">
        <f t="shared" si="28"/>
        <v>0.33333333333333337</v>
      </c>
      <c r="P594" s="405">
        <f>Table4[[#This Row],[Selling Price]]*Table4[[#This Row],[2025-Qty]]</f>
        <v>39.000000000000007</v>
      </c>
    </row>
    <row r="595" spans="1:16">
      <c r="A595" s="79" t="s">
        <v>1120</v>
      </c>
      <c r="B595" s="79" t="s">
        <v>491</v>
      </c>
      <c r="C595" s="79" t="s">
        <v>1048</v>
      </c>
      <c r="D595" s="394">
        <v>125.31145795885759</v>
      </c>
      <c r="E595" s="135">
        <v>10014</v>
      </c>
      <c r="F595" s="394">
        <f t="shared" si="27"/>
        <v>333.8</v>
      </c>
      <c r="G595" s="394">
        <f t="shared" si="29"/>
        <v>41828.964666666667</v>
      </c>
      <c r="I595" s="400">
        <v>593</v>
      </c>
      <c r="J595" s="401" t="s">
        <v>1742</v>
      </c>
      <c r="K595" s="401" t="s">
        <v>1143</v>
      </c>
      <c r="L595" s="401" t="s">
        <v>1144</v>
      </c>
      <c r="M595" s="402">
        <v>35.11</v>
      </c>
      <c r="N595" s="401">
        <v>20</v>
      </c>
      <c r="O595" s="404">
        <f t="shared" si="28"/>
        <v>0.33333333333333337</v>
      </c>
      <c r="P595" s="405">
        <f>Table4[[#This Row],[Selling Price]]*Table4[[#This Row],[2025-Qty]]</f>
        <v>11.703333333333335</v>
      </c>
    </row>
    <row r="596" spans="1:16">
      <c r="A596" s="79" t="s">
        <v>1121</v>
      </c>
      <c r="B596" s="79" t="s">
        <v>1122</v>
      </c>
      <c r="C596" s="79" t="s">
        <v>1048</v>
      </c>
      <c r="D596" s="394">
        <v>122.75862068965517</v>
      </c>
      <c r="E596" s="135">
        <v>116</v>
      </c>
      <c r="F596" s="394">
        <f t="shared" si="27"/>
        <v>3.8666666666666667</v>
      </c>
      <c r="G596" s="394">
        <f t="shared" si="29"/>
        <v>474.66666666666669</v>
      </c>
      <c r="I596" s="400">
        <v>594</v>
      </c>
      <c r="J596" s="401" t="s">
        <v>1743</v>
      </c>
      <c r="K596" s="401" t="s">
        <v>1143</v>
      </c>
      <c r="L596" s="401" t="s">
        <v>1144</v>
      </c>
      <c r="M596" s="402">
        <v>180.36</v>
      </c>
      <c r="N596" s="401">
        <v>20</v>
      </c>
      <c r="O596" s="404">
        <f t="shared" si="28"/>
        <v>0.33333333333333337</v>
      </c>
      <c r="P596" s="405">
        <f>Table4[[#This Row],[Selling Price]]*Table4[[#This Row],[2025-Qty]]</f>
        <v>60.120000000000012</v>
      </c>
    </row>
    <row r="597" spans="1:16">
      <c r="A597" s="79" t="s">
        <v>1123</v>
      </c>
      <c r="B597" s="79" t="s">
        <v>1103</v>
      </c>
      <c r="C597" s="79" t="s">
        <v>1048</v>
      </c>
      <c r="D597" s="394">
        <v>112.44754172064313</v>
      </c>
      <c r="E597" s="135">
        <v>13123</v>
      </c>
      <c r="F597" s="394">
        <f t="shared" si="27"/>
        <v>437.43333333333334</v>
      </c>
      <c r="G597" s="394">
        <f t="shared" si="29"/>
        <v>49188.302999999993</v>
      </c>
      <c r="I597" s="400">
        <v>595</v>
      </c>
      <c r="J597" s="401" t="s">
        <v>1744</v>
      </c>
      <c r="K597" s="401" t="s">
        <v>1143</v>
      </c>
      <c r="L597" s="401" t="s">
        <v>1144</v>
      </c>
      <c r="M597" s="402">
        <v>182</v>
      </c>
      <c r="N597" s="401">
        <v>20</v>
      </c>
      <c r="O597" s="404">
        <f t="shared" si="28"/>
        <v>0.33333333333333337</v>
      </c>
      <c r="P597" s="405">
        <f>Table4[[#This Row],[Selling Price]]*Table4[[#This Row],[2025-Qty]]</f>
        <v>60.666666666666671</v>
      </c>
    </row>
    <row r="598" spans="1:16">
      <c r="A598" s="79" t="s">
        <v>1124</v>
      </c>
      <c r="B598" s="79" t="s">
        <v>1107</v>
      </c>
      <c r="C598" s="79" t="s">
        <v>1048</v>
      </c>
      <c r="D598" s="394">
        <v>110.36877323420075</v>
      </c>
      <c r="E598" s="135">
        <v>538</v>
      </c>
      <c r="F598" s="394">
        <f t="shared" si="27"/>
        <v>17.933333333333334</v>
      </c>
      <c r="G598" s="394">
        <f t="shared" si="29"/>
        <v>1979.28</v>
      </c>
      <c r="I598" s="400">
        <v>596</v>
      </c>
      <c r="J598" s="401" t="s">
        <v>1745</v>
      </c>
      <c r="K598" s="401" t="s">
        <v>1143</v>
      </c>
      <c r="L598" s="401" t="s">
        <v>1144</v>
      </c>
      <c r="M598" s="402">
        <v>377.23</v>
      </c>
      <c r="N598" s="401">
        <v>20</v>
      </c>
      <c r="O598" s="404">
        <f t="shared" si="28"/>
        <v>0.33333333333333337</v>
      </c>
      <c r="P598" s="405">
        <f>Table4[[#This Row],[Selling Price]]*Table4[[#This Row],[2025-Qty]]</f>
        <v>125.74333333333335</v>
      </c>
    </row>
    <row r="599" spans="1:16">
      <c r="A599" s="79" t="s">
        <v>1125</v>
      </c>
      <c r="B599" s="79" t="s">
        <v>445</v>
      </c>
      <c r="C599" s="79" t="s">
        <v>1126</v>
      </c>
      <c r="D599" s="394">
        <v>11.633845141478398</v>
      </c>
      <c r="E599" s="135">
        <v>4559</v>
      </c>
      <c r="F599" s="394">
        <f t="shared" si="27"/>
        <v>151.96666666666667</v>
      </c>
      <c r="G599" s="394">
        <f t="shared" si="29"/>
        <v>1767.9566666666672</v>
      </c>
      <c r="I599" s="400">
        <v>597</v>
      </c>
      <c r="J599" s="401" t="s">
        <v>1746</v>
      </c>
      <c r="K599" s="401" t="s">
        <v>1143</v>
      </c>
      <c r="L599" s="401" t="s">
        <v>1144</v>
      </c>
      <c r="M599" s="402">
        <v>61</v>
      </c>
      <c r="N599" s="401">
        <v>20</v>
      </c>
      <c r="O599" s="404">
        <f t="shared" si="28"/>
        <v>0.33333333333333337</v>
      </c>
      <c r="P599" s="405">
        <f>Table4[[#This Row],[Selling Price]]*Table4[[#This Row],[2025-Qty]]</f>
        <v>20.333333333333336</v>
      </c>
    </row>
    <row r="600" spans="1:16">
      <c r="A600" s="79" t="s">
        <v>1127</v>
      </c>
      <c r="B600" s="79" t="s">
        <v>1128</v>
      </c>
      <c r="C600" s="79" t="s">
        <v>1126</v>
      </c>
      <c r="D600" s="394">
        <v>263.13240131578948</v>
      </c>
      <c r="E600" s="135">
        <v>1824</v>
      </c>
      <c r="F600" s="394">
        <f t="shared" si="27"/>
        <v>60.800000000000004</v>
      </c>
      <c r="G600" s="394">
        <f t="shared" si="29"/>
        <v>15998.45</v>
      </c>
      <c r="I600" s="400">
        <v>598</v>
      </c>
      <c r="J600" s="401" t="s">
        <v>1747</v>
      </c>
      <c r="K600" s="401" t="s">
        <v>1143</v>
      </c>
      <c r="L600" s="401" t="s">
        <v>1144</v>
      </c>
      <c r="M600" s="402">
        <v>102.7</v>
      </c>
      <c r="N600" s="401">
        <v>20</v>
      </c>
      <c r="O600" s="404">
        <f t="shared" si="28"/>
        <v>0.33333333333333337</v>
      </c>
      <c r="P600" s="405">
        <f>Table4[[#This Row],[Selling Price]]*Table4[[#This Row],[2025-Qty]]</f>
        <v>34.233333333333341</v>
      </c>
    </row>
    <row r="601" spans="1:16">
      <c r="A601" s="79" t="s">
        <v>1129</v>
      </c>
      <c r="B601" s="79" t="s">
        <v>1130</v>
      </c>
      <c r="C601" s="79" t="s">
        <v>1126</v>
      </c>
      <c r="D601" s="394">
        <v>63.383416230366464</v>
      </c>
      <c r="E601" s="135">
        <v>1528</v>
      </c>
      <c r="F601" s="394">
        <f t="shared" si="27"/>
        <v>50.933333333333337</v>
      </c>
      <c r="G601" s="394">
        <f t="shared" si="29"/>
        <v>3228.3286666666654</v>
      </c>
      <c r="I601" s="400">
        <v>599</v>
      </c>
      <c r="J601" s="401" t="s">
        <v>1748</v>
      </c>
      <c r="K601" s="401" t="s">
        <v>1157</v>
      </c>
      <c r="L601" s="401" t="s">
        <v>1144</v>
      </c>
      <c r="M601" s="402">
        <v>56</v>
      </c>
      <c r="N601" s="401">
        <v>20</v>
      </c>
      <c r="O601" s="404">
        <f t="shared" si="28"/>
        <v>0.33333333333333337</v>
      </c>
      <c r="P601" s="405">
        <f>Table4[[#This Row],[Selling Price]]*Table4[[#This Row],[2025-Qty]]</f>
        <v>18.666666666666668</v>
      </c>
    </row>
    <row r="602" spans="1:16">
      <c r="D602" s="394"/>
      <c r="E602" s="398">
        <f>SUBTOTAL(109,Table2[Sum of Billed Quantity 2024(Riyadh/JED/DAM)])</f>
        <v>908762</v>
      </c>
      <c r="F602" s="394"/>
      <c r="G602" s="399">
        <f>SUBTOTAL(109,Table2[Sales 2025])</f>
        <v>2215495.8246666649</v>
      </c>
      <c r="I602" s="400">
        <v>600</v>
      </c>
      <c r="J602" s="401" t="s">
        <v>1749</v>
      </c>
      <c r="K602" s="401" t="s">
        <v>1147</v>
      </c>
      <c r="L602" s="401" t="s">
        <v>1144</v>
      </c>
      <c r="M602" s="402">
        <v>582.54999999999995</v>
      </c>
      <c r="N602" s="401">
        <v>20</v>
      </c>
      <c r="O602" s="404">
        <f t="shared" si="28"/>
        <v>0.33333333333333337</v>
      </c>
      <c r="P602" s="405">
        <f>Table4[[#This Row],[Selling Price]]*Table4[[#This Row],[2025-Qty]]</f>
        <v>194.18333333333334</v>
      </c>
    </row>
    <row r="603" spans="1:16">
      <c r="F603" s="515" t="s">
        <v>1131</v>
      </c>
      <c r="G603" s="515">
        <f>Table2[[#Totals],[Sales 2025]]/Table2[[#Totals],[Sum of Billed Quantity 2024(Riyadh/JED/DAM)]]</f>
        <v>2.4379274492844827</v>
      </c>
      <c r="I603" s="400">
        <v>601</v>
      </c>
      <c r="J603" s="401" t="s">
        <v>1750</v>
      </c>
      <c r="K603" s="401" t="s">
        <v>1147</v>
      </c>
      <c r="L603" s="401" t="s">
        <v>1144</v>
      </c>
      <c r="M603" s="402">
        <v>796.07</v>
      </c>
      <c r="N603" s="401">
        <v>20</v>
      </c>
      <c r="O603" s="404">
        <f t="shared" si="28"/>
        <v>0.33333333333333337</v>
      </c>
      <c r="P603" s="405">
        <f>Table4[[#This Row],[Selling Price]]*Table4[[#This Row],[2025-Qty]]</f>
        <v>265.35666666666674</v>
      </c>
    </row>
    <row r="604" spans="1:16">
      <c r="F604" s="515" t="s">
        <v>181</v>
      </c>
      <c r="G604" s="515">
        <f>G603-(G603*35%)</f>
        <v>1.5846528420349137</v>
      </c>
      <c r="I604" s="400">
        <v>602</v>
      </c>
      <c r="J604" s="401" t="s">
        <v>1751</v>
      </c>
      <c r="K604" s="401" t="s">
        <v>1147</v>
      </c>
      <c r="L604" s="401" t="s">
        <v>1144</v>
      </c>
      <c r="M604" s="402">
        <v>15.51</v>
      </c>
      <c r="N604" s="401">
        <v>20</v>
      </c>
      <c r="O604" s="404">
        <f t="shared" si="28"/>
        <v>0.33333333333333337</v>
      </c>
      <c r="P604" s="405">
        <f>Table4[[#This Row],[Selling Price]]*Table4[[#This Row],[2025-Qty]]</f>
        <v>5.1700000000000008</v>
      </c>
    </row>
    <row r="605" spans="1:16">
      <c r="F605" s="515" t="s">
        <v>180</v>
      </c>
      <c r="G605" s="515">
        <f>Table2[[#Totals],[Sum of Billed Quantity 2024(Riyadh/JED/DAM)]]*70%</f>
        <v>636133.39999999991</v>
      </c>
      <c r="I605" s="400">
        <v>603</v>
      </c>
      <c r="J605" s="401" t="s">
        <v>1752</v>
      </c>
      <c r="K605" s="401" t="s">
        <v>1147</v>
      </c>
      <c r="L605" s="401" t="s">
        <v>1144</v>
      </c>
      <c r="M605" s="402">
        <v>603.26</v>
      </c>
      <c r="N605" s="401">
        <v>20</v>
      </c>
      <c r="O605" s="404">
        <f t="shared" si="28"/>
        <v>0.33333333333333337</v>
      </c>
      <c r="P605" s="405">
        <f>Table4[[#This Row],[Selling Price]]*Table4[[#This Row],[2025-Qty]]</f>
        <v>201.08666666666667</v>
      </c>
    </row>
    <row r="606" spans="1:16">
      <c r="I606" s="400">
        <v>604</v>
      </c>
      <c r="J606" s="401" t="s">
        <v>1753</v>
      </c>
      <c r="K606" s="401" t="s">
        <v>1147</v>
      </c>
      <c r="L606" s="401" t="s">
        <v>1144</v>
      </c>
      <c r="M606" s="402">
        <v>3912.37</v>
      </c>
      <c r="N606" s="401">
        <v>20</v>
      </c>
      <c r="O606" s="404">
        <f t="shared" si="28"/>
        <v>0.33333333333333337</v>
      </c>
      <c r="P606" s="405">
        <f>Table4[[#This Row],[Selling Price]]*Table4[[#This Row],[2025-Qty]]</f>
        <v>1304.1233333333334</v>
      </c>
    </row>
    <row r="607" spans="1:16">
      <c r="I607" s="400">
        <v>605</v>
      </c>
      <c r="J607" s="401" t="s">
        <v>1754</v>
      </c>
      <c r="K607" s="401" t="s">
        <v>1299</v>
      </c>
      <c r="L607" s="401" t="s">
        <v>1144</v>
      </c>
      <c r="M607" s="402">
        <v>1037.4000000000001</v>
      </c>
      <c r="N607" s="401">
        <v>20</v>
      </c>
      <c r="O607" s="404">
        <f t="shared" si="28"/>
        <v>0.33333333333333337</v>
      </c>
      <c r="P607" s="405">
        <f>Table4[[#This Row],[Selling Price]]*Table4[[#This Row],[2025-Qty]]</f>
        <v>345.80000000000007</v>
      </c>
    </row>
    <row r="608" spans="1:16">
      <c r="I608" s="400">
        <v>606</v>
      </c>
      <c r="J608" s="401" t="s">
        <v>1755</v>
      </c>
      <c r="K608" s="401" t="s">
        <v>1254</v>
      </c>
      <c r="L608" s="401" t="s">
        <v>1144</v>
      </c>
      <c r="M608" s="402">
        <v>978.6</v>
      </c>
      <c r="N608" s="401">
        <v>20</v>
      </c>
      <c r="O608" s="404">
        <f t="shared" si="28"/>
        <v>0.33333333333333337</v>
      </c>
      <c r="P608" s="405">
        <f>Table4[[#This Row],[Selling Price]]*Table4[[#This Row],[2025-Qty]]</f>
        <v>326.20000000000005</v>
      </c>
    </row>
    <row r="609" spans="9:16">
      <c r="I609" s="400">
        <v>607</v>
      </c>
      <c r="J609" s="401" t="s">
        <v>1756</v>
      </c>
      <c r="K609" s="401" t="s">
        <v>1147</v>
      </c>
      <c r="L609" s="401" t="s">
        <v>1144</v>
      </c>
      <c r="M609" s="402">
        <v>1275.6199999999999</v>
      </c>
      <c r="N609" s="401">
        <v>20</v>
      </c>
      <c r="O609" s="404">
        <f t="shared" si="28"/>
        <v>0.33333333333333337</v>
      </c>
      <c r="P609" s="405">
        <f>Table4[[#This Row],[Selling Price]]*Table4[[#This Row],[2025-Qty]]</f>
        <v>425.20666666666665</v>
      </c>
    </row>
    <row r="610" spans="9:16">
      <c r="I610" s="400">
        <v>608</v>
      </c>
      <c r="J610" s="401" t="s">
        <v>1757</v>
      </c>
      <c r="K610" s="401" t="s">
        <v>1147</v>
      </c>
      <c r="L610" s="401" t="s">
        <v>1144</v>
      </c>
      <c r="M610" s="402">
        <v>2610.2399999999998</v>
      </c>
      <c r="N610" s="401">
        <v>20</v>
      </c>
      <c r="O610" s="404">
        <f t="shared" si="28"/>
        <v>0.33333333333333337</v>
      </c>
      <c r="P610" s="405">
        <f>Table4[[#This Row],[Selling Price]]*Table4[[#This Row],[2025-Qty]]</f>
        <v>870.08</v>
      </c>
    </row>
    <row r="611" spans="9:16">
      <c r="I611" s="400">
        <v>609</v>
      </c>
      <c r="J611" s="401" t="s">
        <v>1758</v>
      </c>
      <c r="K611" s="401" t="s">
        <v>1157</v>
      </c>
      <c r="L611" s="401" t="s">
        <v>1144</v>
      </c>
      <c r="M611" s="402">
        <v>19</v>
      </c>
      <c r="N611" s="401">
        <v>20</v>
      </c>
      <c r="O611" s="404">
        <f t="shared" si="28"/>
        <v>0.33333333333333337</v>
      </c>
      <c r="P611" s="405">
        <f>Table4[[#This Row],[Selling Price]]*Table4[[#This Row],[2025-Qty]]</f>
        <v>6.3333333333333339</v>
      </c>
    </row>
    <row r="612" spans="9:16">
      <c r="I612" s="400">
        <v>610</v>
      </c>
      <c r="J612" s="401" t="s">
        <v>1759</v>
      </c>
      <c r="K612" s="401" t="s">
        <v>1157</v>
      </c>
      <c r="L612" s="401" t="s">
        <v>1144</v>
      </c>
      <c r="M612" s="402">
        <v>11.85</v>
      </c>
      <c r="N612" s="401">
        <v>20</v>
      </c>
      <c r="O612" s="404">
        <f t="shared" si="28"/>
        <v>0.33333333333333337</v>
      </c>
      <c r="P612" s="405">
        <f>Table4[[#This Row],[Selling Price]]*Table4[[#This Row],[2025-Qty]]</f>
        <v>3.95</v>
      </c>
    </row>
    <row r="613" spans="9:16">
      <c r="I613" s="400">
        <v>611</v>
      </c>
      <c r="J613" s="401" t="s">
        <v>1760</v>
      </c>
      <c r="K613" s="401" t="s">
        <v>1157</v>
      </c>
      <c r="L613" s="401" t="s">
        <v>1144</v>
      </c>
      <c r="M613" s="402">
        <v>833.4</v>
      </c>
      <c r="N613" s="401">
        <v>20</v>
      </c>
      <c r="O613" s="404">
        <f t="shared" si="28"/>
        <v>0.33333333333333337</v>
      </c>
      <c r="P613" s="405">
        <f>Table4[[#This Row],[Selling Price]]*Table4[[#This Row],[2025-Qty]]</f>
        <v>277.8</v>
      </c>
    </row>
    <row r="614" spans="9:16">
      <c r="I614" s="400">
        <v>612</v>
      </c>
      <c r="J614" s="401" t="s">
        <v>1761</v>
      </c>
      <c r="K614" s="401" t="s">
        <v>1140</v>
      </c>
      <c r="L614" s="401" t="s">
        <v>1141</v>
      </c>
      <c r="M614" s="402">
        <v>126</v>
      </c>
      <c r="N614" s="401">
        <v>20</v>
      </c>
      <c r="O614" s="404">
        <f t="shared" si="28"/>
        <v>0.33333333333333337</v>
      </c>
      <c r="P614" s="405">
        <f>Table4[[#This Row],[Selling Price]]*Table4[[#This Row],[2025-Qty]]</f>
        <v>42.000000000000007</v>
      </c>
    </row>
    <row r="615" spans="9:16">
      <c r="I615" s="400">
        <v>613</v>
      </c>
      <c r="J615" s="401" t="s">
        <v>1762</v>
      </c>
      <c r="K615" s="401" t="s">
        <v>1299</v>
      </c>
      <c r="L615" s="401" t="s">
        <v>1144</v>
      </c>
      <c r="M615" s="402">
        <v>884.4</v>
      </c>
      <c r="N615" s="401">
        <v>20</v>
      </c>
      <c r="O615" s="404">
        <f t="shared" si="28"/>
        <v>0.33333333333333337</v>
      </c>
      <c r="P615" s="405">
        <f>Table4[[#This Row],[Selling Price]]*Table4[[#This Row],[2025-Qty]]</f>
        <v>294.8</v>
      </c>
    </row>
    <row r="616" spans="9:16">
      <c r="I616" s="400">
        <v>614</v>
      </c>
      <c r="J616" s="401" t="s">
        <v>1763</v>
      </c>
      <c r="K616" s="401" t="s">
        <v>1254</v>
      </c>
      <c r="L616" s="401" t="s">
        <v>1144</v>
      </c>
      <c r="M616" s="402">
        <v>348.6</v>
      </c>
      <c r="N616" s="401">
        <v>20</v>
      </c>
      <c r="O616" s="404">
        <f t="shared" si="28"/>
        <v>0.33333333333333337</v>
      </c>
      <c r="P616" s="405">
        <f>Table4[[#This Row],[Selling Price]]*Table4[[#This Row],[2025-Qty]]</f>
        <v>116.20000000000002</v>
      </c>
    </row>
    <row r="617" spans="9:16">
      <c r="I617" s="400">
        <v>615</v>
      </c>
      <c r="J617" s="401" t="s">
        <v>1764</v>
      </c>
      <c r="K617" s="401" t="s">
        <v>1299</v>
      </c>
      <c r="L617" s="401" t="s">
        <v>1144</v>
      </c>
      <c r="M617" s="402">
        <v>199.2</v>
      </c>
      <c r="N617" s="401">
        <v>20</v>
      </c>
      <c r="O617" s="404">
        <f t="shared" si="28"/>
        <v>0.33333333333333337</v>
      </c>
      <c r="P617" s="405">
        <f>Table4[[#This Row],[Selling Price]]*Table4[[#This Row],[2025-Qty]]</f>
        <v>66.400000000000006</v>
      </c>
    </row>
    <row r="618" spans="9:16">
      <c r="I618" s="400">
        <v>616</v>
      </c>
      <c r="J618" s="401" t="s">
        <v>1765</v>
      </c>
      <c r="K618" s="401" t="s">
        <v>1147</v>
      </c>
      <c r="L618" s="401" t="s">
        <v>1144</v>
      </c>
      <c r="M618" s="402">
        <v>4790.8999999999996</v>
      </c>
      <c r="N618" s="401">
        <v>20</v>
      </c>
      <c r="O618" s="404">
        <f t="shared" si="28"/>
        <v>0.33333333333333337</v>
      </c>
      <c r="P618" s="405">
        <f>Table4[[#This Row],[Selling Price]]*Table4[[#This Row],[2025-Qty]]</f>
        <v>1596.9666666666667</v>
      </c>
    </row>
    <row r="619" spans="9:16">
      <c r="I619" s="400">
        <v>617</v>
      </c>
      <c r="J619" s="401" t="s">
        <v>1766</v>
      </c>
      <c r="K619" s="401" t="s">
        <v>1140</v>
      </c>
      <c r="L619" s="401" t="s">
        <v>1141</v>
      </c>
      <c r="M619" s="402">
        <v>825</v>
      </c>
      <c r="N619" s="401">
        <v>20</v>
      </c>
      <c r="O619" s="404">
        <f t="shared" si="28"/>
        <v>0.33333333333333337</v>
      </c>
      <c r="P619" s="405">
        <f>Table4[[#This Row],[Selling Price]]*Table4[[#This Row],[2025-Qty]]</f>
        <v>275.00000000000006</v>
      </c>
    </row>
    <row r="620" spans="9:16">
      <c r="I620" s="400">
        <v>618</v>
      </c>
      <c r="J620" s="401" t="s">
        <v>1767</v>
      </c>
      <c r="K620" s="401" t="s">
        <v>1299</v>
      </c>
      <c r="L620" s="401" t="s">
        <v>1144</v>
      </c>
      <c r="M620" s="402">
        <v>6972.6</v>
      </c>
      <c r="N620" s="401">
        <v>20</v>
      </c>
      <c r="O620" s="404">
        <f t="shared" si="28"/>
        <v>0.33333333333333337</v>
      </c>
      <c r="P620" s="405">
        <f>Table4[[#This Row],[Selling Price]]*Table4[[#This Row],[2025-Qty]]</f>
        <v>2324.2000000000003</v>
      </c>
    </row>
    <row r="621" spans="9:16">
      <c r="I621" s="400">
        <v>619</v>
      </c>
      <c r="J621" s="401" t="s">
        <v>1768</v>
      </c>
      <c r="K621" s="401" t="s">
        <v>1140</v>
      </c>
      <c r="L621" s="401" t="s">
        <v>1141</v>
      </c>
      <c r="M621" s="402">
        <v>2900</v>
      </c>
      <c r="N621" s="401">
        <v>20</v>
      </c>
      <c r="O621" s="404">
        <f t="shared" si="28"/>
        <v>0.33333333333333337</v>
      </c>
      <c r="P621" s="405">
        <f>Table4[[#This Row],[Selling Price]]*Table4[[#This Row],[2025-Qty]]</f>
        <v>966.66666666666674</v>
      </c>
    </row>
    <row r="622" spans="9:16">
      <c r="I622" s="400">
        <v>620</v>
      </c>
      <c r="J622" s="401" t="s">
        <v>1769</v>
      </c>
      <c r="K622" s="401" t="s">
        <v>1157</v>
      </c>
      <c r="L622" s="401" t="s">
        <v>1144</v>
      </c>
      <c r="M622" s="402">
        <v>7491</v>
      </c>
      <c r="N622" s="401">
        <v>20</v>
      </c>
      <c r="O622" s="404">
        <f t="shared" si="28"/>
        <v>0.33333333333333337</v>
      </c>
      <c r="P622" s="405">
        <f>Table4[[#This Row],[Selling Price]]*Table4[[#This Row],[2025-Qty]]</f>
        <v>2497.0000000000005</v>
      </c>
    </row>
    <row r="623" spans="9:16">
      <c r="I623" s="400">
        <v>621</v>
      </c>
      <c r="J623" s="401" t="s">
        <v>1770</v>
      </c>
      <c r="K623" s="401" t="s">
        <v>1147</v>
      </c>
      <c r="L623" s="401" t="s">
        <v>1144</v>
      </c>
      <c r="M623" s="402">
        <v>1369.52</v>
      </c>
      <c r="N623" s="401">
        <v>20</v>
      </c>
      <c r="O623" s="404">
        <f t="shared" si="28"/>
        <v>0.33333333333333337</v>
      </c>
      <c r="P623" s="405">
        <f>Table4[[#This Row],[Selling Price]]*Table4[[#This Row],[2025-Qty]]</f>
        <v>456.50666666666672</v>
      </c>
    </row>
    <row r="624" spans="9:16">
      <c r="I624" s="400">
        <v>622</v>
      </c>
      <c r="J624" s="401" t="s">
        <v>1771</v>
      </c>
      <c r="K624" s="401" t="s">
        <v>1140</v>
      </c>
      <c r="L624" s="401" t="s">
        <v>1141</v>
      </c>
      <c r="M624" s="402">
        <v>1000</v>
      </c>
      <c r="N624" s="401">
        <v>20</v>
      </c>
      <c r="O624" s="404">
        <f t="shared" si="28"/>
        <v>0.33333333333333337</v>
      </c>
      <c r="P624" s="405">
        <f>Table4[[#This Row],[Selling Price]]*Table4[[#This Row],[2025-Qty]]</f>
        <v>333.33333333333337</v>
      </c>
    </row>
    <row r="625" spans="9:16">
      <c r="I625" s="400">
        <v>623</v>
      </c>
      <c r="J625" s="401" t="s">
        <v>1772</v>
      </c>
      <c r="K625" s="401" t="s">
        <v>1299</v>
      </c>
      <c r="L625" s="401" t="s">
        <v>1144</v>
      </c>
      <c r="M625" s="402">
        <v>4783.8</v>
      </c>
      <c r="N625" s="401">
        <v>20</v>
      </c>
      <c r="O625" s="404">
        <f t="shared" si="28"/>
        <v>0.33333333333333337</v>
      </c>
      <c r="P625" s="405">
        <f>Table4[[#This Row],[Selling Price]]*Table4[[#This Row],[2025-Qty]]</f>
        <v>1594.6000000000001</v>
      </c>
    </row>
    <row r="626" spans="9:16">
      <c r="I626" s="400">
        <v>624</v>
      </c>
      <c r="J626" s="401" t="s">
        <v>1773</v>
      </c>
      <c r="K626" s="401" t="s">
        <v>1254</v>
      </c>
      <c r="L626" s="401" t="s">
        <v>1144</v>
      </c>
      <c r="M626" s="402">
        <v>1261.8</v>
      </c>
      <c r="N626" s="401">
        <v>20</v>
      </c>
      <c r="O626" s="404">
        <f t="shared" si="28"/>
        <v>0.33333333333333337</v>
      </c>
      <c r="P626" s="405">
        <f>Table4[[#This Row],[Selling Price]]*Table4[[#This Row],[2025-Qty]]</f>
        <v>420.6</v>
      </c>
    </row>
    <row r="627" spans="9:16">
      <c r="I627" s="400">
        <v>625</v>
      </c>
      <c r="J627" s="401" t="s">
        <v>1774</v>
      </c>
      <c r="K627" s="401" t="s">
        <v>1254</v>
      </c>
      <c r="L627" s="401" t="s">
        <v>1144</v>
      </c>
      <c r="M627" s="402">
        <v>3865.2</v>
      </c>
      <c r="N627" s="401">
        <v>20</v>
      </c>
      <c r="O627" s="404">
        <f t="shared" si="28"/>
        <v>0.33333333333333337</v>
      </c>
      <c r="P627" s="405">
        <f>Table4[[#This Row],[Selling Price]]*Table4[[#This Row],[2025-Qty]]</f>
        <v>1288.4000000000001</v>
      </c>
    </row>
    <row r="628" spans="9:16">
      <c r="I628" s="400">
        <v>626</v>
      </c>
      <c r="J628" s="401" t="s">
        <v>1775</v>
      </c>
      <c r="K628" s="401" t="s">
        <v>1776</v>
      </c>
      <c r="L628" s="401" t="s">
        <v>1144</v>
      </c>
      <c r="M628" s="402">
        <v>1018.2</v>
      </c>
      <c r="N628" s="401">
        <v>20</v>
      </c>
      <c r="O628" s="404">
        <f t="shared" si="28"/>
        <v>0.33333333333333337</v>
      </c>
      <c r="P628" s="405">
        <f>Table4[[#This Row],[Selling Price]]*Table4[[#This Row],[2025-Qty]]</f>
        <v>339.40000000000003</v>
      </c>
    </row>
    <row r="629" spans="9:16">
      <c r="I629" s="400">
        <v>627</v>
      </c>
      <c r="J629" s="401" t="s">
        <v>1777</v>
      </c>
      <c r="K629" s="401" t="s">
        <v>1143</v>
      </c>
      <c r="L629" s="401" t="s">
        <v>1144</v>
      </c>
      <c r="M629" s="402">
        <v>1338</v>
      </c>
      <c r="N629" s="401">
        <v>20</v>
      </c>
      <c r="O629" s="404">
        <f t="shared" si="28"/>
        <v>0.33333333333333337</v>
      </c>
      <c r="P629" s="405">
        <f>Table4[[#This Row],[Selling Price]]*Table4[[#This Row],[2025-Qty]]</f>
        <v>446.00000000000006</v>
      </c>
    </row>
    <row r="630" spans="9:16">
      <c r="I630" s="400">
        <v>628</v>
      </c>
      <c r="J630" s="401" t="s">
        <v>1778</v>
      </c>
      <c r="K630" s="401" t="s">
        <v>1147</v>
      </c>
      <c r="L630" s="401" t="s">
        <v>1144</v>
      </c>
      <c r="M630" s="402">
        <v>996.06</v>
      </c>
      <c r="N630" s="401">
        <v>20</v>
      </c>
      <c r="O630" s="404">
        <f t="shared" si="28"/>
        <v>0.33333333333333337</v>
      </c>
      <c r="P630" s="405">
        <f>Table4[[#This Row],[Selling Price]]*Table4[[#This Row],[2025-Qty]]</f>
        <v>332.02000000000004</v>
      </c>
    </row>
    <row r="631" spans="9:16">
      <c r="I631" s="400">
        <v>629</v>
      </c>
      <c r="J631" s="401" t="s">
        <v>1779</v>
      </c>
      <c r="K631" s="401" t="s">
        <v>1147</v>
      </c>
      <c r="L631" s="401" t="s">
        <v>1144</v>
      </c>
      <c r="M631" s="402">
        <v>17809.759999999998</v>
      </c>
      <c r="N631" s="401">
        <v>20</v>
      </c>
      <c r="O631" s="404">
        <f t="shared" si="28"/>
        <v>0.33333333333333337</v>
      </c>
      <c r="P631" s="405">
        <f>Table4[[#This Row],[Selling Price]]*Table4[[#This Row],[2025-Qty]]</f>
        <v>5936.586666666667</v>
      </c>
    </row>
    <row r="632" spans="9:16">
      <c r="I632" s="400">
        <v>630</v>
      </c>
      <c r="J632" s="401" t="s">
        <v>1780</v>
      </c>
      <c r="K632" s="401" t="s">
        <v>1147</v>
      </c>
      <c r="L632" s="401" t="s">
        <v>1144</v>
      </c>
      <c r="M632" s="402">
        <v>1974.21</v>
      </c>
      <c r="N632" s="401">
        <v>20</v>
      </c>
      <c r="O632" s="404">
        <f t="shared" si="28"/>
        <v>0.33333333333333337</v>
      </c>
      <c r="P632" s="405">
        <f>Table4[[#This Row],[Selling Price]]*Table4[[#This Row],[2025-Qty]]</f>
        <v>658.07</v>
      </c>
    </row>
    <row r="633" spans="9:16">
      <c r="I633" s="400">
        <v>631</v>
      </c>
      <c r="J633" s="401" t="s">
        <v>1781</v>
      </c>
      <c r="K633" s="401" t="s">
        <v>1147</v>
      </c>
      <c r="L633" s="401" t="s">
        <v>1144</v>
      </c>
      <c r="M633" s="402">
        <v>5602.64</v>
      </c>
      <c r="N633" s="401">
        <v>20</v>
      </c>
      <c r="O633" s="404">
        <f t="shared" si="28"/>
        <v>0.33333333333333337</v>
      </c>
      <c r="P633" s="405">
        <f>Table4[[#This Row],[Selling Price]]*Table4[[#This Row],[2025-Qty]]</f>
        <v>1867.5466666666671</v>
      </c>
    </row>
    <row r="634" spans="9:16">
      <c r="I634" s="400">
        <v>632</v>
      </c>
      <c r="J634" s="401" t="s">
        <v>1782</v>
      </c>
      <c r="K634" s="401" t="s">
        <v>1147</v>
      </c>
      <c r="L634" s="401" t="s">
        <v>1144</v>
      </c>
      <c r="M634" s="402">
        <v>3708.18</v>
      </c>
      <c r="N634" s="401">
        <v>20</v>
      </c>
      <c r="O634" s="404">
        <f t="shared" si="28"/>
        <v>0.33333333333333337</v>
      </c>
      <c r="P634" s="405">
        <f>Table4[[#This Row],[Selling Price]]*Table4[[#This Row],[2025-Qty]]</f>
        <v>1236.0600000000002</v>
      </c>
    </row>
    <row r="635" spans="9:16">
      <c r="I635" s="400">
        <v>633</v>
      </c>
      <c r="J635" s="401" t="s">
        <v>1783</v>
      </c>
      <c r="K635" s="406" t="s">
        <v>1482</v>
      </c>
      <c r="L635" s="401" t="s">
        <v>1144</v>
      </c>
      <c r="M635" s="402">
        <v>3001.32</v>
      </c>
      <c r="N635" s="401">
        <v>20</v>
      </c>
      <c r="O635" s="404">
        <f t="shared" si="28"/>
        <v>0.33333333333333337</v>
      </c>
      <c r="P635" s="405">
        <f>Table4[[#This Row],[Selling Price]]*Table4[[#This Row],[2025-Qty]]</f>
        <v>1000.4400000000002</v>
      </c>
    </row>
    <row r="636" spans="9:16">
      <c r="I636" s="400">
        <v>634</v>
      </c>
      <c r="J636" s="401" t="s">
        <v>1784</v>
      </c>
      <c r="K636" s="401"/>
      <c r="L636" s="401"/>
      <c r="M636" s="402">
        <v>284.36</v>
      </c>
      <c r="N636" s="401">
        <v>20</v>
      </c>
      <c r="O636" s="404">
        <f t="shared" si="28"/>
        <v>0.33333333333333337</v>
      </c>
      <c r="P636" s="405">
        <f>Table4[[#This Row],[Selling Price]]*Table4[[#This Row],[2025-Qty]]</f>
        <v>94.786666666666676</v>
      </c>
    </row>
    <row r="637" spans="9:16">
      <c r="I637" s="400">
        <v>635</v>
      </c>
      <c r="J637" s="401" t="s">
        <v>1785</v>
      </c>
      <c r="K637" s="401"/>
      <c r="L637" s="401"/>
      <c r="M637" s="402">
        <v>139.01</v>
      </c>
      <c r="N637" s="401">
        <v>20</v>
      </c>
      <c r="O637" s="404">
        <f t="shared" si="28"/>
        <v>0.33333333333333337</v>
      </c>
      <c r="P637" s="405">
        <f>Table4[[#This Row],[Selling Price]]*Table4[[#This Row],[2025-Qty]]</f>
        <v>46.336666666666666</v>
      </c>
    </row>
    <row r="638" spans="9:16">
      <c r="I638" s="400">
        <v>636</v>
      </c>
      <c r="J638" s="401" t="s">
        <v>1786</v>
      </c>
      <c r="K638" s="401" t="s">
        <v>1147</v>
      </c>
      <c r="L638" s="401" t="s">
        <v>1144</v>
      </c>
      <c r="M638" s="402">
        <v>2289.7600000000002</v>
      </c>
      <c r="N638" s="401">
        <v>20</v>
      </c>
      <c r="O638" s="404">
        <f t="shared" si="28"/>
        <v>0.33333333333333337</v>
      </c>
      <c r="P638" s="405">
        <f>Table4[[#This Row],[Selling Price]]*Table4[[#This Row],[2025-Qty]]</f>
        <v>763.25333333333344</v>
      </c>
    </row>
    <row r="639" spans="9:16">
      <c r="I639" s="400">
        <v>637</v>
      </c>
      <c r="J639" s="401" t="s">
        <v>1787</v>
      </c>
      <c r="K639" s="401" t="s">
        <v>1147</v>
      </c>
      <c r="L639" s="401" t="s">
        <v>1144</v>
      </c>
      <c r="M639" s="402">
        <v>290.14999999999998</v>
      </c>
      <c r="N639" s="401">
        <v>20</v>
      </c>
      <c r="O639" s="404">
        <f t="shared" si="28"/>
        <v>0.33333333333333337</v>
      </c>
      <c r="P639" s="405">
        <f>Table4[[#This Row],[Selling Price]]*Table4[[#This Row],[2025-Qty]]</f>
        <v>96.716666666666669</v>
      </c>
    </row>
    <row r="640" spans="9:16">
      <c r="I640" s="400">
        <v>638</v>
      </c>
      <c r="J640" s="401" t="s">
        <v>1788</v>
      </c>
      <c r="K640" s="401" t="s">
        <v>1147</v>
      </c>
      <c r="L640" s="401" t="s">
        <v>1144</v>
      </c>
      <c r="M640" s="402">
        <v>149</v>
      </c>
      <c r="N640" s="401">
        <v>20</v>
      </c>
      <c r="O640" s="404">
        <f t="shared" si="28"/>
        <v>0.33333333333333337</v>
      </c>
      <c r="P640" s="405">
        <f>Table4[[#This Row],[Selling Price]]*Table4[[#This Row],[2025-Qty]]</f>
        <v>49.666666666666671</v>
      </c>
    </row>
    <row r="641" spans="9:16">
      <c r="I641" s="400">
        <v>639</v>
      </c>
      <c r="J641" s="401" t="s">
        <v>1789</v>
      </c>
      <c r="K641" s="406" t="s">
        <v>1482</v>
      </c>
      <c r="L641" s="401" t="s">
        <v>1144</v>
      </c>
      <c r="M641" s="402">
        <v>642.41999999999996</v>
      </c>
      <c r="N641" s="401">
        <v>20</v>
      </c>
      <c r="O641" s="404">
        <f t="shared" si="28"/>
        <v>0.33333333333333337</v>
      </c>
      <c r="P641" s="405">
        <f>Table4[[#This Row],[Selling Price]]*Table4[[#This Row],[2025-Qty]]</f>
        <v>214.14000000000001</v>
      </c>
    </row>
    <row r="642" spans="9:16">
      <c r="I642" s="400">
        <v>640</v>
      </c>
      <c r="J642" s="401" t="s">
        <v>1790</v>
      </c>
      <c r="K642" s="401" t="s">
        <v>1147</v>
      </c>
      <c r="L642" s="401" t="s">
        <v>1144</v>
      </c>
      <c r="M642" s="402">
        <v>14.37</v>
      </c>
      <c r="N642" s="401">
        <v>20</v>
      </c>
      <c r="O642" s="404">
        <f t="shared" si="28"/>
        <v>0.33333333333333337</v>
      </c>
      <c r="P642" s="405">
        <f>Table4[[#This Row],[Selling Price]]*Table4[[#This Row],[2025-Qty]]</f>
        <v>4.79</v>
      </c>
    </row>
    <row r="643" spans="9:16">
      <c r="I643" s="400">
        <v>641</v>
      </c>
      <c r="J643" s="401" t="s">
        <v>1791</v>
      </c>
      <c r="K643" s="401"/>
      <c r="L643" s="401"/>
      <c r="M643" s="402">
        <v>493.59</v>
      </c>
      <c r="N643" s="401">
        <v>20</v>
      </c>
      <c r="O643" s="404">
        <f t="shared" ref="O643:O706" si="30">(N643/3)*0.05</f>
        <v>0.33333333333333337</v>
      </c>
      <c r="P643" s="405">
        <f>Table4[[#This Row],[Selling Price]]*Table4[[#This Row],[2025-Qty]]</f>
        <v>164.53</v>
      </c>
    </row>
    <row r="644" spans="9:16">
      <c r="I644" s="400">
        <v>642</v>
      </c>
      <c r="J644" s="401" t="s">
        <v>1792</v>
      </c>
      <c r="K644" s="406" t="s">
        <v>1482</v>
      </c>
      <c r="L644" s="401" t="s">
        <v>1144</v>
      </c>
      <c r="M644" s="402">
        <v>129.34</v>
      </c>
      <c r="N644" s="401">
        <v>20</v>
      </c>
      <c r="O644" s="404">
        <f t="shared" si="30"/>
        <v>0.33333333333333337</v>
      </c>
      <c r="P644" s="405">
        <f>Table4[[#This Row],[Selling Price]]*Table4[[#This Row],[2025-Qty]]</f>
        <v>43.113333333333337</v>
      </c>
    </row>
    <row r="645" spans="9:16">
      <c r="I645" s="400">
        <v>643</v>
      </c>
      <c r="J645" s="401" t="s">
        <v>1793</v>
      </c>
      <c r="K645" s="406" t="s">
        <v>1482</v>
      </c>
      <c r="L645" s="401" t="s">
        <v>1144</v>
      </c>
      <c r="M645" s="402">
        <v>86</v>
      </c>
      <c r="N645" s="401">
        <v>20</v>
      </c>
      <c r="O645" s="404">
        <f t="shared" si="30"/>
        <v>0.33333333333333337</v>
      </c>
      <c r="P645" s="405">
        <f>Table4[[#This Row],[Selling Price]]*Table4[[#This Row],[2025-Qty]]</f>
        <v>28.666666666666671</v>
      </c>
    </row>
    <row r="646" spans="9:16">
      <c r="I646" s="400">
        <v>644</v>
      </c>
      <c r="J646" s="401" t="s">
        <v>1794</v>
      </c>
      <c r="K646" s="401" t="s">
        <v>1147</v>
      </c>
      <c r="L646" s="401" t="s">
        <v>1144</v>
      </c>
      <c r="M646" s="402">
        <v>26.87</v>
      </c>
      <c r="N646" s="401">
        <v>20</v>
      </c>
      <c r="O646" s="404">
        <f t="shared" si="30"/>
        <v>0.33333333333333337</v>
      </c>
      <c r="P646" s="405">
        <f>Table4[[#This Row],[Selling Price]]*Table4[[#This Row],[2025-Qty]]</f>
        <v>8.9566666666666688</v>
      </c>
    </row>
    <row r="647" spans="9:16">
      <c r="I647" s="400">
        <v>645</v>
      </c>
      <c r="J647" s="401" t="s">
        <v>1795</v>
      </c>
      <c r="K647" s="406" t="s">
        <v>1482</v>
      </c>
      <c r="L647" s="401" t="s">
        <v>1144</v>
      </c>
      <c r="M647" s="402">
        <v>842.8</v>
      </c>
      <c r="N647" s="401">
        <v>20</v>
      </c>
      <c r="O647" s="404">
        <f t="shared" si="30"/>
        <v>0.33333333333333337</v>
      </c>
      <c r="P647" s="405">
        <f>Table4[[#This Row],[Selling Price]]*Table4[[#This Row],[2025-Qty]]</f>
        <v>280.93333333333334</v>
      </c>
    </row>
    <row r="648" spans="9:16">
      <c r="I648" s="400">
        <v>646</v>
      </c>
      <c r="J648" s="401" t="s">
        <v>1796</v>
      </c>
      <c r="K648" s="406" t="s">
        <v>1482</v>
      </c>
      <c r="L648" s="401" t="s">
        <v>1144</v>
      </c>
      <c r="M648" s="402">
        <v>11615.71</v>
      </c>
      <c r="N648" s="401">
        <v>20</v>
      </c>
      <c r="O648" s="404">
        <f t="shared" si="30"/>
        <v>0.33333333333333337</v>
      </c>
      <c r="P648" s="405">
        <f>Table4[[#This Row],[Selling Price]]*Table4[[#This Row],[2025-Qty]]</f>
        <v>3871.9033333333336</v>
      </c>
    </row>
    <row r="649" spans="9:16">
      <c r="I649" s="400">
        <v>647</v>
      </c>
      <c r="J649" s="401" t="s">
        <v>1797</v>
      </c>
      <c r="K649" s="401" t="s">
        <v>1147</v>
      </c>
      <c r="L649" s="401" t="s">
        <v>1144</v>
      </c>
      <c r="M649" s="402">
        <v>2370.12</v>
      </c>
      <c r="N649" s="401">
        <v>20</v>
      </c>
      <c r="O649" s="404">
        <f t="shared" si="30"/>
        <v>0.33333333333333337</v>
      </c>
      <c r="P649" s="405">
        <f>Table4[[#This Row],[Selling Price]]*Table4[[#This Row],[2025-Qty]]</f>
        <v>790.04000000000008</v>
      </c>
    </row>
    <row r="650" spans="9:16">
      <c r="I650" s="400">
        <v>648</v>
      </c>
      <c r="J650" s="401" t="s">
        <v>1798</v>
      </c>
      <c r="K650" s="401" t="s">
        <v>1147</v>
      </c>
      <c r="L650" s="401" t="s">
        <v>1144</v>
      </c>
      <c r="M650" s="402">
        <v>153.53</v>
      </c>
      <c r="N650" s="401">
        <v>20</v>
      </c>
      <c r="O650" s="404">
        <f t="shared" si="30"/>
        <v>0.33333333333333337</v>
      </c>
      <c r="P650" s="405">
        <f>Table4[[#This Row],[Selling Price]]*Table4[[#This Row],[2025-Qty]]</f>
        <v>51.176666666666669</v>
      </c>
    </row>
    <row r="651" spans="9:16">
      <c r="I651" s="400">
        <v>649</v>
      </c>
      <c r="J651" s="401" t="s">
        <v>1799</v>
      </c>
      <c r="K651" s="401"/>
      <c r="L651" s="401"/>
      <c r="M651" s="402">
        <v>18.48</v>
      </c>
      <c r="N651" s="401">
        <v>20</v>
      </c>
      <c r="O651" s="404">
        <f t="shared" si="30"/>
        <v>0.33333333333333337</v>
      </c>
      <c r="P651" s="405">
        <f>Table4[[#This Row],[Selling Price]]*Table4[[#This Row],[2025-Qty]]</f>
        <v>6.160000000000001</v>
      </c>
    </row>
    <row r="652" spans="9:16">
      <c r="I652" s="400">
        <v>650</v>
      </c>
      <c r="J652" s="401" t="s">
        <v>1800</v>
      </c>
      <c r="K652" s="406" t="s">
        <v>1482</v>
      </c>
      <c r="L652" s="401" t="s">
        <v>1144</v>
      </c>
      <c r="M652" s="402">
        <v>304.08999999999997</v>
      </c>
      <c r="N652" s="401">
        <v>20</v>
      </c>
      <c r="O652" s="404">
        <f t="shared" si="30"/>
        <v>0.33333333333333337</v>
      </c>
      <c r="P652" s="405">
        <f>Table4[[#This Row],[Selling Price]]*Table4[[#This Row],[2025-Qty]]</f>
        <v>101.36333333333333</v>
      </c>
    </row>
    <row r="653" spans="9:16">
      <c r="I653" s="400">
        <v>651</v>
      </c>
      <c r="J653" s="401" t="s">
        <v>1801</v>
      </c>
      <c r="K653" s="406" t="s">
        <v>1482</v>
      </c>
      <c r="L653" s="401" t="s">
        <v>1144</v>
      </c>
      <c r="M653" s="402">
        <v>232</v>
      </c>
      <c r="N653" s="401">
        <v>20</v>
      </c>
      <c r="O653" s="404">
        <f t="shared" si="30"/>
        <v>0.33333333333333337</v>
      </c>
      <c r="P653" s="405">
        <f>Table4[[#This Row],[Selling Price]]*Table4[[#This Row],[2025-Qty]]</f>
        <v>77.333333333333343</v>
      </c>
    </row>
    <row r="654" spans="9:16">
      <c r="I654" s="400">
        <v>652</v>
      </c>
      <c r="J654" s="401" t="s">
        <v>1802</v>
      </c>
      <c r="K654" s="401" t="s">
        <v>1147</v>
      </c>
      <c r="L654" s="401" t="s">
        <v>1144</v>
      </c>
      <c r="M654" s="402">
        <v>48.47</v>
      </c>
      <c r="N654" s="401">
        <v>20</v>
      </c>
      <c r="O654" s="404">
        <f t="shared" si="30"/>
        <v>0.33333333333333337</v>
      </c>
      <c r="P654" s="405">
        <f>Table4[[#This Row],[Selling Price]]*Table4[[#This Row],[2025-Qty]]</f>
        <v>16.15666666666667</v>
      </c>
    </row>
    <row r="655" spans="9:16">
      <c r="I655" s="400">
        <v>653</v>
      </c>
      <c r="J655" s="401" t="s">
        <v>1803</v>
      </c>
      <c r="K655" s="406" t="s">
        <v>1482</v>
      </c>
      <c r="L655" s="401" t="s">
        <v>1144</v>
      </c>
      <c r="M655" s="402">
        <v>171.21</v>
      </c>
      <c r="N655" s="401">
        <v>20</v>
      </c>
      <c r="O655" s="404">
        <f t="shared" si="30"/>
        <v>0.33333333333333337</v>
      </c>
      <c r="P655" s="405">
        <f>Table4[[#This Row],[Selling Price]]*Table4[[#This Row],[2025-Qty]]</f>
        <v>57.070000000000007</v>
      </c>
    </row>
    <row r="656" spans="9:16">
      <c r="I656" s="400">
        <v>654</v>
      </c>
      <c r="J656" s="401" t="s">
        <v>1804</v>
      </c>
      <c r="K656" s="401"/>
      <c r="L656" s="401"/>
      <c r="M656" s="402">
        <v>391.96</v>
      </c>
      <c r="N656" s="401">
        <v>20</v>
      </c>
      <c r="O656" s="404">
        <f t="shared" si="30"/>
        <v>0.33333333333333337</v>
      </c>
      <c r="P656" s="405">
        <f>Table4[[#This Row],[Selling Price]]*Table4[[#This Row],[2025-Qty]]</f>
        <v>130.65333333333334</v>
      </c>
    </row>
    <row r="657" spans="9:16">
      <c r="I657" s="400">
        <v>655</v>
      </c>
      <c r="J657" s="401" t="s">
        <v>1805</v>
      </c>
      <c r="K657" s="406" t="s">
        <v>1482</v>
      </c>
      <c r="L657" s="401" t="s">
        <v>1144</v>
      </c>
      <c r="M657" s="402">
        <v>823.61</v>
      </c>
      <c r="N657" s="401">
        <v>20</v>
      </c>
      <c r="O657" s="404">
        <f t="shared" si="30"/>
        <v>0.33333333333333337</v>
      </c>
      <c r="P657" s="405">
        <f>Table4[[#This Row],[Selling Price]]*Table4[[#This Row],[2025-Qty]]</f>
        <v>274.53666666666669</v>
      </c>
    </row>
    <row r="658" spans="9:16">
      <c r="I658" s="400">
        <v>656</v>
      </c>
      <c r="J658" s="401" t="s">
        <v>1806</v>
      </c>
      <c r="K658" s="401" t="s">
        <v>1147</v>
      </c>
      <c r="L658" s="401" t="s">
        <v>1144</v>
      </c>
      <c r="M658" s="402">
        <v>28</v>
      </c>
      <c r="N658" s="401">
        <v>20</v>
      </c>
      <c r="O658" s="404">
        <f t="shared" si="30"/>
        <v>0.33333333333333337</v>
      </c>
      <c r="P658" s="405">
        <f>Table4[[#This Row],[Selling Price]]*Table4[[#This Row],[2025-Qty]]</f>
        <v>9.3333333333333339</v>
      </c>
    </row>
    <row r="659" spans="9:16">
      <c r="I659" s="400">
        <v>657</v>
      </c>
      <c r="J659" s="401" t="s">
        <v>1807</v>
      </c>
      <c r="K659" s="406" t="s">
        <v>1482</v>
      </c>
      <c r="L659" s="401" t="s">
        <v>1144</v>
      </c>
      <c r="M659" s="402">
        <v>182.91</v>
      </c>
      <c r="N659" s="401">
        <v>20</v>
      </c>
      <c r="O659" s="404">
        <f t="shared" si="30"/>
        <v>0.33333333333333337</v>
      </c>
      <c r="P659" s="405">
        <f>Table4[[#This Row],[Selling Price]]*Table4[[#This Row],[2025-Qty]]</f>
        <v>60.970000000000006</v>
      </c>
    </row>
    <row r="660" spans="9:16">
      <c r="I660" s="400">
        <v>658</v>
      </c>
      <c r="J660" s="401" t="s">
        <v>1808</v>
      </c>
      <c r="K660" s="406" t="s">
        <v>1482</v>
      </c>
      <c r="L660" s="401" t="s">
        <v>1144</v>
      </c>
      <c r="M660" s="402">
        <v>705</v>
      </c>
      <c r="N660" s="401">
        <v>20</v>
      </c>
      <c r="O660" s="404">
        <f t="shared" si="30"/>
        <v>0.33333333333333337</v>
      </c>
      <c r="P660" s="405">
        <f>Table4[[#This Row],[Selling Price]]*Table4[[#This Row],[2025-Qty]]</f>
        <v>235.00000000000003</v>
      </c>
    </row>
    <row r="661" spans="9:16">
      <c r="I661" s="400">
        <v>659</v>
      </c>
      <c r="J661" s="401" t="s">
        <v>1809</v>
      </c>
      <c r="K661" s="401" t="s">
        <v>1147</v>
      </c>
      <c r="L661" s="401" t="s">
        <v>1144</v>
      </c>
      <c r="M661" s="402">
        <v>1255</v>
      </c>
      <c r="N661" s="401">
        <v>20</v>
      </c>
      <c r="O661" s="404">
        <f t="shared" si="30"/>
        <v>0.33333333333333337</v>
      </c>
      <c r="P661" s="405">
        <f>Table4[[#This Row],[Selling Price]]*Table4[[#This Row],[2025-Qty]]</f>
        <v>418.33333333333337</v>
      </c>
    </row>
    <row r="662" spans="9:16">
      <c r="I662" s="400">
        <v>660</v>
      </c>
      <c r="J662" s="401" t="s">
        <v>1810</v>
      </c>
      <c r="K662" s="401"/>
      <c r="L662" s="401"/>
      <c r="M662" s="402">
        <v>17.86</v>
      </c>
      <c r="N662" s="401">
        <v>20</v>
      </c>
      <c r="O662" s="404">
        <f t="shared" si="30"/>
        <v>0.33333333333333337</v>
      </c>
      <c r="P662" s="405">
        <f>Table4[[#This Row],[Selling Price]]*Table4[[#This Row],[2025-Qty]]</f>
        <v>5.953333333333334</v>
      </c>
    </row>
    <row r="663" spans="9:16">
      <c r="I663" s="400">
        <v>661</v>
      </c>
      <c r="J663" s="401" t="s">
        <v>1811</v>
      </c>
      <c r="K663" s="401" t="s">
        <v>1147</v>
      </c>
      <c r="L663" s="401" t="s">
        <v>1144</v>
      </c>
      <c r="M663" s="402">
        <v>12000</v>
      </c>
      <c r="N663" s="401">
        <v>20</v>
      </c>
      <c r="O663" s="404">
        <f t="shared" si="30"/>
        <v>0.33333333333333337</v>
      </c>
      <c r="P663" s="405">
        <f>Table4[[#This Row],[Selling Price]]*Table4[[#This Row],[2025-Qty]]</f>
        <v>4000.0000000000005</v>
      </c>
    </row>
    <row r="664" spans="9:16">
      <c r="I664" s="400">
        <v>662</v>
      </c>
      <c r="J664" s="401" t="s">
        <v>1812</v>
      </c>
      <c r="K664" s="406" t="s">
        <v>1482</v>
      </c>
      <c r="L664" s="401" t="s">
        <v>1144</v>
      </c>
      <c r="M664" s="402">
        <v>24.25</v>
      </c>
      <c r="N664" s="401">
        <v>20</v>
      </c>
      <c r="O664" s="404">
        <f t="shared" si="30"/>
        <v>0.33333333333333337</v>
      </c>
      <c r="P664" s="405">
        <f>Table4[[#This Row],[Selling Price]]*Table4[[#This Row],[2025-Qty]]</f>
        <v>8.0833333333333339</v>
      </c>
    </row>
    <row r="665" spans="9:16">
      <c r="I665" s="400">
        <v>663</v>
      </c>
      <c r="J665" s="401" t="s">
        <v>1813</v>
      </c>
      <c r="K665" s="401" t="s">
        <v>1147</v>
      </c>
      <c r="L665" s="401" t="s">
        <v>1144</v>
      </c>
      <c r="M665" s="402">
        <v>312.2</v>
      </c>
      <c r="N665" s="401">
        <v>20</v>
      </c>
      <c r="O665" s="404">
        <f t="shared" si="30"/>
        <v>0.33333333333333337</v>
      </c>
      <c r="P665" s="405">
        <f>Table4[[#This Row],[Selling Price]]*Table4[[#This Row],[2025-Qty]]</f>
        <v>104.06666666666668</v>
      </c>
    </row>
    <row r="666" spans="9:16">
      <c r="I666" s="400">
        <v>664</v>
      </c>
      <c r="J666" s="401" t="s">
        <v>1814</v>
      </c>
      <c r="K666" s="401" t="s">
        <v>1147</v>
      </c>
      <c r="L666" s="401" t="s">
        <v>1144</v>
      </c>
      <c r="M666" s="402">
        <v>4364.97</v>
      </c>
      <c r="N666" s="401">
        <v>20</v>
      </c>
      <c r="O666" s="404">
        <f t="shared" si="30"/>
        <v>0.33333333333333337</v>
      </c>
      <c r="P666" s="405">
        <f>Table4[[#This Row],[Selling Price]]*Table4[[#This Row],[2025-Qty]]</f>
        <v>1454.9900000000002</v>
      </c>
    </row>
    <row r="667" spans="9:16">
      <c r="I667" s="400">
        <v>665</v>
      </c>
      <c r="J667" s="401" t="s">
        <v>1815</v>
      </c>
      <c r="K667" s="401" t="s">
        <v>1147</v>
      </c>
      <c r="L667" s="401" t="s">
        <v>1144</v>
      </c>
      <c r="M667" s="402">
        <v>139.22</v>
      </c>
      <c r="N667" s="401">
        <v>20</v>
      </c>
      <c r="O667" s="404">
        <f t="shared" si="30"/>
        <v>0.33333333333333337</v>
      </c>
      <c r="P667" s="405">
        <f>Table4[[#This Row],[Selling Price]]*Table4[[#This Row],[2025-Qty]]</f>
        <v>46.406666666666673</v>
      </c>
    </row>
    <row r="668" spans="9:16">
      <c r="I668" s="400">
        <v>666</v>
      </c>
      <c r="J668" s="401" t="s">
        <v>1816</v>
      </c>
      <c r="K668" s="401" t="s">
        <v>1147</v>
      </c>
      <c r="L668" s="401" t="s">
        <v>1144</v>
      </c>
      <c r="M668" s="402">
        <v>2855.75</v>
      </c>
      <c r="N668" s="401">
        <v>20</v>
      </c>
      <c r="O668" s="404">
        <f t="shared" si="30"/>
        <v>0.33333333333333337</v>
      </c>
      <c r="P668" s="405">
        <f>Table4[[#This Row],[Selling Price]]*Table4[[#This Row],[2025-Qty]]</f>
        <v>951.91666666666674</v>
      </c>
    </row>
    <row r="669" spans="9:16">
      <c r="I669" s="400">
        <v>667</v>
      </c>
      <c r="J669" s="401" t="s">
        <v>1817</v>
      </c>
      <c r="K669" s="401" t="s">
        <v>1147</v>
      </c>
      <c r="L669" s="401" t="s">
        <v>1144</v>
      </c>
      <c r="M669" s="402">
        <v>1424.32</v>
      </c>
      <c r="N669" s="401">
        <v>20</v>
      </c>
      <c r="O669" s="404">
        <f t="shared" si="30"/>
        <v>0.33333333333333337</v>
      </c>
      <c r="P669" s="405">
        <f>Table4[[#This Row],[Selling Price]]*Table4[[#This Row],[2025-Qty]]</f>
        <v>474.77333333333337</v>
      </c>
    </row>
    <row r="670" spans="9:16">
      <c r="I670" s="400">
        <v>668</v>
      </c>
      <c r="J670" s="401" t="s">
        <v>1818</v>
      </c>
      <c r="K670" s="401"/>
      <c r="L670" s="401"/>
      <c r="M670" s="402">
        <v>141.79</v>
      </c>
      <c r="N670" s="401">
        <v>20</v>
      </c>
      <c r="O670" s="404">
        <f t="shared" si="30"/>
        <v>0.33333333333333337</v>
      </c>
      <c r="P670" s="405">
        <f>Table4[[#This Row],[Selling Price]]*Table4[[#This Row],[2025-Qty]]</f>
        <v>47.263333333333335</v>
      </c>
    </row>
    <row r="671" spans="9:16">
      <c r="I671" s="400">
        <v>669</v>
      </c>
      <c r="J671" s="401" t="s">
        <v>1819</v>
      </c>
      <c r="K671" s="406" t="s">
        <v>1482</v>
      </c>
      <c r="L671" s="401" t="s">
        <v>1144</v>
      </c>
      <c r="M671" s="402">
        <v>100</v>
      </c>
      <c r="N671" s="401">
        <v>20</v>
      </c>
      <c r="O671" s="404">
        <f t="shared" si="30"/>
        <v>0.33333333333333337</v>
      </c>
      <c r="P671" s="405">
        <f>Table4[[#This Row],[Selling Price]]*Table4[[#This Row],[2025-Qty]]</f>
        <v>33.333333333333336</v>
      </c>
    </row>
    <row r="672" spans="9:16">
      <c r="I672" s="400">
        <v>670</v>
      </c>
      <c r="J672" s="401" t="s">
        <v>1820</v>
      </c>
      <c r="K672" s="406" t="s">
        <v>1482</v>
      </c>
      <c r="L672" s="401" t="s">
        <v>1144</v>
      </c>
      <c r="M672" s="402">
        <v>100</v>
      </c>
      <c r="N672" s="401">
        <v>20</v>
      </c>
      <c r="O672" s="404">
        <f t="shared" si="30"/>
        <v>0.33333333333333337</v>
      </c>
      <c r="P672" s="405">
        <f>Table4[[#This Row],[Selling Price]]*Table4[[#This Row],[2025-Qty]]</f>
        <v>33.333333333333336</v>
      </c>
    </row>
    <row r="673" spans="9:16">
      <c r="I673" s="400">
        <v>671</v>
      </c>
      <c r="J673" s="401" t="s">
        <v>1821</v>
      </c>
      <c r="K673" s="406" t="s">
        <v>1482</v>
      </c>
      <c r="L673" s="401" t="s">
        <v>1144</v>
      </c>
      <c r="M673" s="402">
        <v>345.5</v>
      </c>
      <c r="N673" s="401">
        <v>20</v>
      </c>
      <c r="O673" s="404">
        <f t="shared" si="30"/>
        <v>0.33333333333333337</v>
      </c>
      <c r="P673" s="405">
        <f>Table4[[#This Row],[Selling Price]]*Table4[[#This Row],[2025-Qty]]</f>
        <v>115.16666666666669</v>
      </c>
    </row>
    <row r="674" spans="9:16">
      <c r="I674" s="400">
        <v>672</v>
      </c>
      <c r="J674" s="401" t="s">
        <v>1822</v>
      </c>
      <c r="K674" s="406" t="s">
        <v>1482</v>
      </c>
      <c r="L674" s="401" t="s">
        <v>1144</v>
      </c>
      <c r="M674" s="402">
        <v>167.37</v>
      </c>
      <c r="N674" s="401">
        <v>20</v>
      </c>
      <c r="O674" s="404">
        <f t="shared" si="30"/>
        <v>0.33333333333333337</v>
      </c>
      <c r="P674" s="405">
        <f>Table4[[#This Row],[Selling Price]]*Table4[[#This Row],[2025-Qty]]</f>
        <v>55.790000000000006</v>
      </c>
    </row>
    <row r="675" spans="9:16">
      <c r="I675" s="400">
        <v>673</v>
      </c>
      <c r="J675" s="401" t="s">
        <v>1823</v>
      </c>
      <c r="K675" s="406" t="s">
        <v>1482</v>
      </c>
      <c r="L675" s="401" t="s">
        <v>1144</v>
      </c>
      <c r="M675" s="402">
        <v>471.51</v>
      </c>
      <c r="N675" s="401">
        <v>20</v>
      </c>
      <c r="O675" s="404">
        <f t="shared" si="30"/>
        <v>0.33333333333333337</v>
      </c>
      <c r="P675" s="405">
        <f>Table4[[#This Row],[Selling Price]]*Table4[[#This Row],[2025-Qty]]</f>
        <v>157.17000000000002</v>
      </c>
    </row>
    <row r="676" spans="9:16">
      <c r="I676" s="400">
        <v>674</v>
      </c>
      <c r="J676" s="401" t="s">
        <v>1824</v>
      </c>
      <c r="K676" s="401" t="s">
        <v>1147</v>
      </c>
      <c r="L676" s="401" t="s">
        <v>1144</v>
      </c>
      <c r="M676" s="402">
        <v>65</v>
      </c>
      <c r="N676" s="401">
        <v>20</v>
      </c>
      <c r="O676" s="404">
        <f t="shared" si="30"/>
        <v>0.33333333333333337</v>
      </c>
      <c r="P676" s="405">
        <f>Table4[[#This Row],[Selling Price]]*Table4[[#This Row],[2025-Qty]]</f>
        <v>21.666666666666668</v>
      </c>
    </row>
    <row r="677" spans="9:16">
      <c r="I677" s="400">
        <v>675</v>
      </c>
      <c r="J677" s="401" t="s">
        <v>1825</v>
      </c>
      <c r="K677" s="406" t="s">
        <v>1482</v>
      </c>
      <c r="L677" s="401" t="s">
        <v>1144</v>
      </c>
      <c r="M677" s="402">
        <v>251.75</v>
      </c>
      <c r="N677" s="401">
        <v>20</v>
      </c>
      <c r="O677" s="404">
        <f t="shared" si="30"/>
        <v>0.33333333333333337</v>
      </c>
      <c r="P677" s="405">
        <f>Table4[[#This Row],[Selling Price]]*Table4[[#This Row],[2025-Qty]]</f>
        <v>83.916666666666671</v>
      </c>
    </row>
    <row r="678" spans="9:16">
      <c r="I678" s="400">
        <v>676</v>
      </c>
      <c r="J678" s="401" t="s">
        <v>1826</v>
      </c>
      <c r="K678" s="406" t="s">
        <v>1482</v>
      </c>
      <c r="L678" s="401" t="s">
        <v>1144</v>
      </c>
      <c r="M678" s="402">
        <v>211</v>
      </c>
      <c r="N678" s="401">
        <v>20</v>
      </c>
      <c r="O678" s="404">
        <f t="shared" si="30"/>
        <v>0.33333333333333337</v>
      </c>
      <c r="P678" s="405">
        <f>Table4[[#This Row],[Selling Price]]*Table4[[#This Row],[2025-Qty]]</f>
        <v>70.333333333333343</v>
      </c>
    </row>
    <row r="679" spans="9:16">
      <c r="I679" s="400">
        <v>677</v>
      </c>
      <c r="J679" s="401" t="s">
        <v>1827</v>
      </c>
      <c r="K679" s="401" t="s">
        <v>1147</v>
      </c>
      <c r="L679" s="401" t="s">
        <v>1144</v>
      </c>
      <c r="M679" s="402">
        <v>1579.55</v>
      </c>
      <c r="N679" s="401">
        <v>20</v>
      </c>
      <c r="O679" s="404">
        <f t="shared" si="30"/>
        <v>0.33333333333333337</v>
      </c>
      <c r="P679" s="405">
        <f>Table4[[#This Row],[Selling Price]]*Table4[[#This Row],[2025-Qty]]</f>
        <v>526.51666666666677</v>
      </c>
    </row>
    <row r="680" spans="9:16">
      <c r="I680" s="400">
        <v>678</v>
      </c>
      <c r="J680" s="401" t="s">
        <v>1828</v>
      </c>
      <c r="K680" s="406" t="s">
        <v>1482</v>
      </c>
      <c r="L680" s="401" t="s">
        <v>1144</v>
      </c>
      <c r="M680" s="402">
        <v>65</v>
      </c>
      <c r="N680" s="401">
        <v>20</v>
      </c>
      <c r="O680" s="404">
        <f t="shared" si="30"/>
        <v>0.33333333333333337</v>
      </c>
      <c r="P680" s="405">
        <f>Table4[[#This Row],[Selling Price]]*Table4[[#This Row],[2025-Qty]]</f>
        <v>21.666666666666668</v>
      </c>
    </row>
    <row r="681" spans="9:16">
      <c r="I681" s="400">
        <v>679</v>
      </c>
      <c r="J681" s="401" t="s">
        <v>1829</v>
      </c>
      <c r="K681" s="401" t="s">
        <v>1140</v>
      </c>
      <c r="L681" s="401" t="s">
        <v>1141</v>
      </c>
      <c r="M681" s="402">
        <v>5.5</v>
      </c>
      <c r="N681" s="401">
        <v>20</v>
      </c>
      <c r="O681" s="404">
        <f t="shared" si="30"/>
        <v>0.33333333333333337</v>
      </c>
      <c r="P681" s="405">
        <f>Table4[[#This Row],[Selling Price]]*Table4[[#This Row],[2025-Qty]]</f>
        <v>1.8333333333333335</v>
      </c>
    </row>
    <row r="682" spans="9:16">
      <c r="I682" s="400">
        <v>680</v>
      </c>
      <c r="J682" s="401" t="s">
        <v>1830</v>
      </c>
      <c r="K682" s="406" t="s">
        <v>1482</v>
      </c>
      <c r="L682" s="401" t="s">
        <v>1144</v>
      </c>
      <c r="M682" s="402">
        <v>938.72</v>
      </c>
      <c r="N682" s="401">
        <v>20</v>
      </c>
      <c r="O682" s="404">
        <f t="shared" si="30"/>
        <v>0.33333333333333337</v>
      </c>
      <c r="P682" s="405">
        <f>Table4[[#This Row],[Selling Price]]*Table4[[#This Row],[2025-Qty]]</f>
        <v>312.90666666666669</v>
      </c>
    </row>
    <row r="683" spans="9:16">
      <c r="I683" s="400">
        <v>681</v>
      </c>
      <c r="J683" s="401" t="s">
        <v>1831</v>
      </c>
      <c r="K683" s="401" t="s">
        <v>1147</v>
      </c>
      <c r="L683" s="401" t="s">
        <v>1144</v>
      </c>
      <c r="M683" s="402">
        <v>151.54</v>
      </c>
      <c r="N683" s="401">
        <v>20</v>
      </c>
      <c r="O683" s="404">
        <f t="shared" si="30"/>
        <v>0.33333333333333337</v>
      </c>
      <c r="P683" s="405">
        <f>Table4[[#This Row],[Selling Price]]*Table4[[#This Row],[2025-Qty]]</f>
        <v>50.513333333333335</v>
      </c>
    </row>
    <row r="684" spans="9:16">
      <c r="I684" s="400">
        <v>682</v>
      </c>
      <c r="J684" s="401" t="s">
        <v>1832</v>
      </c>
      <c r="K684" s="401"/>
      <c r="L684" s="401"/>
      <c r="M684" s="402">
        <v>499.93</v>
      </c>
      <c r="N684" s="401">
        <v>20</v>
      </c>
      <c r="O684" s="404">
        <f t="shared" si="30"/>
        <v>0.33333333333333337</v>
      </c>
      <c r="P684" s="405">
        <f>Table4[[#This Row],[Selling Price]]*Table4[[#This Row],[2025-Qty]]</f>
        <v>166.64333333333335</v>
      </c>
    </row>
    <row r="685" spans="9:16">
      <c r="I685" s="400">
        <v>683</v>
      </c>
      <c r="J685" s="401" t="s">
        <v>1833</v>
      </c>
      <c r="K685" s="401" t="s">
        <v>1140</v>
      </c>
      <c r="L685" s="401" t="s">
        <v>1141</v>
      </c>
      <c r="M685" s="402">
        <v>379.99</v>
      </c>
      <c r="N685" s="401">
        <v>20</v>
      </c>
      <c r="O685" s="404">
        <f t="shared" si="30"/>
        <v>0.33333333333333337</v>
      </c>
      <c r="P685" s="405">
        <f>Table4[[#This Row],[Selling Price]]*Table4[[#This Row],[2025-Qty]]</f>
        <v>126.66333333333336</v>
      </c>
    </row>
    <row r="686" spans="9:16">
      <c r="I686" s="400">
        <v>684</v>
      </c>
      <c r="J686" s="401" t="s">
        <v>1834</v>
      </c>
      <c r="K686" s="401" t="s">
        <v>1140</v>
      </c>
      <c r="L686" s="401" t="s">
        <v>1141</v>
      </c>
      <c r="M686" s="402">
        <v>160</v>
      </c>
      <c r="N686" s="401">
        <v>20</v>
      </c>
      <c r="O686" s="404">
        <f t="shared" si="30"/>
        <v>0.33333333333333337</v>
      </c>
      <c r="P686" s="405">
        <f>Table4[[#This Row],[Selling Price]]*Table4[[#This Row],[2025-Qty]]</f>
        <v>53.333333333333343</v>
      </c>
    </row>
    <row r="687" spans="9:16">
      <c r="I687" s="400">
        <v>685</v>
      </c>
      <c r="J687" s="401" t="s">
        <v>1835</v>
      </c>
      <c r="K687" s="401" t="s">
        <v>1143</v>
      </c>
      <c r="L687" s="401" t="s">
        <v>1144</v>
      </c>
      <c r="M687" s="402">
        <v>65</v>
      </c>
      <c r="N687" s="401">
        <v>20</v>
      </c>
      <c r="O687" s="404">
        <f t="shared" si="30"/>
        <v>0.33333333333333337</v>
      </c>
      <c r="P687" s="405">
        <f>Table4[[#This Row],[Selling Price]]*Table4[[#This Row],[2025-Qty]]</f>
        <v>21.666666666666668</v>
      </c>
    </row>
    <row r="688" spans="9:16">
      <c r="I688" s="400">
        <v>686</v>
      </c>
      <c r="J688" s="401" t="s">
        <v>1836</v>
      </c>
      <c r="K688" s="401" t="s">
        <v>1143</v>
      </c>
      <c r="L688" s="401" t="s">
        <v>1144</v>
      </c>
      <c r="M688" s="402">
        <v>65</v>
      </c>
      <c r="N688" s="401">
        <v>20</v>
      </c>
      <c r="O688" s="404">
        <f t="shared" si="30"/>
        <v>0.33333333333333337</v>
      </c>
      <c r="P688" s="405">
        <f>Table4[[#This Row],[Selling Price]]*Table4[[#This Row],[2025-Qty]]</f>
        <v>21.666666666666668</v>
      </c>
    </row>
    <row r="689" spans="9:16">
      <c r="I689" s="400">
        <v>687</v>
      </c>
      <c r="J689" s="401" t="s">
        <v>1837</v>
      </c>
      <c r="K689" s="401" t="s">
        <v>1143</v>
      </c>
      <c r="L689" s="401" t="s">
        <v>1144</v>
      </c>
      <c r="M689" s="402">
        <v>63</v>
      </c>
      <c r="N689" s="401">
        <v>20</v>
      </c>
      <c r="O689" s="404">
        <f t="shared" si="30"/>
        <v>0.33333333333333337</v>
      </c>
      <c r="P689" s="405">
        <f>Table4[[#This Row],[Selling Price]]*Table4[[#This Row],[2025-Qty]]</f>
        <v>21.000000000000004</v>
      </c>
    </row>
    <row r="690" spans="9:16">
      <c r="I690" s="400">
        <v>688</v>
      </c>
      <c r="J690" s="401" t="s">
        <v>1838</v>
      </c>
      <c r="K690" s="401" t="s">
        <v>1143</v>
      </c>
      <c r="L690" s="401" t="s">
        <v>1144</v>
      </c>
      <c r="M690" s="402">
        <v>230.69</v>
      </c>
      <c r="N690" s="401">
        <v>20</v>
      </c>
      <c r="O690" s="404">
        <f t="shared" si="30"/>
        <v>0.33333333333333337</v>
      </c>
      <c r="P690" s="405">
        <f>Table4[[#This Row],[Selling Price]]*Table4[[#This Row],[2025-Qty]]</f>
        <v>76.896666666666675</v>
      </c>
    </row>
    <row r="691" spans="9:16">
      <c r="I691" s="400">
        <v>689</v>
      </c>
      <c r="J691" s="401" t="s">
        <v>1839</v>
      </c>
      <c r="K691" s="401" t="s">
        <v>1490</v>
      </c>
      <c r="L691" s="401" t="s">
        <v>1144</v>
      </c>
      <c r="M691" s="402">
        <v>366.8</v>
      </c>
      <c r="N691" s="401">
        <v>20</v>
      </c>
      <c r="O691" s="404">
        <f t="shared" si="30"/>
        <v>0.33333333333333337</v>
      </c>
      <c r="P691" s="405">
        <f>Table4[[#This Row],[Selling Price]]*Table4[[#This Row],[2025-Qty]]</f>
        <v>122.26666666666668</v>
      </c>
    </row>
    <row r="692" spans="9:16">
      <c r="I692" s="400">
        <v>690</v>
      </c>
      <c r="J692" s="401" t="s">
        <v>1840</v>
      </c>
      <c r="K692" s="401" t="s">
        <v>1490</v>
      </c>
      <c r="L692" s="401" t="s">
        <v>1144</v>
      </c>
      <c r="M692" s="402">
        <v>642</v>
      </c>
      <c r="N692" s="401">
        <v>20</v>
      </c>
      <c r="O692" s="404">
        <f t="shared" si="30"/>
        <v>0.33333333333333337</v>
      </c>
      <c r="P692" s="405">
        <f>Table4[[#This Row],[Selling Price]]*Table4[[#This Row],[2025-Qty]]</f>
        <v>214.00000000000003</v>
      </c>
    </row>
    <row r="693" spans="9:16">
      <c r="I693" s="400">
        <v>691</v>
      </c>
      <c r="J693" s="401" t="s">
        <v>1841</v>
      </c>
      <c r="K693" s="401" t="s">
        <v>1490</v>
      </c>
      <c r="L693" s="401" t="s">
        <v>1144</v>
      </c>
      <c r="M693" s="402">
        <v>285</v>
      </c>
      <c r="N693" s="401">
        <v>20</v>
      </c>
      <c r="O693" s="404">
        <f t="shared" si="30"/>
        <v>0.33333333333333337</v>
      </c>
      <c r="P693" s="405">
        <f>Table4[[#This Row],[Selling Price]]*Table4[[#This Row],[2025-Qty]]</f>
        <v>95.000000000000014</v>
      </c>
    </row>
    <row r="694" spans="9:16">
      <c r="I694" s="400">
        <v>692</v>
      </c>
      <c r="J694" s="401" t="s">
        <v>1842</v>
      </c>
      <c r="K694" s="401" t="s">
        <v>1490</v>
      </c>
      <c r="L694" s="401" t="s">
        <v>1144</v>
      </c>
      <c r="M694" s="402">
        <v>98</v>
      </c>
      <c r="N694" s="401">
        <v>20</v>
      </c>
      <c r="O694" s="404">
        <f t="shared" si="30"/>
        <v>0.33333333333333337</v>
      </c>
      <c r="P694" s="405">
        <f>Table4[[#This Row],[Selling Price]]*Table4[[#This Row],[2025-Qty]]</f>
        <v>32.666666666666671</v>
      </c>
    </row>
    <row r="695" spans="9:16">
      <c r="I695" s="400">
        <v>693</v>
      </c>
      <c r="J695" s="401" t="s">
        <v>1843</v>
      </c>
      <c r="K695" s="401" t="s">
        <v>1143</v>
      </c>
      <c r="L695" s="401" t="s">
        <v>1144</v>
      </c>
      <c r="M695" s="402">
        <v>6.3</v>
      </c>
      <c r="N695" s="401">
        <v>20</v>
      </c>
      <c r="O695" s="404">
        <f t="shared" si="30"/>
        <v>0.33333333333333337</v>
      </c>
      <c r="P695" s="405">
        <f>Table4[[#This Row],[Selling Price]]*Table4[[#This Row],[2025-Qty]]</f>
        <v>2.1</v>
      </c>
    </row>
    <row r="696" spans="9:16">
      <c r="I696" s="400">
        <v>694</v>
      </c>
      <c r="J696" s="401" t="s">
        <v>1844</v>
      </c>
      <c r="K696" s="401" t="s">
        <v>1143</v>
      </c>
      <c r="L696" s="401" t="s">
        <v>1144</v>
      </c>
      <c r="M696" s="402">
        <v>2343.9899999999998</v>
      </c>
      <c r="N696" s="401">
        <v>20</v>
      </c>
      <c r="O696" s="404">
        <f t="shared" si="30"/>
        <v>0.33333333333333337</v>
      </c>
      <c r="P696" s="405">
        <f>Table4[[#This Row],[Selling Price]]*Table4[[#This Row],[2025-Qty]]</f>
        <v>781.33</v>
      </c>
    </row>
    <row r="697" spans="9:16">
      <c r="I697" s="400">
        <v>695</v>
      </c>
      <c r="J697" s="401" t="s">
        <v>1845</v>
      </c>
      <c r="K697" s="401" t="s">
        <v>1143</v>
      </c>
      <c r="L697" s="401" t="s">
        <v>1144</v>
      </c>
      <c r="M697" s="402">
        <v>56</v>
      </c>
      <c r="N697" s="401">
        <v>20</v>
      </c>
      <c r="O697" s="404">
        <f t="shared" si="30"/>
        <v>0.33333333333333337</v>
      </c>
      <c r="P697" s="405">
        <f>Table4[[#This Row],[Selling Price]]*Table4[[#This Row],[2025-Qty]]</f>
        <v>18.666666666666668</v>
      </c>
    </row>
    <row r="698" spans="9:16">
      <c r="I698" s="400">
        <v>696</v>
      </c>
      <c r="J698" s="401" t="s">
        <v>1846</v>
      </c>
      <c r="K698" s="401" t="s">
        <v>1143</v>
      </c>
      <c r="L698" s="401" t="s">
        <v>1144</v>
      </c>
      <c r="M698" s="402">
        <v>25.5</v>
      </c>
      <c r="N698" s="401">
        <v>20</v>
      </c>
      <c r="O698" s="404">
        <f t="shared" si="30"/>
        <v>0.33333333333333337</v>
      </c>
      <c r="P698" s="405">
        <f>Table4[[#This Row],[Selling Price]]*Table4[[#This Row],[2025-Qty]]</f>
        <v>8.5000000000000018</v>
      </c>
    </row>
    <row r="699" spans="9:16">
      <c r="I699" s="400">
        <v>697</v>
      </c>
      <c r="J699" s="401" t="s">
        <v>1847</v>
      </c>
      <c r="K699" s="401"/>
      <c r="L699" s="401"/>
      <c r="M699" s="402">
        <v>577.5</v>
      </c>
      <c r="N699" s="401">
        <v>20</v>
      </c>
      <c r="O699" s="404">
        <f t="shared" si="30"/>
        <v>0.33333333333333337</v>
      </c>
      <c r="P699" s="405">
        <f>Table4[[#This Row],[Selling Price]]*Table4[[#This Row],[2025-Qty]]</f>
        <v>192.50000000000003</v>
      </c>
    </row>
    <row r="700" spans="9:16">
      <c r="I700" s="400">
        <v>698</v>
      </c>
      <c r="J700" s="401" t="s">
        <v>1848</v>
      </c>
      <c r="K700" s="401" t="s">
        <v>1143</v>
      </c>
      <c r="L700" s="401" t="s">
        <v>1144</v>
      </c>
      <c r="M700" s="402">
        <v>290</v>
      </c>
      <c r="N700" s="401">
        <v>20</v>
      </c>
      <c r="O700" s="404">
        <f t="shared" si="30"/>
        <v>0.33333333333333337</v>
      </c>
      <c r="P700" s="405">
        <f>Table4[[#This Row],[Selling Price]]*Table4[[#This Row],[2025-Qty]]</f>
        <v>96.666666666666671</v>
      </c>
    </row>
    <row r="701" spans="9:16">
      <c r="I701" s="400">
        <v>699</v>
      </c>
      <c r="J701" s="401" t="s">
        <v>1849</v>
      </c>
      <c r="K701" s="401" t="s">
        <v>1143</v>
      </c>
      <c r="L701" s="401" t="s">
        <v>1144</v>
      </c>
      <c r="M701" s="402">
        <v>60.69</v>
      </c>
      <c r="N701" s="401">
        <v>20</v>
      </c>
      <c r="O701" s="404">
        <f t="shared" si="30"/>
        <v>0.33333333333333337</v>
      </c>
      <c r="P701" s="405">
        <f>Table4[[#This Row],[Selling Price]]*Table4[[#This Row],[2025-Qty]]</f>
        <v>20.23</v>
      </c>
    </row>
    <row r="702" spans="9:16">
      <c r="I702" s="400">
        <v>700</v>
      </c>
      <c r="J702" s="401" t="s">
        <v>1850</v>
      </c>
      <c r="K702" s="401" t="s">
        <v>1143</v>
      </c>
      <c r="L702" s="401" t="s">
        <v>1144</v>
      </c>
      <c r="M702" s="402">
        <v>598.5</v>
      </c>
      <c r="N702" s="401">
        <v>20</v>
      </c>
      <c r="O702" s="404">
        <f t="shared" si="30"/>
        <v>0.33333333333333337</v>
      </c>
      <c r="P702" s="405">
        <f>Table4[[#This Row],[Selling Price]]*Table4[[#This Row],[2025-Qty]]</f>
        <v>199.50000000000003</v>
      </c>
    </row>
    <row r="703" spans="9:16">
      <c r="I703" s="400">
        <v>701</v>
      </c>
      <c r="J703" s="401" t="s">
        <v>1851</v>
      </c>
      <c r="K703" s="401" t="s">
        <v>1143</v>
      </c>
      <c r="L703" s="401" t="s">
        <v>1144</v>
      </c>
      <c r="M703" s="402">
        <v>463.72</v>
      </c>
      <c r="N703" s="401">
        <v>20</v>
      </c>
      <c r="O703" s="404">
        <f t="shared" si="30"/>
        <v>0.33333333333333337</v>
      </c>
      <c r="P703" s="405">
        <f>Table4[[#This Row],[Selling Price]]*Table4[[#This Row],[2025-Qty]]</f>
        <v>154.57333333333335</v>
      </c>
    </row>
    <row r="704" spans="9:16">
      <c r="I704" s="400">
        <v>702</v>
      </c>
      <c r="J704" s="401" t="s">
        <v>1852</v>
      </c>
      <c r="K704" s="401" t="s">
        <v>1143</v>
      </c>
      <c r="L704" s="401" t="s">
        <v>1144</v>
      </c>
      <c r="M704" s="402">
        <v>368.7</v>
      </c>
      <c r="N704" s="401">
        <v>20</v>
      </c>
      <c r="O704" s="404">
        <f t="shared" si="30"/>
        <v>0.33333333333333337</v>
      </c>
      <c r="P704" s="405">
        <f>Table4[[#This Row],[Selling Price]]*Table4[[#This Row],[2025-Qty]]</f>
        <v>122.9</v>
      </c>
    </row>
    <row r="705" spans="9:16">
      <c r="I705" s="400">
        <v>703</v>
      </c>
      <c r="J705" s="401" t="s">
        <v>1853</v>
      </c>
      <c r="K705" s="401" t="s">
        <v>1143</v>
      </c>
      <c r="L705" s="401" t="s">
        <v>1144</v>
      </c>
      <c r="M705" s="402">
        <v>500</v>
      </c>
      <c r="N705" s="401">
        <v>20</v>
      </c>
      <c r="O705" s="404">
        <f t="shared" si="30"/>
        <v>0.33333333333333337</v>
      </c>
      <c r="P705" s="405">
        <f>Table4[[#This Row],[Selling Price]]*Table4[[#This Row],[2025-Qty]]</f>
        <v>166.66666666666669</v>
      </c>
    </row>
    <row r="706" spans="9:16">
      <c r="I706" s="400">
        <v>704</v>
      </c>
      <c r="J706" s="401" t="s">
        <v>1854</v>
      </c>
      <c r="K706" s="401" t="s">
        <v>1143</v>
      </c>
      <c r="L706" s="401" t="s">
        <v>1144</v>
      </c>
      <c r="M706" s="402">
        <v>640.36</v>
      </c>
      <c r="N706" s="401">
        <v>20</v>
      </c>
      <c r="O706" s="404">
        <f t="shared" si="30"/>
        <v>0.33333333333333337</v>
      </c>
      <c r="P706" s="405">
        <f>Table4[[#This Row],[Selling Price]]*Table4[[#This Row],[2025-Qty]]</f>
        <v>213.45333333333338</v>
      </c>
    </row>
    <row r="707" spans="9:16">
      <c r="I707" s="400">
        <v>705</v>
      </c>
      <c r="J707" s="401" t="s">
        <v>1855</v>
      </c>
      <c r="K707" s="401" t="s">
        <v>1143</v>
      </c>
      <c r="L707" s="401" t="s">
        <v>1144</v>
      </c>
      <c r="M707" s="402">
        <v>516.97</v>
      </c>
      <c r="N707" s="401">
        <v>20</v>
      </c>
      <c r="O707" s="404">
        <f t="shared" ref="O707:O770" si="31">(N707/3)*0.05</f>
        <v>0.33333333333333337</v>
      </c>
      <c r="P707" s="405">
        <f>Table4[[#This Row],[Selling Price]]*Table4[[#This Row],[2025-Qty]]</f>
        <v>172.32333333333335</v>
      </c>
    </row>
    <row r="708" spans="9:16">
      <c r="I708" s="400">
        <v>706</v>
      </c>
      <c r="J708" s="401" t="s">
        <v>1856</v>
      </c>
      <c r="K708" s="401" t="s">
        <v>1143</v>
      </c>
      <c r="L708" s="401" t="s">
        <v>1144</v>
      </c>
      <c r="M708" s="402">
        <v>78.290000000000006</v>
      </c>
      <c r="N708" s="401">
        <v>20</v>
      </c>
      <c r="O708" s="404">
        <f t="shared" si="31"/>
        <v>0.33333333333333337</v>
      </c>
      <c r="P708" s="405">
        <f>Table4[[#This Row],[Selling Price]]*Table4[[#This Row],[2025-Qty]]</f>
        <v>26.096666666666671</v>
      </c>
    </row>
    <row r="709" spans="9:16">
      <c r="I709" s="400">
        <v>707</v>
      </c>
      <c r="J709" s="401" t="s">
        <v>1857</v>
      </c>
      <c r="K709" s="401" t="s">
        <v>1143</v>
      </c>
      <c r="L709" s="401" t="s">
        <v>1144</v>
      </c>
      <c r="M709" s="402">
        <v>23</v>
      </c>
      <c r="N709" s="401">
        <v>20</v>
      </c>
      <c r="O709" s="404">
        <f t="shared" si="31"/>
        <v>0.33333333333333337</v>
      </c>
      <c r="P709" s="405">
        <f>Table4[[#This Row],[Selling Price]]*Table4[[#This Row],[2025-Qty]]</f>
        <v>7.6666666666666679</v>
      </c>
    </row>
    <row r="710" spans="9:16">
      <c r="I710" s="400">
        <v>708</v>
      </c>
      <c r="J710" s="401" t="s">
        <v>1858</v>
      </c>
      <c r="K710" s="401" t="s">
        <v>1143</v>
      </c>
      <c r="L710" s="401" t="s">
        <v>1144</v>
      </c>
      <c r="M710" s="402">
        <v>1349.33</v>
      </c>
      <c r="N710" s="401">
        <v>20</v>
      </c>
      <c r="O710" s="404">
        <f t="shared" si="31"/>
        <v>0.33333333333333337</v>
      </c>
      <c r="P710" s="405">
        <f>Table4[[#This Row],[Selling Price]]*Table4[[#This Row],[2025-Qty]]</f>
        <v>449.7766666666667</v>
      </c>
    </row>
    <row r="711" spans="9:16">
      <c r="I711" s="400">
        <v>709</v>
      </c>
      <c r="J711" s="401" t="s">
        <v>1859</v>
      </c>
      <c r="K711" s="401"/>
      <c r="L711" s="401"/>
      <c r="M711" s="402">
        <v>3200</v>
      </c>
      <c r="N711" s="401">
        <v>20</v>
      </c>
      <c r="O711" s="404">
        <f t="shared" si="31"/>
        <v>0.33333333333333337</v>
      </c>
      <c r="P711" s="405">
        <f>Table4[[#This Row],[Selling Price]]*Table4[[#This Row],[2025-Qty]]</f>
        <v>1066.6666666666667</v>
      </c>
    </row>
    <row r="712" spans="9:16">
      <c r="I712" s="400">
        <v>710</v>
      </c>
      <c r="J712" s="401" t="s">
        <v>1860</v>
      </c>
      <c r="K712" s="406" t="s">
        <v>1482</v>
      </c>
      <c r="L712" s="401" t="s">
        <v>1144</v>
      </c>
      <c r="M712" s="402">
        <v>330.74</v>
      </c>
      <c r="N712" s="401">
        <v>20</v>
      </c>
      <c r="O712" s="404">
        <f t="shared" si="31"/>
        <v>0.33333333333333337</v>
      </c>
      <c r="P712" s="405">
        <f>Table4[[#This Row],[Selling Price]]*Table4[[#This Row],[2025-Qty]]</f>
        <v>110.24666666666668</v>
      </c>
    </row>
    <row r="713" spans="9:16">
      <c r="I713" s="400">
        <v>711</v>
      </c>
      <c r="J713" s="401" t="s">
        <v>1861</v>
      </c>
      <c r="K713" s="406" t="s">
        <v>1482</v>
      </c>
      <c r="L713" s="401" t="s">
        <v>1144</v>
      </c>
      <c r="M713" s="402">
        <v>125.91</v>
      </c>
      <c r="N713" s="401">
        <v>20</v>
      </c>
      <c r="O713" s="404">
        <f t="shared" si="31"/>
        <v>0.33333333333333337</v>
      </c>
      <c r="P713" s="405">
        <f>Table4[[#This Row],[Selling Price]]*Table4[[#This Row],[2025-Qty]]</f>
        <v>41.970000000000006</v>
      </c>
    </row>
    <row r="714" spans="9:16">
      <c r="I714" s="400">
        <v>712</v>
      </c>
      <c r="J714" s="401" t="s">
        <v>1862</v>
      </c>
      <c r="K714" s="406" t="s">
        <v>1482</v>
      </c>
      <c r="L714" s="401" t="s">
        <v>1144</v>
      </c>
      <c r="M714" s="402">
        <v>1452</v>
      </c>
      <c r="N714" s="401">
        <v>20</v>
      </c>
      <c r="O714" s="404">
        <f t="shared" si="31"/>
        <v>0.33333333333333337</v>
      </c>
      <c r="P714" s="405">
        <f>Table4[[#This Row],[Selling Price]]*Table4[[#This Row],[2025-Qty]]</f>
        <v>484.00000000000006</v>
      </c>
    </row>
    <row r="715" spans="9:16">
      <c r="I715" s="400">
        <v>713</v>
      </c>
      <c r="J715" s="401" t="s">
        <v>1863</v>
      </c>
      <c r="K715" s="406" t="s">
        <v>1482</v>
      </c>
      <c r="L715" s="401" t="s">
        <v>1144</v>
      </c>
      <c r="M715" s="402">
        <v>1400</v>
      </c>
      <c r="N715" s="401">
        <v>20</v>
      </c>
      <c r="O715" s="404">
        <f t="shared" si="31"/>
        <v>0.33333333333333337</v>
      </c>
      <c r="P715" s="405">
        <f>Table4[[#This Row],[Selling Price]]*Table4[[#This Row],[2025-Qty]]</f>
        <v>466.66666666666674</v>
      </c>
    </row>
    <row r="716" spans="9:16">
      <c r="I716" s="400">
        <v>714</v>
      </c>
      <c r="J716" s="401" t="s">
        <v>1864</v>
      </c>
      <c r="K716" s="406" t="s">
        <v>1482</v>
      </c>
      <c r="L716" s="401" t="s">
        <v>1144</v>
      </c>
      <c r="M716" s="402">
        <v>47</v>
      </c>
      <c r="N716" s="401">
        <v>20</v>
      </c>
      <c r="O716" s="404">
        <f t="shared" si="31"/>
        <v>0.33333333333333337</v>
      </c>
      <c r="P716" s="405">
        <f>Table4[[#This Row],[Selling Price]]*Table4[[#This Row],[2025-Qty]]</f>
        <v>15.666666666666668</v>
      </c>
    </row>
    <row r="717" spans="9:16">
      <c r="I717" s="400">
        <v>715</v>
      </c>
      <c r="J717" s="401" t="s">
        <v>1865</v>
      </c>
      <c r="K717" s="401"/>
      <c r="L717" s="401"/>
      <c r="M717" s="402">
        <v>100</v>
      </c>
      <c r="N717" s="401">
        <v>20</v>
      </c>
      <c r="O717" s="404">
        <f t="shared" si="31"/>
        <v>0.33333333333333337</v>
      </c>
      <c r="P717" s="405">
        <f>Table4[[#This Row],[Selling Price]]*Table4[[#This Row],[2025-Qty]]</f>
        <v>33.333333333333336</v>
      </c>
    </row>
    <row r="718" spans="9:16">
      <c r="I718" s="400">
        <v>716</v>
      </c>
      <c r="J718" s="401" t="s">
        <v>1866</v>
      </c>
      <c r="K718" s="406" t="s">
        <v>1482</v>
      </c>
      <c r="L718" s="401" t="s">
        <v>1144</v>
      </c>
      <c r="M718" s="402">
        <v>751.25</v>
      </c>
      <c r="N718" s="401">
        <v>20</v>
      </c>
      <c r="O718" s="404">
        <f t="shared" si="31"/>
        <v>0.33333333333333337</v>
      </c>
      <c r="P718" s="405">
        <f>Table4[[#This Row],[Selling Price]]*Table4[[#This Row],[2025-Qty]]</f>
        <v>250.41666666666669</v>
      </c>
    </row>
    <row r="719" spans="9:16">
      <c r="I719" s="400">
        <v>717</v>
      </c>
      <c r="J719" s="401" t="s">
        <v>1867</v>
      </c>
      <c r="K719" s="401" t="s">
        <v>1143</v>
      </c>
      <c r="L719" s="401" t="s">
        <v>1144</v>
      </c>
      <c r="M719" s="402">
        <v>125</v>
      </c>
      <c r="N719" s="401">
        <v>20</v>
      </c>
      <c r="O719" s="404">
        <f t="shared" si="31"/>
        <v>0.33333333333333337</v>
      </c>
      <c r="P719" s="405">
        <f>Table4[[#This Row],[Selling Price]]*Table4[[#This Row],[2025-Qty]]</f>
        <v>41.666666666666671</v>
      </c>
    </row>
    <row r="720" spans="9:16">
      <c r="I720" s="400">
        <v>718</v>
      </c>
      <c r="J720" s="401" t="s">
        <v>1868</v>
      </c>
      <c r="K720" s="401" t="s">
        <v>1147</v>
      </c>
      <c r="L720" s="401" t="s">
        <v>1144</v>
      </c>
      <c r="M720" s="402">
        <v>244</v>
      </c>
      <c r="N720" s="401">
        <v>20</v>
      </c>
      <c r="O720" s="404">
        <f t="shared" si="31"/>
        <v>0.33333333333333337</v>
      </c>
      <c r="P720" s="405">
        <f>Table4[[#This Row],[Selling Price]]*Table4[[#This Row],[2025-Qty]]</f>
        <v>81.333333333333343</v>
      </c>
    </row>
    <row r="721" spans="9:16">
      <c r="I721" s="400">
        <v>719</v>
      </c>
      <c r="J721" s="401" t="s">
        <v>1869</v>
      </c>
      <c r="K721" s="401" t="s">
        <v>1147</v>
      </c>
      <c r="L721" s="401" t="s">
        <v>1144</v>
      </c>
      <c r="M721" s="402">
        <v>281.83999999999997</v>
      </c>
      <c r="N721" s="401">
        <v>20</v>
      </c>
      <c r="O721" s="404">
        <f t="shared" si="31"/>
        <v>0.33333333333333337</v>
      </c>
      <c r="P721" s="405">
        <f>Table4[[#This Row],[Selling Price]]*Table4[[#This Row],[2025-Qty]]</f>
        <v>93.946666666666673</v>
      </c>
    </row>
    <row r="722" spans="9:16">
      <c r="I722" s="400">
        <v>720</v>
      </c>
      <c r="J722" s="401" t="s">
        <v>1870</v>
      </c>
      <c r="K722" s="401" t="s">
        <v>1140</v>
      </c>
      <c r="L722" s="401" t="s">
        <v>1141</v>
      </c>
      <c r="M722" s="402">
        <v>64.55</v>
      </c>
      <c r="N722" s="401">
        <v>20</v>
      </c>
      <c r="O722" s="404">
        <f t="shared" si="31"/>
        <v>0.33333333333333337</v>
      </c>
      <c r="P722" s="405">
        <f>Table4[[#This Row],[Selling Price]]*Table4[[#This Row],[2025-Qty]]</f>
        <v>21.516666666666669</v>
      </c>
    </row>
    <row r="723" spans="9:16">
      <c r="I723" s="400">
        <v>721</v>
      </c>
      <c r="J723" s="401" t="s">
        <v>1871</v>
      </c>
      <c r="K723" s="401" t="s">
        <v>1147</v>
      </c>
      <c r="L723" s="401" t="s">
        <v>1144</v>
      </c>
      <c r="M723" s="402">
        <v>1100</v>
      </c>
      <c r="N723" s="401">
        <v>20</v>
      </c>
      <c r="O723" s="404">
        <f t="shared" si="31"/>
        <v>0.33333333333333337</v>
      </c>
      <c r="P723" s="405">
        <f>Table4[[#This Row],[Selling Price]]*Table4[[#This Row],[2025-Qty]]</f>
        <v>366.66666666666669</v>
      </c>
    </row>
    <row r="724" spans="9:16">
      <c r="I724" s="400">
        <v>722</v>
      </c>
      <c r="J724" s="401" t="s">
        <v>1872</v>
      </c>
      <c r="K724" s="401" t="s">
        <v>1147</v>
      </c>
      <c r="L724" s="401" t="s">
        <v>1144</v>
      </c>
      <c r="M724" s="402">
        <v>874.57</v>
      </c>
      <c r="N724" s="401">
        <v>20</v>
      </c>
      <c r="O724" s="404">
        <f t="shared" si="31"/>
        <v>0.33333333333333337</v>
      </c>
      <c r="P724" s="405">
        <f>Table4[[#This Row],[Selling Price]]*Table4[[#This Row],[2025-Qty]]</f>
        <v>291.52333333333337</v>
      </c>
    </row>
    <row r="725" spans="9:16">
      <c r="I725" s="400">
        <v>723</v>
      </c>
      <c r="J725" s="401" t="s">
        <v>1873</v>
      </c>
      <c r="K725" s="401" t="s">
        <v>1147</v>
      </c>
      <c r="L725" s="401" t="s">
        <v>1144</v>
      </c>
      <c r="M725" s="402">
        <v>29.44</v>
      </c>
      <c r="N725" s="401">
        <v>20</v>
      </c>
      <c r="O725" s="404">
        <f t="shared" si="31"/>
        <v>0.33333333333333337</v>
      </c>
      <c r="P725" s="405">
        <f>Table4[[#This Row],[Selling Price]]*Table4[[#This Row],[2025-Qty]]</f>
        <v>9.8133333333333344</v>
      </c>
    </row>
    <row r="726" spans="9:16">
      <c r="I726" s="400">
        <v>724</v>
      </c>
      <c r="J726" s="401" t="s">
        <v>1874</v>
      </c>
      <c r="K726" s="401" t="s">
        <v>1147</v>
      </c>
      <c r="L726" s="401" t="s">
        <v>1144</v>
      </c>
      <c r="M726" s="402">
        <v>199.49</v>
      </c>
      <c r="N726" s="401">
        <v>20</v>
      </c>
      <c r="O726" s="404">
        <f t="shared" si="31"/>
        <v>0.33333333333333337</v>
      </c>
      <c r="P726" s="405">
        <f>Table4[[#This Row],[Selling Price]]*Table4[[#This Row],[2025-Qty]]</f>
        <v>66.496666666666684</v>
      </c>
    </row>
    <row r="727" spans="9:16">
      <c r="I727" s="400">
        <v>725</v>
      </c>
      <c r="J727" s="401" t="s">
        <v>1875</v>
      </c>
      <c r="K727" s="401" t="s">
        <v>1147</v>
      </c>
      <c r="L727" s="401" t="s">
        <v>1144</v>
      </c>
      <c r="M727" s="402">
        <v>1540.02</v>
      </c>
      <c r="N727" s="401">
        <v>20</v>
      </c>
      <c r="O727" s="404">
        <f t="shared" si="31"/>
        <v>0.33333333333333337</v>
      </c>
      <c r="P727" s="405">
        <f>Table4[[#This Row],[Selling Price]]*Table4[[#This Row],[2025-Qty]]</f>
        <v>513.34</v>
      </c>
    </row>
    <row r="728" spans="9:16">
      <c r="I728" s="400">
        <v>726</v>
      </c>
      <c r="J728" s="401" t="s">
        <v>1876</v>
      </c>
      <c r="K728" s="401" t="s">
        <v>1147</v>
      </c>
      <c r="L728" s="401" t="s">
        <v>1144</v>
      </c>
      <c r="M728" s="402">
        <v>847.27</v>
      </c>
      <c r="N728" s="401">
        <v>20</v>
      </c>
      <c r="O728" s="404">
        <f t="shared" si="31"/>
        <v>0.33333333333333337</v>
      </c>
      <c r="P728" s="405">
        <f>Table4[[#This Row],[Selling Price]]*Table4[[#This Row],[2025-Qty]]</f>
        <v>282.42333333333335</v>
      </c>
    </row>
    <row r="729" spans="9:16">
      <c r="I729" s="400">
        <v>727</v>
      </c>
      <c r="J729" s="401" t="s">
        <v>1877</v>
      </c>
      <c r="K729" s="401" t="s">
        <v>1147</v>
      </c>
      <c r="L729" s="401" t="s">
        <v>1144</v>
      </c>
      <c r="M729" s="402">
        <v>99.46</v>
      </c>
      <c r="N729" s="401">
        <v>20</v>
      </c>
      <c r="O729" s="404">
        <f t="shared" si="31"/>
        <v>0.33333333333333337</v>
      </c>
      <c r="P729" s="405">
        <f>Table4[[#This Row],[Selling Price]]*Table4[[#This Row],[2025-Qty]]</f>
        <v>33.153333333333336</v>
      </c>
    </row>
    <row r="730" spans="9:16">
      <c r="I730" s="400">
        <v>728</v>
      </c>
      <c r="J730" s="401" t="s">
        <v>1878</v>
      </c>
      <c r="K730" s="401" t="s">
        <v>1254</v>
      </c>
      <c r="L730" s="401" t="s">
        <v>1144</v>
      </c>
      <c r="M730" s="402">
        <v>281.14</v>
      </c>
      <c r="N730" s="401">
        <v>20</v>
      </c>
      <c r="O730" s="404">
        <f t="shared" si="31"/>
        <v>0.33333333333333337</v>
      </c>
      <c r="P730" s="405">
        <f>Table4[[#This Row],[Selling Price]]*Table4[[#This Row],[2025-Qty]]</f>
        <v>93.713333333333338</v>
      </c>
    </row>
    <row r="731" spans="9:16">
      <c r="I731" s="400">
        <v>729</v>
      </c>
      <c r="J731" s="401" t="s">
        <v>1879</v>
      </c>
      <c r="K731" s="401" t="s">
        <v>1157</v>
      </c>
      <c r="L731" s="401" t="s">
        <v>1144</v>
      </c>
      <c r="M731" s="402">
        <v>1011.17</v>
      </c>
      <c r="N731" s="401">
        <v>20</v>
      </c>
      <c r="O731" s="404">
        <f t="shared" si="31"/>
        <v>0.33333333333333337</v>
      </c>
      <c r="P731" s="405">
        <f>Table4[[#This Row],[Selling Price]]*Table4[[#This Row],[2025-Qty]]</f>
        <v>337.05666666666667</v>
      </c>
    </row>
    <row r="732" spans="9:16">
      <c r="I732" s="400">
        <v>730</v>
      </c>
      <c r="J732" s="401" t="s">
        <v>1880</v>
      </c>
      <c r="K732" s="401" t="s">
        <v>1254</v>
      </c>
      <c r="L732" s="401" t="s">
        <v>1144</v>
      </c>
      <c r="M732" s="402">
        <v>625.79999999999995</v>
      </c>
      <c r="N732" s="401">
        <v>20</v>
      </c>
      <c r="O732" s="404">
        <f t="shared" si="31"/>
        <v>0.33333333333333337</v>
      </c>
      <c r="P732" s="405">
        <f>Table4[[#This Row],[Selling Price]]*Table4[[#This Row],[2025-Qty]]</f>
        <v>208.6</v>
      </c>
    </row>
    <row r="733" spans="9:16">
      <c r="I733" s="400">
        <v>731</v>
      </c>
      <c r="J733" s="401" t="s">
        <v>1881</v>
      </c>
      <c r="K733" s="401" t="s">
        <v>1147</v>
      </c>
      <c r="L733" s="401" t="s">
        <v>1144</v>
      </c>
      <c r="M733" s="402">
        <v>300.38</v>
      </c>
      <c r="N733" s="401">
        <v>20</v>
      </c>
      <c r="O733" s="404">
        <f t="shared" si="31"/>
        <v>0.33333333333333337</v>
      </c>
      <c r="P733" s="405">
        <f>Table4[[#This Row],[Selling Price]]*Table4[[#This Row],[2025-Qty]]</f>
        <v>100.12666666666668</v>
      </c>
    </row>
    <row r="734" spans="9:16">
      <c r="I734" s="400">
        <v>732</v>
      </c>
      <c r="J734" s="401" t="s">
        <v>1882</v>
      </c>
      <c r="K734" s="401" t="s">
        <v>1147</v>
      </c>
      <c r="L734" s="401" t="s">
        <v>1144</v>
      </c>
      <c r="M734" s="402">
        <v>208.38</v>
      </c>
      <c r="N734" s="401">
        <v>20</v>
      </c>
      <c r="O734" s="404">
        <f t="shared" si="31"/>
        <v>0.33333333333333337</v>
      </c>
      <c r="P734" s="405">
        <f>Table4[[#This Row],[Selling Price]]*Table4[[#This Row],[2025-Qty]]</f>
        <v>69.460000000000008</v>
      </c>
    </row>
    <row r="735" spans="9:16">
      <c r="I735" s="400">
        <v>733</v>
      </c>
      <c r="J735" s="401" t="s">
        <v>1883</v>
      </c>
      <c r="K735" s="401" t="s">
        <v>1147</v>
      </c>
      <c r="L735" s="401" t="s">
        <v>1144</v>
      </c>
      <c r="M735" s="402">
        <v>150.33000000000001</v>
      </c>
      <c r="N735" s="401">
        <v>20</v>
      </c>
      <c r="O735" s="404">
        <f t="shared" si="31"/>
        <v>0.33333333333333337</v>
      </c>
      <c r="P735" s="405">
        <f>Table4[[#This Row],[Selling Price]]*Table4[[#This Row],[2025-Qty]]</f>
        <v>50.110000000000007</v>
      </c>
    </row>
    <row r="736" spans="9:16">
      <c r="I736" s="400">
        <v>734</v>
      </c>
      <c r="J736" s="401" t="s">
        <v>1884</v>
      </c>
      <c r="K736" s="401" t="s">
        <v>1157</v>
      </c>
      <c r="L736" s="401" t="s">
        <v>1144</v>
      </c>
      <c r="M736" s="402">
        <v>77</v>
      </c>
      <c r="N736" s="401">
        <v>20</v>
      </c>
      <c r="O736" s="404">
        <f t="shared" si="31"/>
        <v>0.33333333333333337</v>
      </c>
      <c r="P736" s="405">
        <f>Table4[[#This Row],[Selling Price]]*Table4[[#This Row],[2025-Qty]]</f>
        <v>25.666666666666668</v>
      </c>
    </row>
    <row r="737" spans="9:16">
      <c r="I737" s="400">
        <v>735</v>
      </c>
      <c r="J737" s="401" t="s">
        <v>1885</v>
      </c>
      <c r="K737" s="401" t="s">
        <v>1157</v>
      </c>
      <c r="L737" s="401" t="s">
        <v>1144</v>
      </c>
      <c r="M737" s="402">
        <v>4142.8</v>
      </c>
      <c r="N737" s="401">
        <v>20</v>
      </c>
      <c r="O737" s="404">
        <f t="shared" si="31"/>
        <v>0.33333333333333337</v>
      </c>
      <c r="P737" s="405">
        <f>Table4[[#This Row],[Selling Price]]*Table4[[#This Row],[2025-Qty]]</f>
        <v>1380.9333333333336</v>
      </c>
    </row>
    <row r="738" spans="9:16">
      <c r="I738" s="400">
        <v>736</v>
      </c>
      <c r="J738" s="401" t="s">
        <v>1886</v>
      </c>
      <c r="K738" s="401" t="s">
        <v>1157</v>
      </c>
      <c r="L738" s="401" t="s">
        <v>1144</v>
      </c>
      <c r="M738" s="402">
        <v>897</v>
      </c>
      <c r="N738" s="401">
        <v>20</v>
      </c>
      <c r="O738" s="404">
        <f t="shared" si="31"/>
        <v>0.33333333333333337</v>
      </c>
      <c r="P738" s="405">
        <f>Table4[[#This Row],[Selling Price]]*Table4[[#This Row],[2025-Qty]]</f>
        <v>299.00000000000006</v>
      </c>
    </row>
    <row r="739" spans="9:16">
      <c r="I739" s="400">
        <v>737</v>
      </c>
      <c r="J739" s="401" t="s">
        <v>1887</v>
      </c>
      <c r="K739" s="401" t="s">
        <v>1140</v>
      </c>
      <c r="L739" s="401" t="s">
        <v>1141</v>
      </c>
      <c r="M739" s="402">
        <v>389</v>
      </c>
      <c r="N739" s="401">
        <v>20</v>
      </c>
      <c r="O739" s="404">
        <f t="shared" si="31"/>
        <v>0.33333333333333337</v>
      </c>
      <c r="P739" s="405">
        <f>Table4[[#This Row],[Selling Price]]*Table4[[#This Row],[2025-Qty]]</f>
        <v>129.66666666666669</v>
      </c>
    </row>
    <row r="740" spans="9:16">
      <c r="I740" s="400">
        <v>738</v>
      </c>
      <c r="J740" s="401" t="s">
        <v>1888</v>
      </c>
      <c r="K740" s="401" t="s">
        <v>1299</v>
      </c>
      <c r="L740" s="401" t="s">
        <v>1144</v>
      </c>
      <c r="M740" s="402">
        <v>6224.35</v>
      </c>
      <c r="N740" s="401">
        <v>20</v>
      </c>
      <c r="O740" s="404">
        <f t="shared" si="31"/>
        <v>0.33333333333333337</v>
      </c>
      <c r="P740" s="405">
        <f>Table4[[#This Row],[Selling Price]]*Table4[[#This Row],[2025-Qty]]</f>
        <v>2074.7833333333338</v>
      </c>
    </row>
    <row r="741" spans="9:16">
      <c r="I741" s="400">
        <v>739</v>
      </c>
      <c r="J741" s="401" t="s">
        <v>1889</v>
      </c>
      <c r="K741" s="401" t="s">
        <v>1157</v>
      </c>
      <c r="L741" s="401" t="s">
        <v>1144</v>
      </c>
      <c r="M741" s="402">
        <v>849.67</v>
      </c>
      <c r="N741" s="401">
        <v>20</v>
      </c>
      <c r="O741" s="404">
        <f t="shared" si="31"/>
        <v>0.33333333333333337</v>
      </c>
      <c r="P741" s="405">
        <f>Table4[[#This Row],[Selling Price]]*Table4[[#This Row],[2025-Qty]]</f>
        <v>283.22333333333336</v>
      </c>
    </row>
    <row r="742" spans="9:16">
      <c r="I742" s="400">
        <v>740</v>
      </c>
      <c r="J742" s="401" t="s">
        <v>1890</v>
      </c>
      <c r="K742" s="401" t="s">
        <v>1157</v>
      </c>
      <c r="L742" s="401" t="s">
        <v>1144</v>
      </c>
      <c r="M742" s="402">
        <v>116.67</v>
      </c>
      <c r="N742" s="401">
        <v>20</v>
      </c>
      <c r="O742" s="404">
        <f t="shared" si="31"/>
        <v>0.33333333333333337</v>
      </c>
      <c r="P742" s="405">
        <f>Table4[[#This Row],[Selling Price]]*Table4[[#This Row],[2025-Qty]]</f>
        <v>38.890000000000008</v>
      </c>
    </row>
    <row r="743" spans="9:16">
      <c r="I743" s="400">
        <v>741</v>
      </c>
      <c r="J743" s="401" t="s">
        <v>1891</v>
      </c>
      <c r="K743" s="401" t="s">
        <v>1140</v>
      </c>
      <c r="L743" s="401" t="s">
        <v>1141</v>
      </c>
      <c r="M743" s="402">
        <v>130</v>
      </c>
      <c r="N743" s="401">
        <v>20</v>
      </c>
      <c r="O743" s="404">
        <f t="shared" si="31"/>
        <v>0.33333333333333337</v>
      </c>
      <c r="P743" s="405">
        <f>Table4[[#This Row],[Selling Price]]*Table4[[#This Row],[2025-Qty]]</f>
        <v>43.333333333333336</v>
      </c>
    </row>
    <row r="744" spans="9:16">
      <c r="I744" s="400">
        <v>742</v>
      </c>
      <c r="J744" s="401" t="s">
        <v>1892</v>
      </c>
      <c r="K744" s="401" t="s">
        <v>1143</v>
      </c>
      <c r="L744" s="401" t="s">
        <v>1144</v>
      </c>
      <c r="M744" s="402">
        <v>185</v>
      </c>
      <c r="N744" s="401">
        <v>20</v>
      </c>
      <c r="O744" s="404">
        <f t="shared" si="31"/>
        <v>0.33333333333333337</v>
      </c>
      <c r="P744" s="405">
        <f>Table4[[#This Row],[Selling Price]]*Table4[[#This Row],[2025-Qty]]</f>
        <v>61.666666666666671</v>
      </c>
    </row>
    <row r="745" spans="9:16">
      <c r="I745" s="400">
        <v>743</v>
      </c>
      <c r="J745" s="401" t="s">
        <v>1893</v>
      </c>
      <c r="K745" s="401" t="s">
        <v>1299</v>
      </c>
      <c r="L745" s="401" t="s">
        <v>1144</v>
      </c>
      <c r="M745" s="402">
        <v>770</v>
      </c>
      <c r="N745" s="401">
        <v>20</v>
      </c>
      <c r="O745" s="404">
        <f t="shared" si="31"/>
        <v>0.33333333333333337</v>
      </c>
      <c r="P745" s="405">
        <f>Table4[[#This Row],[Selling Price]]*Table4[[#This Row],[2025-Qty]]</f>
        <v>256.66666666666669</v>
      </c>
    </row>
    <row r="746" spans="9:16">
      <c r="I746" s="400">
        <v>744</v>
      </c>
      <c r="J746" s="401" t="s">
        <v>1894</v>
      </c>
      <c r="K746" s="401" t="s">
        <v>1254</v>
      </c>
      <c r="L746" s="401" t="s">
        <v>1144</v>
      </c>
      <c r="M746" s="402">
        <v>8213.6</v>
      </c>
      <c r="N746" s="401">
        <v>20</v>
      </c>
      <c r="O746" s="404">
        <f t="shared" si="31"/>
        <v>0.33333333333333337</v>
      </c>
      <c r="P746" s="405">
        <f>Table4[[#This Row],[Selling Price]]*Table4[[#This Row],[2025-Qty]]</f>
        <v>2737.8666666666672</v>
      </c>
    </row>
    <row r="747" spans="9:16">
      <c r="I747" s="400">
        <v>745</v>
      </c>
      <c r="J747" s="401" t="s">
        <v>1895</v>
      </c>
      <c r="K747" s="401" t="s">
        <v>1140</v>
      </c>
      <c r="L747" s="401" t="s">
        <v>1141</v>
      </c>
      <c r="M747" s="402">
        <v>1080</v>
      </c>
      <c r="N747" s="401">
        <v>20</v>
      </c>
      <c r="O747" s="404">
        <f t="shared" si="31"/>
        <v>0.33333333333333337</v>
      </c>
      <c r="P747" s="405">
        <f>Table4[[#This Row],[Selling Price]]*Table4[[#This Row],[2025-Qty]]</f>
        <v>360.00000000000006</v>
      </c>
    </row>
    <row r="748" spans="9:16">
      <c r="I748" s="400">
        <v>746</v>
      </c>
      <c r="J748" s="401" t="s">
        <v>1896</v>
      </c>
      <c r="K748" s="401" t="s">
        <v>1147</v>
      </c>
      <c r="L748" s="401" t="s">
        <v>1144</v>
      </c>
      <c r="M748" s="402">
        <v>968.19</v>
      </c>
      <c r="N748" s="401">
        <v>20</v>
      </c>
      <c r="O748" s="404">
        <f t="shared" si="31"/>
        <v>0.33333333333333337</v>
      </c>
      <c r="P748" s="405">
        <f>Table4[[#This Row],[Selling Price]]*Table4[[#This Row],[2025-Qty]]</f>
        <v>322.73000000000008</v>
      </c>
    </row>
    <row r="749" spans="9:16">
      <c r="I749" s="400">
        <v>747</v>
      </c>
      <c r="J749" s="401" t="s">
        <v>1897</v>
      </c>
      <c r="K749" s="401" t="s">
        <v>1140</v>
      </c>
      <c r="L749" s="401" t="s">
        <v>1141</v>
      </c>
      <c r="M749" s="402">
        <v>354</v>
      </c>
      <c r="N749" s="401">
        <v>20</v>
      </c>
      <c r="O749" s="404">
        <f t="shared" si="31"/>
        <v>0.33333333333333337</v>
      </c>
      <c r="P749" s="405">
        <f>Table4[[#This Row],[Selling Price]]*Table4[[#This Row],[2025-Qty]]</f>
        <v>118.00000000000001</v>
      </c>
    </row>
    <row r="750" spans="9:16">
      <c r="I750" s="400">
        <v>748</v>
      </c>
      <c r="J750" s="401" t="s">
        <v>1898</v>
      </c>
      <c r="K750" s="401" t="s">
        <v>1147</v>
      </c>
      <c r="L750" s="401" t="s">
        <v>1144</v>
      </c>
      <c r="M750" s="402">
        <v>1238.3699999999999</v>
      </c>
      <c r="N750" s="401">
        <v>20</v>
      </c>
      <c r="O750" s="404">
        <f t="shared" si="31"/>
        <v>0.33333333333333337</v>
      </c>
      <c r="P750" s="405">
        <f>Table4[[#This Row],[Selling Price]]*Table4[[#This Row],[2025-Qty]]</f>
        <v>412.79</v>
      </c>
    </row>
    <row r="751" spans="9:16">
      <c r="I751" s="400">
        <v>749</v>
      </c>
      <c r="J751" s="401" t="s">
        <v>1899</v>
      </c>
      <c r="K751" s="401" t="s">
        <v>1157</v>
      </c>
      <c r="L751" s="401" t="s">
        <v>1144</v>
      </c>
      <c r="M751" s="402">
        <v>2440.1999999999998</v>
      </c>
      <c r="N751" s="401">
        <v>20</v>
      </c>
      <c r="O751" s="404">
        <f t="shared" si="31"/>
        <v>0.33333333333333337</v>
      </c>
      <c r="P751" s="405">
        <f>Table4[[#This Row],[Selling Price]]*Table4[[#This Row],[2025-Qty]]</f>
        <v>813.4</v>
      </c>
    </row>
    <row r="752" spans="9:16">
      <c r="I752" s="400">
        <v>750</v>
      </c>
      <c r="J752" s="401" t="s">
        <v>1900</v>
      </c>
      <c r="K752" s="401" t="s">
        <v>1254</v>
      </c>
      <c r="L752" s="401" t="s">
        <v>1144</v>
      </c>
      <c r="M752" s="402">
        <v>838.8</v>
      </c>
      <c r="N752" s="401">
        <v>20</v>
      </c>
      <c r="O752" s="404">
        <f t="shared" si="31"/>
        <v>0.33333333333333337</v>
      </c>
      <c r="P752" s="405">
        <f>Table4[[#This Row],[Selling Price]]*Table4[[#This Row],[2025-Qty]]</f>
        <v>279.60000000000002</v>
      </c>
    </row>
    <row r="753" spans="9:16">
      <c r="I753" s="400">
        <v>751</v>
      </c>
      <c r="J753" s="401" t="s">
        <v>1901</v>
      </c>
      <c r="K753" s="401" t="s">
        <v>1157</v>
      </c>
      <c r="L753" s="401" t="s">
        <v>1144</v>
      </c>
      <c r="M753" s="402">
        <v>2854.8</v>
      </c>
      <c r="N753" s="401">
        <v>20</v>
      </c>
      <c r="O753" s="404">
        <f t="shared" si="31"/>
        <v>0.33333333333333337</v>
      </c>
      <c r="P753" s="405">
        <f>Table4[[#This Row],[Selling Price]]*Table4[[#This Row],[2025-Qty]]</f>
        <v>951.60000000000014</v>
      </c>
    </row>
    <row r="754" spans="9:16">
      <c r="I754" s="400">
        <v>752</v>
      </c>
      <c r="J754" s="401" t="s">
        <v>1902</v>
      </c>
      <c r="K754" s="401" t="s">
        <v>1490</v>
      </c>
      <c r="L754" s="401" t="s">
        <v>1144</v>
      </c>
      <c r="M754" s="402">
        <v>5210.3999999999996</v>
      </c>
      <c r="N754" s="401">
        <v>20</v>
      </c>
      <c r="O754" s="404">
        <f t="shared" si="31"/>
        <v>0.33333333333333337</v>
      </c>
      <c r="P754" s="405">
        <f>Table4[[#This Row],[Selling Price]]*Table4[[#This Row],[2025-Qty]]</f>
        <v>1736.8000000000002</v>
      </c>
    </row>
    <row r="755" spans="9:16">
      <c r="I755" s="400">
        <v>753</v>
      </c>
      <c r="J755" s="401" t="s">
        <v>1903</v>
      </c>
      <c r="K755" s="401" t="s">
        <v>1143</v>
      </c>
      <c r="L755" s="401" t="s">
        <v>1144</v>
      </c>
      <c r="M755" s="402">
        <v>2238</v>
      </c>
      <c r="N755" s="401">
        <v>20</v>
      </c>
      <c r="O755" s="404">
        <f t="shared" si="31"/>
        <v>0.33333333333333337</v>
      </c>
      <c r="P755" s="405">
        <f>Table4[[#This Row],[Selling Price]]*Table4[[#This Row],[2025-Qty]]</f>
        <v>746.00000000000011</v>
      </c>
    </row>
    <row r="756" spans="9:16">
      <c r="I756" s="400">
        <v>754</v>
      </c>
      <c r="J756" s="401" t="s">
        <v>1904</v>
      </c>
      <c r="K756" s="401" t="s">
        <v>1254</v>
      </c>
      <c r="L756" s="401" t="s">
        <v>1144</v>
      </c>
      <c r="M756" s="402">
        <v>681</v>
      </c>
      <c r="N756" s="401">
        <v>20</v>
      </c>
      <c r="O756" s="404">
        <f t="shared" si="31"/>
        <v>0.33333333333333337</v>
      </c>
      <c r="P756" s="405">
        <f>Table4[[#This Row],[Selling Price]]*Table4[[#This Row],[2025-Qty]]</f>
        <v>227.00000000000003</v>
      </c>
    </row>
    <row r="757" spans="9:16">
      <c r="I757" s="400">
        <v>755</v>
      </c>
      <c r="J757" s="401" t="s">
        <v>1905</v>
      </c>
      <c r="K757" s="401" t="s">
        <v>1254</v>
      </c>
      <c r="L757" s="401" t="s">
        <v>1144</v>
      </c>
      <c r="M757" s="402">
        <v>597</v>
      </c>
      <c r="N757" s="401">
        <v>20</v>
      </c>
      <c r="O757" s="404">
        <f t="shared" si="31"/>
        <v>0.33333333333333337</v>
      </c>
      <c r="P757" s="405">
        <f>Table4[[#This Row],[Selling Price]]*Table4[[#This Row],[2025-Qty]]</f>
        <v>199.00000000000003</v>
      </c>
    </row>
    <row r="758" spans="9:16">
      <c r="I758" s="400">
        <v>756</v>
      </c>
      <c r="J758" s="401" t="s">
        <v>1906</v>
      </c>
      <c r="K758" s="401" t="s">
        <v>1254</v>
      </c>
      <c r="L758" s="401" t="s">
        <v>1144</v>
      </c>
      <c r="M758" s="402">
        <v>661.2</v>
      </c>
      <c r="N758" s="401">
        <v>20</v>
      </c>
      <c r="O758" s="404">
        <f t="shared" si="31"/>
        <v>0.33333333333333337</v>
      </c>
      <c r="P758" s="405">
        <f>Table4[[#This Row],[Selling Price]]*Table4[[#This Row],[2025-Qty]]</f>
        <v>220.40000000000003</v>
      </c>
    </row>
    <row r="759" spans="9:16">
      <c r="I759" s="400">
        <v>757</v>
      </c>
      <c r="J759" s="401" t="s">
        <v>1907</v>
      </c>
      <c r="K759" s="401" t="s">
        <v>1254</v>
      </c>
      <c r="L759" s="401" t="s">
        <v>1144</v>
      </c>
      <c r="M759" s="402">
        <v>681</v>
      </c>
      <c r="N759" s="401">
        <v>20</v>
      </c>
      <c r="O759" s="404">
        <f t="shared" si="31"/>
        <v>0.33333333333333337</v>
      </c>
      <c r="P759" s="405">
        <f>Table4[[#This Row],[Selling Price]]*Table4[[#This Row],[2025-Qty]]</f>
        <v>227.00000000000003</v>
      </c>
    </row>
    <row r="760" spans="9:16">
      <c r="I760" s="400">
        <v>758</v>
      </c>
      <c r="J760" s="401" t="s">
        <v>1908</v>
      </c>
      <c r="K760" s="401" t="s">
        <v>1140</v>
      </c>
      <c r="L760" s="401" t="s">
        <v>1141</v>
      </c>
      <c r="M760" s="402">
        <v>1205</v>
      </c>
      <c r="N760" s="401">
        <v>20</v>
      </c>
      <c r="O760" s="404">
        <f t="shared" si="31"/>
        <v>0.33333333333333337</v>
      </c>
      <c r="P760" s="405">
        <f>Table4[[#This Row],[Selling Price]]*Table4[[#This Row],[2025-Qty]]</f>
        <v>401.66666666666669</v>
      </c>
    </row>
    <row r="761" spans="9:16">
      <c r="I761" s="400">
        <v>759</v>
      </c>
      <c r="J761" s="401" t="s">
        <v>1909</v>
      </c>
      <c r="K761" s="401" t="s">
        <v>1254</v>
      </c>
      <c r="L761" s="401" t="s">
        <v>1144</v>
      </c>
      <c r="M761" s="402">
        <v>3853.8</v>
      </c>
      <c r="N761" s="401">
        <v>20</v>
      </c>
      <c r="O761" s="404">
        <f t="shared" si="31"/>
        <v>0.33333333333333337</v>
      </c>
      <c r="P761" s="405">
        <f>Table4[[#This Row],[Selling Price]]*Table4[[#This Row],[2025-Qty]]</f>
        <v>1284.6000000000001</v>
      </c>
    </row>
    <row r="762" spans="9:16">
      <c r="I762" s="400">
        <v>760</v>
      </c>
      <c r="J762" s="401" t="s">
        <v>1910</v>
      </c>
      <c r="K762" s="401" t="s">
        <v>1490</v>
      </c>
      <c r="L762" s="401" t="s">
        <v>1144</v>
      </c>
      <c r="M762" s="402">
        <v>1783.8</v>
      </c>
      <c r="N762" s="401">
        <v>20</v>
      </c>
      <c r="O762" s="404">
        <f t="shared" si="31"/>
        <v>0.33333333333333337</v>
      </c>
      <c r="P762" s="405">
        <f>Table4[[#This Row],[Selling Price]]*Table4[[#This Row],[2025-Qty]]</f>
        <v>594.6</v>
      </c>
    </row>
    <row r="763" spans="9:16">
      <c r="I763" s="400">
        <v>761</v>
      </c>
      <c r="J763" s="401" t="s">
        <v>1911</v>
      </c>
      <c r="K763" s="401" t="s">
        <v>1147</v>
      </c>
      <c r="L763" s="401" t="s">
        <v>1144</v>
      </c>
      <c r="M763" s="402">
        <v>44.26</v>
      </c>
      <c r="N763" s="401">
        <v>20</v>
      </c>
      <c r="O763" s="404">
        <f t="shared" si="31"/>
        <v>0.33333333333333337</v>
      </c>
      <c r="P763" s="405">
        <f>Table4[[#This Row],[Selling Price]]*Table4[[#This Row],[2025-Qty]]</f>
        <v>14.753333333333334</v>
      </c>
    </row>
    <row r="764" spans="9:16">
      <c r="I764" s="400">
        <v>762</v>
      </c>
      <c r="J764" s="401" t="s">
        <v>1912</v>
      </c>
      <c r="K764" s="401" t="s">
        <v>1147</v>
      </c>
      <c r="L764" s="401" t="s">
        <v>1144</v>
      </c>
      <c r="M764" s="402">
        <v>69.53</v>
      </c>
      <c r="N764" s="401">
        <v>20</v>
      </c>
      <c r="O764" s="404">
        <f t="shared" si="31"/>
        <v>0.33333333333333337</v>
      </c>
      <c r="P764" s="405">
        <f>Table4[[#This Row],[Selling Price]]*Table4[[#This Row],[2025-Qty]]</f>
        <v>23.176666666666669</v>
      </c>
    </row>
    <row r="765" spans="9:16">
      <c r="I765" s="400">
        <v>763</v>
      </c>
      <c r="J765" s="401" t="s">
        <v>1913</v>
      </c>
      <c r="K765" s="401" t="s">
        <v>1147</v>
      </c>
      <c r="L765" s="401" t="s">
        <v>1144</v>
      </c>
      <c r="M765" s="402">
        <v>995.66</v>
      </c>
      <c r="N765" s="401">
        <v>20</v>
      </c>
      <c r="O765" s="404">
        <f t="shared" si="31"/>
        <v>0.33333333333333337</v>
      </c>
      <c r="P765" s="405">
        <f>Table4[[#This Row],[Selling Price]]*Table4[[#This Row],[2025-Qty]]</f>
        <v>331.88666666666671</v>
      </c>
    </row>
    <row r="766" spans="9:16">
      <c r="I766" s="400">
        <v>764</v>
      </c>
      <c r="J766" s="401" t="s">
        <v>1914</v>
      </c>
      <c r="K766" s="401" t="s">
        <v>1147</v>
      </c>
      <c r="L766" s="401" t="s">
        <v>1144</v>
      </c>
      <c r="M766" s="402">
        <v>996.01</v>
      </c>
      <c r="N766" s="401">
        <v>20</v>
      </c>
      <c r="O766" s="404">
        <f t="shared" si="31"/>
        <v>0.33333333333333337</v>
      </c>
      <c r="P766" s="405">
        <f>Table4[[#This Row],[Selling Price]]*Table4[[#This Row],[2025-Qty]]</f>
        <v>332.00333333333339</v>
      </c>
    </row>
    <row r="767" spans="9:16">
      <c r="I767" s="400">
        <v>765</v>
      </c>
      <c r="J767" s="401" t="s">
        <v>1915</v>
      </c>
      <c r="K767" s="401" t="s">
        <v>1299</v>
      </c>
      <c r="L767" s="401" t="s">
        <v>1144</v>
      </c>
      <c r="M767" s="402">
        <v>686.4</v>
      </c>
      <c r="N767" s="401">
        <v>20</v>
      </c>
      <c r="O767" s="404">
        <f t="shared" si="31"/>
        <v>0.33333333333333337</v>
      </c>
      <c r="P767" s="405">
        <f>Table4[[#This Row],[Selling Price]]*Table4[[#This Row],[2025-Qty]]</f>
        <v>228.8</v>
      </c>
    </row>
    <row r="768" spans="9:16">
      <c r="I768" s="400">
        <v>766</v>
      </c>
      <c r="J768" s="401" t="s">
        <v>1916</v>
      </c>
      <c r="K768" s="401" t="s">
        <v>1140</v>
      </c>
      <c r="L768" s="401" t="s">
        <v>1141</v>
      </c>
      <c r="M768" s="402">
        <v>730</v>
      </c>
      <c r="N768" s="401">
        <v>20</v>
      </c>
      <c r="O768" s="404">
        <f t="shared" si="31"/>
        <v>0.33333333333333337</v>
      </c>
      <c r="P768" s="405">
        <f>Table4[[#This Row],[Selling Price]]*Table4[[#This Row],[2025-Qty]]</f>
        <v>243.33333333333337</v>
      </c>
    </row>
    <row r="769" spans="9:16">
      <c r="I769" s="400">
        <v>767</v>
      </c>
      <c r="J769" s="401" t="s">
        <v>1917</v>
      </c>
      <c r="K769" s="401" t="s">
        <v>1143</v>
      </c>
      <c r="L769" s="401" t="s">
        <v>1144</v>
      </c>
      <c r="M769" s="402">
        <v>1281</v>
      </c>
      <c r="N769" s="401">
        <v>20</v>
      </c>
      <c r="O769" s="404">
        <f t="shared" si="31"/>
        <v>0.33333333333333337</v>
      </c>
      <c r="P769" s="405">
        <f>Table4[[#This Row],[Selling Price]]*Table4[[#This Row],[2025-Qty]]</f>
        <v>427.00000000000006</v>
      </c>
    </row>
    <row r="770" spans="9:16">
      <c r="I770" s="400">
        <v>768</v>
      </c>
      <c r="J770" s="401" t="s">
        <v>1918</v>
      </c>
      <c r="K770" s="401" t="s">
        <v>1147</v>
      </c>
      <c r="L770" s="401" t="s">
        <v>1144</v>
      </c>
      <c r="M770" s="402">
        <v>690.68</v>
      </c>
      <c r="N770" s="401">
        <v>20</v>
      </c>
      <c r="O770" s="404">
        <f t="shared" si="31"/>
        <v>0.33333333333333337</v>
      </c>
      <c r="P770" s="405">
        <f>Table4[[#This Row],[Selling Price]]*Table4[[#This Row],[2025-Qty]]</f>
        <v>230.22666666666669</v>
      </c>
    </row>
    <row r="771" spans="9:16">
      <c r="I771" s="400">
        <v>769</v>
      </c>
      <c r="J771" s="401" t="s">
        <v>1919</v>
      </c>
      <c r="K771" s="401" t="s">
        <v>1157</v>
      </c>
      <c r="L771" s="401" t="s">
        <v>1144</v>
      </c>
      <c r="M771" s="402">
        <v>341.4</v>
      </c>
      <c r="N771" s="401">
        <v>20</v>
      </c>
      <c r="O771" s="404">
        <f t="shared" ref="O771:O834" si="32">(N771/3)*0.05</f>
        <v>0.33333333333333337</v>
      </c>
      <c r="P771" s="405">
        <f>Table4[[#This Row],[Selling Price]]*Table4[[#This Row],[2025-Qty]]</f>
        <v>113.80000000000001</v>
      </c>
    </row>
    <row r="772" spans="9:16">
      <c r="I772" s="400">
        <v>770</v>
      </c>
      <c r="J772" s="401" t="s">
        <v>1920</v>
      </c>
      <c r="K772" s="401" t="s">
        <v>1143</v>
      </c>
      <c r="L772" s="401" t="s">
        <v>1144</v>
      </c>
      <c r="M772" s="402">
        <v>1064</v>
      </c>
      <c r="N772" s="401">
        <v>20</v>
      </c>
      <c r="O772" s="404">
        <f t="shared" si="32"/>
        <v>0.33333333333333337</v>
      </c>
      <c r="P772" s="405">
        <f>Table4[[#This Row],[Selling Price]]*Table4[[#This Row],[2025-Qty]]</f>
        <v>354.66666666666669</v>
      </c>
    </row>
    <row r="773" spans="9:16">
      <c r="I773" s="400">
        <v>771</v>
      </c>
      <c r="J773" s="401" t="s">
        <v>1921</v>
      </c>
      <c r="K773" s="401" t="s">
        <v>1490</v>
      </c>
      <c r="L773" s="401" t="s">
        <v>1144</v>
      </c>
      <c r="M773" s="402">
        <v>1748.4</v>
      </c>
      <c r="N773" s="401">
        <v>20</v>
      </c>
      <c r="O773" s="404">
        <f t="shared" si="32"/>
        <v>0.33333333333333337</v>
      </c>
      <c r="P773" s="405">
        <f>Table4[[#This Row],[Selling Price]]*Table4[[#This Row],[2025-Qty]]</f>
        <v>582.80000000000007</v>
      </c>
    </row>
    <row r="774" spans="9:16">
      <c r="I774" s="400">
        <v>772</v>
      </c>
      <c r="J774" s="401" t="s">
        <v>1922</v>
      </c>
      <c r="K774" s="401" t="s">
        <v>1147</v>
      </c>
      <c r="L774" s="401" t="s">
        <v>1144</v>
      </c>
      <c r="M774" s="402">
        <v>1152.28</v>
      </c>
      <c r="N774" s="401">
        <v>20</v>
      </c>
      <c r="O774" s="404">
        <f t="shared" si="32"/>
        <v>0.33333333333333337</v>
      </c>
      <c r="P774" s="405">
        <f>Table4[[#This Row],[Selling Price]]*Table4[[#This Row],[2025-Qty]]</f>
        <v>384.09333333333336</v>
      </c>
    </row>
    <row r="775" spans="9:16">
      <c r="I775" s="400">
        <v>773</v>
      </c>
      <c r="J775" s="401" t="s">
        <v>1923</v>
      </c>
      <c r="K775" s="401" t="s">
        <v>1143</v>
      </c>
      <c r="L775" s="401" t="s">
        <v>1144</v>
      </c>
      <c r="M775" s="402">
        <v>80</v>
      </c>
      <c r="N775" s="401">
        <v>20</v>
      </c>
      <c r="O775" s="404">
        <f t="shared" si="32"/>
        <v>0.33333333333333337</v>
      </c>
      <c r="P775" s="405">
        <f>Table4[[#This Row],[Selling Price]]*Table4[[#This Row],[2025-Qty]]</f>
        <v>26.666666666666671</v>
      </c>
    </row>
    <row r="776" spans="9:16">
      <c r="I776" s="400">
        <v>774</v>
      </c>
      <c r="J776" s="401" t="s">
        <v>1924</v>
      </c>
      <c r="K776" s="401"/>
      <c r="L776" s="401"/>
      <c r="M776" s="402">
        <v>7924.86</v>
      </c>
      <c r="N776" s="401">
        <v>20</v>
      </c>
      <c r="O776" s="404">
        <f t="shared" si="32"/>
        <v>0.33333333333333337</v>
      </c>
      <c r="P776" s="405">
        <f>Table4[[#This Row],[Selling Price]]*Table4[[#This Row],[2025-Qty]]</f>
        <v>2641.6200000000003</v>
      </c>
    </row>
    <row r="777" spans="9:16">
      <c r="I777" s="400">
        <v>775</v>
      </c>
      <c r="J777" s="401" t="s">
        <v>1925</v>
      </c>
      <c r="K777" s="401"/>
      <c r="L777" s="401"/>
      <c r="M777" s="402">
        <v>143.27000000000001</v>
      </c>
      <c r="N777" s="401">
        <v>20</v>
      </c>
      <c r="O777" s="404">
        <f t="shared" si="32"/>
        <v>0.33333333333333337</v>
      </c>
      <c r="P777" s="405">
        <f>Table4[[#This Row],[Selling Price]]*Table4[[#This Row],[2025-Qty]]</f>
        <v>47.756666666666675</v>
      </c>
    </row>
    <row r="778" spans="9:16">
      <c r="I778" s="400">
        <v>776</v>
      </c>
      <c r="J778" s="401" t="s">
        <v>1926</v>
      </c>
      <c r="K778" s="401"/>
      <c r="L778" s="401"/>
      <c r="M778" s="402">
        <v>1</v>
      </c>
      <c r="N778" s="401">
        <v>20</v>
      </c>
      <c r="O778" s="404">
        <f t="shared" si="32"/>
        <v>0.33333333333333337</v>
      </c>
      <c r="P778" s="405">
        <f>Table4[[#This Row],[Selling Price]]*Table4[[#This Row],[2025-Qty]]</f>
        <v>0.33333333333333337</v>
      </c>
    </row>
    <row r="779" spans="9:16">
      <c r="I779" s="400">
        <v>777</v>
      </c>
      <c r="J779" s="401" t="s">
        <v>1927</v>
      </c>
      <c r="K779" s="401" t="s">
        <v>1147</v>
      </c>
      <c r="L779" s="401" t="s">
        <v>1144</v>
      </c>
      <c r="M779" s="402">
        <v>175.66</v>
      </c>
      <c r="N779" s="401">
        <v>20</v>
      </c>
      <c r="O779" s="404">
        <f t="shared" si="32"/>
        <v>0.33333333333333337</v>
      </c>
      <c r="P779" s="405">
        <f>Table4[[#This Row],[Selling Price]]*Table4[[#This Row],[2025-Qty]]</f>
        <v>58.553333333333342</v>
      </c>
    </row>
    <row r="780" spans="9:16">
      <c r="I780" s="400">
        <v>778</v>
      </c>
      <c r="J780" s="401" t="s">
        <v>1928</v>
      </c>
      <c r="K780" s="401" t="s">
        <v>1147</v>
      </c>
      <c r="L780" s="401" t="s">
        <v>1144</v>
      </c>
      <c r="M780" s="402">
        <v>872.11</v>
      </c>
      <c r="N780" s="401">
        <v>20</v>
      </c>
      <c r="O780" s="404">
        <f t="shared" si="32"/>
        <v>0.33333333333333337</v>
      </c>
      <c r="P780" s="405">
        <f>Table4[[#This Row],[Selling Price]]*Table4[[#This Row],[2025-Qty]]</f>
        <v>290.70333333333338</v>
      </c>
    </row>
    <row r="781" spans="9:16">
      <c r="I781" s="400">
        <v>779</v>
      </c>
      <c r="J781" s="401" t="s">
        <v>1929</v>
      </c>
      <c r="K781" s="406" t="s">
        <v>1482</v>
      </c>
      <c r="L781" s="401" t="s">
        <v>1144</v>
      </c>
      <c r="M781" s="402">
        <v>1129</v>
      </c>
      <c r="N781" s="401">
        <v>20</v>
      </c>
      <c r="O781" s="404">
        <f t="shared" si="32"/>
        <v>0.33333333333333337</v>
      </c>
      <c r="P781" s="405">
        <f>Table4[[#This Row],[Selling Price]]*Table4[[#This Row],[2025-Qty]]</f>
        <v>376.33333333333337</v>
      </c>
    </row>
    <row r="782" spans="9:16">
      <c r="I782" s="400">
        <v>780</v>
      </c>
      <c r="J782" s="401" t="s">
        <v>1930</v>
      </c>
      <c r="K782" s="406" t="s">
        <v>1482</v>
      </c>
      <c r="L782" s="401" t="s">
        <v>1144</v>
      </c>
      <c r="M782" s="402">
        <v>163.13999999999999</v>
      </c>
      <c r="N782" s="401">
        <v>20</v>
      </c>
      <c r="O782" s="404">
        <f t="shared" si="32"/>
        <v>0.33333333333333337</v>
      </c>
      <c r="P782" s="405">
        <f>Table4[[#This Row],[Selling Price]]*Table4[[#This Row],[2025-Qty]]</f>
        <v>54.38</v>
      </c>
    </row>
    <row r="783" spans="9:16">
      <c r="I783" s="400">
        <v>781</v>
      </c>
      <c r="J783" s="401" t="s">
        <v>1931</v>
      </c>
      <c r="K783" s="401"/>
      <c r="L783" s="401"/>
      <c r="M783" s="402">
        <v>242.19</v>
      </c>
      <c r="N783" s="401">
        <v>20</v>
      </c>
      <c r="O783" s="404">
        <f t="shared" si="32"/>
        <v>0.33333333333333337</v>
      </c>
      <c r="P783" s="405">
        <f>Table4[[#This Row],[Selling Price]]*Table4[[#This Row],[2025-Qty]]</f>
        <v>80.73</v>
      </c>
    </row>
    <row r="784" spans="9:16">
      <c r="I784" s="400">
        <v>782</v>
      </c>
      <c r="J784" s="401" t="s">
        <v>1932</v>
      </c>
      <c r="K784" s="401" t="s">
        <v>1147</v>
      </c>
      <c r="L784" s="401" t="s">
        <v>1144</v>
      </c>
      <c r="M784" s="402">
        <v>80.040000000000006</v>
      </c>
      <c r="N784" s="401">
        <v>20</v>
      </c>
      <c r="O784" s="404">
        <f t="shared" si="32"/>
        <v>0.33333333333333337</v>
      </c>
      <c r="P784" s="405">
        <f>Table4[[#This Row],[Selling Price]]*Table4[[#This Row],[2025-Qty]]</f>
        <v>26.680000000000007</v>
      </c>
    </row>
    <row r="785" spans="9:16">
      <c r="I785" s="400">
        <v>783</v>
      </c>
      <c r="J785" s="401" t="s">
        <v>1933</v>
      </c>
      <c r="K785" s="401" t="s">
        <v>1147</v>
      </c>
      <c r="L785" s="401" t="s">
        <v>1144</v>
      </c>
      <c r="M785" s="402">
        <v>2153.7600000000002</v>
      </c>
      <c r="N785" s="401">
        <v>20</v>
      </c>
      <c r="O785" s="404">
        <f t="shared" si="32"/>
        <v>0.33333333333333337</v>
      </c>
      <c r="P785" s="405">
        <f>Table4[[#This Row],[Selling Price]]*Table4[[#This Row],[2025-Qty]]</f>
        <v>717.92000000000019</v>
      </c>
    </row>
    <row r="786" spans="9:16">
      <c r="I786" s="400">
        <v>784</v>
      </c>
      <c r="J786" s="401" t="s">
        <v>1934</v>
      </c>
      <c r="K786" s="406" t="s">
        <v>1482</v>
      </c>
      <c r="L786" s="401" t="s">
        <v>1144</v>
      </c>
      <c r="M786" s="402">
        <v>118.65</v>
      </c>
      <c r="N786" s="401">
        <v>20</v>
      </c>
      <c r="O786" s="404">
        <f t="shared" si="32"/>
        <v>0.33333333333333337</v>
      </c>
      <c r="P786" s="405">
        <f>Table4[[#This Row],[Selling Price]]*Table4[[#This Row],[2025-Qty]]</f>
        <v>39.550000000000004</v>
      </c>
    </row>
    <row r="787" spans="9:16">
      <c r="I787" s="400">
        <v>785</v>
      </c>
      <c r="J787" s="401" t="s">
        <v>1935</v>
      </c>
      <c r="K787" s="401"/>
      <c r="L787" s="401"/>
      <c r="M787" s="402">
        <v>13.99</v>
      </c>
      <c r="N787" s="401">
        <v>20</v>
      </c>
      <c r="O787" s="404">
        <f t="shared" si="32"/>
        <v>0.33333333333333337</v>
      </c>
      <c r="P787" s="405">
        <f>Table4[[#This Row],[Selling Price]]*Table4[[#This Row],[2025-Qty]]</f>
        <v>4.663333333333334</v>
      </c>
    </row>
    <row r="788" spans="9:16">
      <c r="I788" s="400">
        <v>786</v>
      </c>
      <c r="J788" s="401" t="s">
        <v>1936</v>
      </c>
      <c r="K788" s="401"/>
      <c r="L788" s="401"/>
      <c r="M788" s="402">
        <v>1550</v>
      </c>
      <c r="N788" s="401">
        <v>20</v>
      </c>
      <c r="O788" s="404">
        <f t="shared" si="32"/>
        <v>0.33333333333333337</v>
      </c>
      <c r="P788" s="405">
        <f>Table4[[#This Row],[Selling Price]]*Table4[[#This Row],[2025-Qty]]</f>
        <v>516.66666666666674</v>
      </c>
    </row>
    <row r="789" spans="9:16">
      <c r="I789" s="400">
        <v>787</v>
      </c>
      <c r="J789" s="401" t="s">
        <v>1937</v>
      </c>
      <c r="K789" s="401" t="s">
        <v>1147</v>
      </c>
      <c r="L789" s="401" t="s">
        <v>1144</v>
      </c>
      <c r="M789" s="402">
        <v>535.37</v>
      </c>
      <c r="N789" s="401">
        <v>20</v>
      </c>
      <c r="O789" s="404">
        <f t="shared" si="32"/>
        <v>0.33333333333333337</v>
      </c>
      <c r="P789" s="405">
        <f>Table4[[#This Row],[Selling Price]]*Table4[[#This Row],[2025-Qty]]</f>
        <v>178.45666666666668</v>
      </c>
    </row>
    <row r="790" spans="9:16">
      <c r="I790" s="400">
        <v>788</v>
      </c>
      <c r="J790" s="401" t="s">
        <v>1938</v>
      </c>
      <c r="K790" s="401" t="s">
        <v>1147</v>
      </c>
      <c r="L790" s="401" t="s">
        <v>1144</v>
      </c>
      <c r="M790" s="402">
        <v>193.12</v>
      </c>
      <c r="N790" s="401">
        <v>20</v>
      </c>
      <c r="O790" s="404">
        <f t="shared" si="32"/>
        <v>0.33333333333333337</v>
      </c>
      <c r="P790" s="405">
        <f>Table4[[#This Row],[Selling Price]]*Table4[[#This Row],[2025-Qty]]</f>
        <v>64.373333333333349</v>
      </c>
    </row>
    <row r="791" spans="9:16">
      <c r="I791" s="400">
        <v>789</v>
      </c>
      <c r="J791" s="401" t="s">
        <v>1939</v>
      </c>
      <c r="K791" s="401"/>
      <c r="L791" s="401"/>
      <c r="M791" s="402">
        <v>786.83</v>
      </c>
      <c r="N791" s="401">
        <v>20</v>
      </c>
      <c r="O791" s="404">
        <f t="shared" si="32"/>
        <v>0.33333333333333337</v>
      </c>
      <c r="P791" s="405">
        <f>Table4[[#This Row],[Selling Price]]*Table4[[#This Row],[2025-Qty]]</f>
        <v>262.2766666666667</v>
      </c>
    </row>
    <row r="792" spans="9:16">
      <c r="I792" s="400">
        <v>790</v>
      </c>
      <c r="J792" s="401" t="s">
        <v>1940</v>
      </c>
      <c r="K792" s="406" t="s">
        <v>1482</v>
      </c>
      <c r="L792" s="401" t="s">
        <v>1144</v>
      </c>
      <c r="M792" s="402">
        <v>115.34</v>
      </c>
      <c r="N792" s="401">
        <v>20</v>
      </c>
      <c r="O792" s="404">
        <f t="shared" si="32"/>
        <v>0.33333333333333337</v>
      </c>
      <c r="P792" s="405">
        <f>Table4[[#This Row],[Selling Price]]*Table4[[#This Row],[2025-Qty]]</f>
        <v>38.446666666666673</v>
      </c>
    </row>
    <row r="793" spans="9:16">
      <c r="I793" s="400">
        <v>791</v>
      </c>
      <c r="J793" s="401" t="s">
        <v>1941</v>
      </c>
      <c r="K793" s="406" t="s">
        <v>1482</v>
      </c>
      <c r="L793" s="401" t="s">
        <v>1144</v>
      </c>
      <c r="M793" s="402">
        <v>402.83</v>
      </c>
      <c r="N793" s="401">
        <v>20</v>
      </c>
      <c r="O793" s="404">
        <f t="shared" si="32"/>
        <v>0.33333333333333337</v>
      </c>
      <c r="P793" s="405">
        <f>Table4[[#This Row],[Selling Price]]*Table4[[#This Row],[2025-Qty]]</f>
        <v>134.27666666666667</v>
      </c>
    </row>
    <row r="794" spans="9:16">
      <c r="I794" s="400">
        <v>792</v>
      </c>
      <c r="J794" s="401" t="s">
        <v>1942</v>
      </c>
      <c r="K794" s="406" t="s">
        <v>1482</v>
      </c>
      <c r="L794" s="401" t="s">
        <v>1144</v>
      </c>
      <c r="M794" s="402">
        <v>291.69</v>
      </c>
      <c r="N794" s="401">
        <v>20</v>
      </c>
      <c r="O794" s="404">
        <f t="shared" si="32"/>
        <v>0.33333333333333337</v>
      </c>
      <c r="P794" s="405">
        <f>Table4[[#This Row],[Selling Price]]*Table4[[#This Row],[2025-Qty]]</f>
        <v>97.23</v>
      </c>
    </row>
    <row r="795" spans="9:16">
      <c r="I795" s="400">
        <v>793</v>
      </c>
      <c r="J795" s="401" t="s">
        <v>1943</v>
      </c>
      <c r="K795" s="401" t="s">
        <v>1147</v>
      </c>
      <c r="L795" s="401" t="s">
        <v>1144</v>
      </c>
      <c r="M795" s="402">
        <v>6353.72</v>
      </c>
      <c r="N795" s="401">
        <v>20</v>
      </c>
      <c r="O795" s="404">
        <f t="shared" si="32"/>
        <v>0.33333333333333337</v>
      </c>
      <c r="P795" s="405">
        <f>Table4[[#This Row],[Selling Price]]*Table4[[#This Row],[2025-Qty]]</f>
        <v>2117.9066666666672</v>
      </c>
    </row>
    <row r="796" spans="9:16">
      <c r="I796" s="400">
        <v>794</v>
      </c>
      <c r="J796" s="401" t="s">
        <v>1944</v>
      </c>
      <c r="K796" s="401" t="s">
        <v>1147</v>
      </c>
      <c r="L796" s="401" t="s">
        <v>1144</v>
      </c>
      <c r="M796" s="402">
        <v>5206.79</v>
      </c>
      <c r="N796" s="401">
        <v>20</v>
      </c>
      <c r="O796" s="404">
        <f t="shared" si="32"/>
        <v>0.33333333333333337</v>
      </c>
      <c r="P796" s="405">
        <f>Table4[[#This Row],[Selling Price]]*Table4[[#This Row],[2025-Qty]]</f>
        <v>1735.5966666666668</v>
      </c>
    </row>
    <row r="797" spans="9:16">
      <c r="I797" s="400">
        <v>795</v>
      </c>
      <c r="J797" s="401" t="s">
        <v>1945</v>
      </c>
      <c r="K797" s="401"/>
      <c r="L797" s="401"/>
      <c r="M797" s="402">
        <v>80</v>
      </c>
      <c r="N797" s="401">
        <v>20</v>
      </c>
      <c r="O797" s="404">
        <f t="shared" si="32"/>
        <v>0.33333333333333337</v>
      </c>
      <c r="P797" s="405">
        <f>Table4[[#This Row],[Selling Price]]*Table4[[#This Row],[2025-Qty]]</f>
        <v>26.666666666666671</v>
      </c>
    </row>
    <row r="798" spans="9:16">
      <c r="I798" s="400">
        <v>796</v>
      </c>
      <c r="J798" s="401" t="s">
        <v>1946</v>
      </c>
      <c r="K798" s="401"/>
      <c r="L798" s="401"/>
      <c r="M798" s="402">
        <v>120</v>
      </c>
      <c r="N798" s="401">
        <v>20</v>
      </c>
      <c r="O798" s="404">
        <f t="shared" si="32"/>
        <v>0.33333333333333337</v>
      </c>
      <c r="P798" s="405">
        <f>Table4[[#This Row],[Selling Price]]*Table4[[#This Row],[2025-Qty]]</f>
        <v>40.000000000000007</v>
      </c>
    </row>
    <row r="799" spans="9:16">
      <c r="I799" s="400">
        <v>797</v>
      </c>
      <c r="J799" s="401" t="s">
        <v>1947</v>
      </c>
      <c r="K799" s="406" t="s">
        <v>1482</v>
      </c>
      <c r="L799" s="401" t="s">
        <v>1144</v>
      </c>
      <c r="M799" s="402">
        <v>423.33</v>
      </c>
      <c r="N799" s="401">
        <v>20</v>
      </c>
      <c r="O799" s="404">
        <f t="shared" si="32"/>
        <v>0.33333333333333337</v>
      </c>
      <c r="P799" s="405">
        <f>Table4[[#This Row],[Selling Price]]*Table4[[#This Row],[2025-Qty]]</f>
        <v>141.11000000000001</v>
      </c>
    </row>
    <row r="800" spans="9:16">
      <c r="I800" s="400">
        <v>798</v>
      </c>
      <c r="J800" s="401" t="s">
        <v>1948</v>
      </c>
      <c r="K800" s="401" t="s">
        <v>1147</v>
      </c>
      <c r="L800" s="401" t="s">
        <v>1144</v>
      </c>
      <c r="M800" s="402">
        <v>843.83</v>
      </c>
      <c r="N800" s="401">
        <v>20</v>
      </c>
      <c r="O800" s="404">
        <f t="shared" si="32"/>
        <v>0.33333333333333337</v>
      </c>
      <c r="P800" s="405">
        <f>Table4[[#This Row],[Selling Price]]*Table4[[#This Row],[2025-Qty]]</f>
        <v>281.2766666666667</v>
      </c>
    </row>
    <row r="801" spans="9:16">
      <c r="I801" s="400">
        <v>799</v>
      </c>
      <c r="J801" s="401" t="s">
        <v>1949</v>
      </c>
      <c r="K801" s="406" t="s">
        <v>1482</v>
      </c>
      <c r="L801" s="401" t="s">
        <v>1144</v>
      </c>
      <c r="M801" s="402">
        <v>498.35</v>
      </c>
      <c r="N801" s="401">
        <v>20</v>
      </c>
      <c r="O801" s="404">
        <f t="shared" si="32"/>
        <v>0.33333333333333337</v>
      </c>
      <c r="P801" s="405">
        <f>Table4[[#This Row],[Selling Price]]*Table4[[#This Row],[2025-Qty]]</f>
        <v>166.1166666666667</v>
      </c>
    </row>
    <row r="802" spans="9:16">
      <c r="I802" s="400">
        <v>800</v>
      </c>
      <c r="J802" s="401" t="s">
        <v>1950</v>
      </c>
      <c r="K802" s="406" t="s">
        <v>1482</v>
      </c>
      <c r="L802" s="401" t="s">
        <v>1144</v>
      </c>
      <c r="M802" s="402">
        <v>572.03</v>
      </c>
      <c r="N802" s="401">
        <v>20</v>
      </c>
      <c r="O802" s="404">
        <f t="shared" si="32"/>
        <v>0.33333333333333337</v>
      </c>
      <c r="P802" s="405">
        <f>Table4[[#This Row],[Selling Price]]*Table4[[#This Row],[2025-Qty]]</f>
        <v>190.67666666666668</v>
      </c>
    </row>
    <row r="803" spans="9:16">
      <c r="I803" s="400">
        <v>801</v>
      </c>
      <c r="J803" s="401" t="s">
        <v>1951</v>
      </c>
      <c r="K803" s="401" t="s">
        <v>1147</v>
      </c>
      <c r="L803" s="401" t="s">
        <v>1144</v>
      </c>
      <c r="M803" s="402">
        <v>11227.52</v>
      </c>
      <c r="N803" s="401">
        <v>20</v>
      </c>
      <c r="O803" s="404">
        <f t="shared" si="32"/>
        <v>0.33333333333333337</v>
      </c>
      <c r="P803" s="405">
        <f>Table4[[#This Row],[Selling Price]]*Table4[[#This Row],[2025-Qty]]</f>
        <v>3742.5066666666671</v>
      </c>
    </row>
    <row r="804" spans="9:16">
      <c r="I804" s="400">
        <v>802</v>
      </c>
      <c r="J804" s="401" t="s">
        <v>1952</v>
      </c>
      <c r="K804" s="401" t="s">
        <v>1147</v>
      </c>
      <c r="L804" s="401" t="s">
        <v>1144</v>
      </c>
      <c r="M804" s="402">
        <v>538.5</v>
      </c>
      <c r="N804" s="401">
        <v>20</v>
      </c>
      <c r="O804" s="404">
        <f t="shared" si="32"/>
        <v>0.33333333333333337</v>
      </c>
      <c r="P804" s="405">
        <f>Table4[[#This Row],[Selling Price]]*Table4[[#This Row],[2025-Qty]]</f>
        <v>179.50000000000003</v>
      </c>
    </row>
    <row r="805" spans="9:16">
      <c r="I805" s="400">
        <v>803</v>
      </c>
      <c r="J805" s="401" t="s">
        <v>1953</v>
      </c>
      <c r="K805" s="406" t="s">
        <v>1482</v>
      </c>
      <c r="L805" s="401" t="s">
        <v>1144</v>
      </c>
      <c r="M805" s="402">
        <v>1935.88</v>
      </c>
      <c r="N805" s="401">
        <v>20</v>
      </c>
      <c r="O805" s="404">
        <f t="shared" si="32"/>
        <v>0.33333333333333337</v>
      </c>
      <c r="P805" s="405">
        <f>Table4[[#This Row],[Selling Price]]*Table4[[#This Row],[2025-Qty]]</f>
        <v>645.29333333333341</v>
      </c>
    </row>
    <row r="806" spans="9:16">
      <c r="I806" s="400">
        <v>804</v>
      </c>
      <c r="J806" s="401" t="s">
        <v>1954</v>
      </c>
      <c r="K806" s="401"/>
      <c r="L806" s="401"/>
      <c r="M806" s="402">
        <v>33.659999999999997</v>
      </c>
      <c r="N806" s="401">
        <v>20</v>
      </c>
      <c r="O806" s="404">
        <f t="shared" si="32"/>
        <v>0.33333333333333337</v>
      </c>
      <c r="P806" s="405">
        <f>Table4[[#This Row],[Selling Price]]*Table4[[#This Row],[2025-Qty]]</f>
        <v>11.22</v>
      </c>
    </row>
    <row r="807" spans="9:16">
      <c r="I807" s="400">
        <v>805</v>
      </c>
      <c r="J807" s="401" t="s">
        <v>1955</v>
      </c>
      <c r="K807" s="401" t="s">
        <v>1147</v>
      </c>
      <c r="L807" s="401" t="s">
        <v>1144</v>
      </c>
      <c r="M807" s="402">
        <v>280.97000000000003</v>
      </c>
      <c r="N807" s="401">
        <v>20</v>
      </c>
      <c r="O807" s="404">
        <f t="shared" si="32"/>
        <v>0.33333333333333337</v>
      </c>
      <c r="P807" s="405">
        <f>Table4[[#This Row],[Selling Price]]*Table4[[#This Row],[2025-Qty]]</f>
        <v>93.65666666666668</v>
      </c>
    </row>
    <row r="808" spans="9:16">
      <c r="I808" s="400">
        <v>806</v>
      </c>
      <c r="J808" s="401" t="s">
        <v>1956</v>
      </c>
      <c r="K808" s="406" t="s">
        <v>1482</v>
      </c>
      <c r="L808" s="401" t="s">
        <v>1144</v>
      </c>
      <c r="M808" s="402">
        <v>8.84</v>
      </c>
      <c r="N808" s="401">
        <v>20</v>
      </c>
      <c r="O808" s="404">
        <f t="shared" si="32"/>
        <v>0.33333333333333337</v>
      </c>
      <c r="P808" s="405">
        <f>Table4[[#This Row],[Selling Price]]*Table4[[#This Row],[2025-Qty]]</f>
        <v>2.9466666666666668</v>
      </c>
    </row>
    <row r="809" spans="9:16">
      <c r="I809" s="400">
        <v>807</v>
      </c>
      <c r="J809" s="401" t="s">
        <v>1957</v>
      </c>
      <c r="K809" s="401" t="s">
        <v>1147</v>
      </c>
      <c r="L809" s="401" t="s">
        <v>1144</v>
      </c>
      <c r="M809" s="402">
        <v>16</v>
      </c>
      <c r="N809" s="401">
        <v>20</v>
      </c>
      <c r="O809" s="404">
        <f t="shared" si="32"/>
        <v>0.33333333333333337</v>
      </c>
      <c r="P809" s="405">
        <f>Table4[[#This Row],[Selling Price]]*Table4[[#This Row],[2025-Qty]]</f>
        <v>5.3333333333333339</v>
      </c>
    </row>
    <row r="810" spans="9:16">
      <c r="I810" s="400">
        <v>808</v>
      </c>
      <c r="J810" s="401" t="s">
        <v>1958</v>
      </c>
      <c r="K810" s="401" t="s">
        <v>1147</v>
      </c>
      <c r="L810" s="401" t="s">
        <v>1144</v>
      </c>
      <c r="M810" s="402">
        <v>3624.39</v>
      </c>
      <c r="N810" s="401">
        <v>20</v>
      </c>
      <c r="O810" s="404">
        <f t="shared" si="32"/>
        <v>0.33333333333333337</v>
      </c>
      <c r="P810" s="405">
        <f>Table4[[#This Row],[Selling Price]]*Table4[[#This Row],[2025-Qty]]</f>
        <v>1208.1300000000001</v>
      </c>
    </row>
    <row r="811" spans="9:16">
      <c r="I811" s="400">
        <v>809</v>
      </c>
      <c r="J811" s="401" t="s">
        <v>1959</v>
      </c>
      <c r="K811" s="401" t="s">
        <v>1147</v>
      </c>
      <c r="L811" s="401" t="s">
        <v>1144</v>
      </c>
      <c r="M811" s="402">
        <v>3625.59</v>
      </c>
      <c r="N811" s="401">
        <v>20</v>
      </c>
      <c r="O811" s="404">
        <f t="shared" si="32"/>
        <v>0.33333333333333337</v>
      </c>
      <c r="P811" s="405">
        <f>Table4[[#This Row],[Selling Price]]*Table4[[#This Row],[2025-Qty]]</f>
        <v>1208.5300000000002</v>
      </c>
    </row>
    <row r="812" spans="9:16">
      <c r="I812" s="400">
        <v>810</v>
      </c>
      <c r="J812" s="401" t="s">
        <v>1960</v>
      </c>
      <c r="K812" s="406" t="s">
        <v>1482</v>
      </c>
      <c r="L812" s="401" t="s">
        <v>1144</v>
      </c>
      <c r="M812" s="402">
        <v>66.650000000000006</v>
      </c>
      <c r="N812" s="401">
        <v>20</v>
      </c>
      <c r="O812" s="404">
        <f t="shared" si="32"/>
        <v>0.33333333333333337</v>
      </c>
      <c r="P812" s="405">
        <f>Table4[[#This Row],[Selling Price]]*Table4[[#This Row],[2025-Qty]]</f>
        <v>22.216666666666672</v>
      </c>
    </row>
    <row r="813" spans="9:16">
      <c r="I813" s="400">
        <v>811</v>
      </c>
      <c r="J813" s="401" t="s">
        <v>1961</v>
      </c>
      <c r="K813" s="401" t="s">
        <v>1147</v>
      </c>
      <c r="L813" s="401" t="s">
        <v>1144</v>
      </c>
      <c r="M813" s="402">
        <v>4381.25</v>
      </c>
      <c r="N813" s="401">
        <v>20</v>
      </c>
      <c r="O813" s="404">
        <f t="shared" si="32"/>
        <v>0.33333333333333337</v>
      </c>
      <c r="P813" s="405">
        <f>Table4[[#This Row],[Selling Price]]*Table4[[#This Row],[2025-Qty]]</f>
        <v>1460.4166666666667</v>
      </c>
    </row>
    <row r="814" spans="9:16">
      <c r="I814" s="400">
        <v>812</v>
      </c>
      <c r="J814" s="401" t="s">
        <v>1962</v>
      </c>
      <c r="K814" s="401"/>
      <c r="L814" s="401"/>
      <c r="M814" s="402">
        <v>555.27</v>
      </c>
      <c r="N814" s="401">
        <v>20</v>
      </c>
      <c r="O814" s="404">
        <f t="shared" si="32"/>
        <v>0.33333333333333337</v>
      </c>
      <c r="P814" s="405">
        <f>Table4[[#This Row],[Selling Price]]*Table4[[#This Row],[2025-Qty]]</f>
        <v>185.09</v>
      </c>
    </row>
    <row r="815" spans="9:16">
      <c r="I815" s="400">
        <v>813</v>
      </c>
      <c r="J815" s="401" t="s">
        <v>1963</v>
      </c>
      <c r="K815" s="406" t="s">
        <v>1482</v>
      </c>
      <c r="L815" s="401" t="s">
        <v>1144</v>
      </c>
      <c r="M815" s="402">
        <v>296</v>
      </c>
      <c r="N815" s="401">
        <v>20</v>
      </c>
      <c r="O815" s="404">
        <f t="shared" si="32"/>
        <v>0.33333333333333337</v>
      </c>
      <c r="P815" s="405">
        <f>Table4[[#This Row],[Selling Price]]*Table4[[#This Row],[2025-Qty]]</f>
        <v>98.666666666666671</v>
      </c>
    </row>
    <row r="816" spans="9:16">
      <c r="I816" s="400">
        <v>814</v>
      </c>
      <c r="J816" s="401" t="s">
        <v>1964</v>
      </c>
      <c r="K816" s="406" t="s">
        <v>1482</v>
      </c>
      <c r="L816" s="401" t="s">
        <v>1144</v>
      </c>
      <c r="M816" s="402">
        <v>157.27000000000001</v>
      </c>
      <c r="N816" s="401">
        <v>20</v>
      </c>
      <c r="O816" s="404">
        <f t="shared" si="32"/>
        <v>0.33333333333333337</v>
      </c>
      <c r="P816" s="405">
        <f>Table4[[#This Row],[Selling Price]]*Table4[[#This Row],[2025-Qty]]</f>
        <v>52.423333333333339</v>
      </c>
    </row>
    <row r="817" spans="9:16">
      <c r="I817" s="400">
        <v>815</v>
      </c>
      <c r="J817" s="401" t="s">
        <v>1965</v>
      </c>
      <c r="K817" s="406" t="s">
        <v>1482</v>
      </c>
      <c r="L817" s="401" t="s">
        <v>1144</v>
      </c>
      <c r="M817" s="402">
        <v>203.33</v>
      </c>
      <c r="N817" s="401">
        <v>20</v>
      </c>
      <c r="O817" s="404">
        <f t="shared" si="32"/>
        <v>0.33333333333333337</v>
      </c>
      <c r="P817" s="405">
        <f>Table4[[#This Row],[Selling Price]]*Table4[[#This Row],[2025-Qty]]</f>
        <v>67.776666666666685</v>
      </c>
    </row>
    <row r="818" spans="9:16">
      <c r="I818" s="400">
        <v>816</v>
      </c>
      <c r="J818" s="401" t="s">
        <v>1966</v>
      </c>
      <c r="K818" s="406" t="s">
        <v>1482</v>
      </c>
      <c r="L818" s="401" t="s">
        <v>1144</v>
      </c>
      <c r="M818" s="402">
        <v>91.85</v>
      </c>
      <c r="N818" s="401">
        <v>20</v>
      </c>
      <c r="O818" s="404">
        <f t="shared" si="32"/>
        <v>0.33333333333333337</v>
      </c>
      <c r="P818" s="405">
        <f>Table4[[#This Row],[Selling Price]]*Table4[[#This Row],[2025-Qty]]</f>
        <v>30.616666666666667</v>
      </c>
    </row>
    <row r="819" spans="9:16">
      <c r="I819" s="400">
        <v>817</v>
      </c>
      <c r="J819" s="401" t="s">
        <v>1967</v>
      </c>
      <c r="K819" s="406" t="s">
        <v>1482</v>
      </c>
      <c r="L819" s="401" t="s">
        <v>1144</v>
      </c>
      <c r="M819" s="402">
        <v>8.4499999999999993</v>
      </c>
      <c r="N819" s="401">
        <v>20</v>
      </c>
      <c r="O819" s="404">
        <f t="shared" si="32"/>
        <v>0.33333333333333337</v>
      </c>
      <c r="P819" s="405">
        <f>Table4[[#This Row],[Selling Price]]*Table4[[#This Row],[2025-Qty]]</f>
        <v>2.8166666666666669</v>
      </c>
    </row>
    <row r="820" spans="9:16">
      <c r="I820" s="400">
        <v>818</v>
      </c>
      <c r="J820" s="401" t="s">
        <v>1968</v>
      </c>
      <c r="K820" s="401"/>
      <c r="L820" s="401"/>
      <c r="M820" s="402">
        <v>82.31</v>
      </c>
      <c r="N820" s="401">
        <v>20</v>
      </c>
      <c r="O820" s="404">
        <f t="shared" si="32"/>
        <v>0.33333333333333337</v>
      </c>
      <c r="P820" s="405">
        <f>Table4[[#This Row],[Selling Price]]*Table4[[#This Row],[2025-Qty]]</f>
        <v>27.436666666666671</v>
      </c>
    </row>
    <row r="821" spans="9:16">
      <c r="I821" s="400">
        <v>819</v>
      </c>
      <c r="J821" s="401" t="s">
        <v>1969</v>
      </c>
      <c r="K821" s="406" t="s">
        <v>1482</v>
      </c>
      <c r="L821" s="401" t="s">
        <v>1144</v>
      </c>
      <c r="M821" s="402">
        <v>17.5</v>
      </c>
      <c r="N821" s="401">
        <v>20</v>
      </c>
      <c r="O821" s="404">
        <f t="shared" si="32"/>
        <v>0.33333333333333337</v>
      </c>
      <c r="P821" s="405">
        <f>Table4[[#This Row],[Selling Price]]*Table4[[#This Row],[2025-Qty]]</f>
        <v>5.8333333333333339</v>
      </c>
    </row>
    <row r="822" spans="9:16">
      <c r="I822" s="400">
        <v>820</v>
      </c>
      <c r="J822" s="401" t="s">
        <v>1970</v>
      </c>
      <c r="K822" s="401"/>
      <c r="L822" s="401"/>
      <c r="M822" s="402">
        <v>4150</v>
      </c>
      <c r="N822" s="401">
        <v>20</v>
      </c>
      <c r="O822" s="404">
        <f t="shared" si="32"/>
        <v>0.33333333333333337</v>
      </c>
      <c r="P822" s="405">
        <f>Table4[[#This Row],[Selling Price]]*Table4[[#This Row],[2025-Qty]]</f>
        <v>1383.3333333333335</v>
      </c>
    </row>
    <row r="823" spans="9:16">
      <c r="I823" s="400">
        <v>821</v>
      </c>
      <c r="J823" s="401" t="s">
        <v>1971</v>
      </c>
      <c r="K823" s="401" t="s">
        <v>1143</v>
      </c>
      <c r="L823" s="401" t="s">
        <v>1144</v>
      </c>
      <c r="M823" s="402">
        <v>5677.31</v>
      </c>
      <c r="N823" s="401">
        <v>20</v>
      </c>
      <c r="O823" s="404">
        <f t="shared" si="32"/>
        <v>0.33333333333333337</v>
      </c>
      <c r="P823" s="405">
        <f>Table4[[#This Row],[Selling Price]]*Table4[[#This Row],[2025-Qty]]</f>
        <v>1892.436666666667</v>
      </c>
    </row>
    <row r="824" spans="9:16">
      <c r="I824" s="400">
        <v>822</v>
      </c>
      <c r="J824" s="401" t="s">
        <v>1972</v>
      </c>
      <c r="K824" s="401" t="s">
        <v>1143</v>
      </c>
      <c r="L824" s="401" t="s">
        <v>1144</v>
      </c>
      <c r="M824" s="402">
        <v>39.4</v>
      </c>
      <c r="N824" s="401">
        <v>20</v>
      </c>
      <c r="O824" s="404">
        <f t="shared" si="32"/>
        <v>0.33333333333333337</v>
      </c>
      <c r="P824" s="405">
        <f>Table4[[#This Row],[Selling Price]]*Table4[[#This Row],[2025-Qty]]</f>
        <v>13.133333333333335</v>
      </c>
    </row>
    <row r="825" spans="9:16">
      <c r="I825" s="400">
        <v>823</v>
      </c>
      <c r="J825" s="401" t="s">
        <v>1973</v>
      </c>
      <c r="K825" s="401" t="s">
        <v>1143</v>
      </c>
      <c r="L825" s="401" t="s">
        <v>1144</v>
      </c>
      <c r="M825" s="402">
        <v>680.35</v>
      </c>
      <c r="N825" s="401">
        <v>20</v>
      </c>
      <c r="O825" s="404">
        <f t="shared" si="32"/>
        <v>0.33333333333333337</v>
      </c>
      <c r="P825" s="405">
        <f>Table4[[#This Row],[Selling Price]]*Table4[[#This Row],[2025-Qty]]</f>
        <v>226.78333333333336</v>
      </c>
    </row>
    <row r="826" spans="9:16">
      <c r="I826" s="400">
        <v>824</v>
      </c>
      <c r="J826" s="401" t="s">
        <v>1974</v>
      </c>
      <c r="K826" s="401" t="s">
        <v>1157</v>
      </c>
      <c r="L826" s="401" t="s">
        <v>1144</v>
      </c>
      <c r="M826" s="402">
        <v>1048.26</v>
      </c>
      <c r="N826" s="401">
        <v>20</v>
      </c>
      <c r="O826" s="404">
        <f t="shared" si="32"/>
        <v>0.33333333333333337</v>
      </c>
      <c r="P826" s="405">
        <f>Table4[[#This Row],[Selling Price]]*Table4[[#This Row],[2025-Qty]]</f>
        <v>349.42</v>
      </c>
    </row>
    <row r="827" spans="9:16">
      <c r="I827" s="400">
        <v>825</v>
      </c>
      <c r="J827" s="401" t="s">
        <v>1975</v>
      </c>
      <c r="K827" s="401"/>
      <c r="L827" s="401"/>
      <c r="M827" s="402">
        <v>2231.8200000000002</v>
      </c>
      <c r="N827" s="401">
        <v>20</v>
      </c>
      <c r="O827" s="404">
        <f t="shared" si="32"/>
        <v>0.33333333333333337</v>
      </c>
      <c r="P827" s="405">
        <f>Table4[[#This Row],[Selling Price]]*Table4[[#This Row],[2025-Qty]]</f>
        <v>743.94000000000017</v>
      </c>
    </row>
    <row r="828" spans="9:16">
      <c r="I828" s="400">
        <v>826</v>
      </c>
      <c r="J828" s="401" t="s">
        <v>1976</v>
      </c>
      <c r="K828" s="401" t="s">
        <v>1143</v>
      </c>
      <c r="L828" s="401" t="s">
        <v>1144</v>
      </c>
      <c r="M828" s="402">
        <v>246.69</v>
      </c>
      <c r="N828" s="401">
        <v>20</v>
      </c>
      <c r="O828" s="404">
        <f t="shared" si="32"/>
        <v>0.33333333333333337</v>
      </c>
      <c r="P828" s="405">
        <f>Table4[[#This Row],[Selling Price]]*Table4[[#This Row],[2025-Qty]]</f>
        <v>82.23</v>
      </c>
    </row>
    <row r="829" spans="9:16">
      <c r="I829" s="400">
        <v>827</v>
      </c>
      <c r="J829" s="401" t="s">
        <v>1977</v>
      </c>
      <c r="K829" s="401" t="s">
        <v>1143</v>
      </c>
      <c r="L829" s="401" t="s">
        <v>1144</v>
      </c>
      <c r="M829" s="402">
        <v>18.329999999999998</v>
      </c>
      <c r="N829" s="401">
        <v>20</v>
      </c>
      <c r="O829" s="404">
        <f t="shared" si="32"/>
        <v>0.33333333333333337</v>
      </c>
      <c r="P829" s="405">
        <f>Table4[[#This Row],[Selling Price]]*Table4[[#This Row],[2025-Qty]]</f>
        <v>6.11</v>
      </c>
    </row>
    <row r="830" spans="9:16">
      <c r="I830" s="400">
        <v>828</v>
      </c>
      <c r="J830" s="401" t="s">
        <v>1978</v>
      </c>
      <c r="K830" s="401" t="s">
        <v>1143</v>
      </c>
      <c r="L830" s="401" t="s">
        <v>1144</v>
      </c>
      <c r="M830" s="402">
        <v>4201.75</v>
      </c>
      <c r="N830" s="401">
        <v>20</v>
      </c>
      <c r="O830" s="404">
        <f t="shared" si="32"/>
        <v>0.33333333333333337</v>
      </c>
      <c r="P830" s="405">
        <f>Table4[[#This Row],[Selling Price]]*Table4[[#This Row],[2025-Qty]]</f>
        <v>1400.5833333333335</v>
      </c>
    </row>
    <row r="831" spans="9:16">
      <c r="I831" s="400">
        <v>829</v>
      </c>
      <c r="J831" s="401" t="s">
        <v>1979</v>
      </c>
      <c r="K831" s="401" t="s">
        <v>1143</v>
      </c>
      <c r="L831" s="401" t="s">
        <v>1144</v>
      </c>
      <c r="M831" s="402">
        <v>220.5</v>
      </c>
      <c r="N831" s="401">
        <v>20</v>
      </c>
      <c r="O831" s="404">
        <f t="shared" si="32"/>
        <v>0.33333333333333337</v>
      </c>
      <c r="P831" s="405">
        <f>Table4[[#This Row],[Selling Price]]*Table4[[#This Row],[2025-Qty]]</f>
        <v>73.500000000000014</v>
      </c>
    </row>
    <row r="832" spans="9:16">
      <c r="I832" s="400">
        <v>830</v>
      </c>
      <c r="J832" s="401" t="s">
        <v>1980</v>
      </c>
      <c r="K832" s="401" t="s">
        <v>1143</v>
      </c>
      <c r="L832" s="401" t="s">
        <v>1144</v>
      </c>
      <c r="M832" s="402">
        <v>190.35</v>
      </c>
      <c r="N832" s="401">
        <v>20</v>
      </c>
      <c r="O832" s="404">
        <f t="shared" si="32"/>
        <v>0.33333333333333337</v>
      </c>
      <c r="P832" s="405">
        <f>Table4[[#This Row],[Selling Price]]*Table4[[#This Row],[2025-Qty]]</f>
        <v>63.45</v>
      </c>
    </row>
    <row r="833" spans="9:16">
      <c r="I833" s="400">
        <v>831</v>
      </c>
      <c r="J833" s="401" t="s">
        <v>1981</v>
      </c>
      <c r="K833" s="401"/>
      <c r="L833" s="401"/>
      <c r="M833" s="402">
        <v>500</v>
      </c>
      <c r="N833" s="401">
        <v>20</v>
      </c>
      <c r="O833" s="404">
        <f t="shared" si="32"/>
        <v>0.33333333333333337</v>
      </c>
      <c r="P833" s="405">
        <f>Table4[[#This Row],[Selling Price]]*Table4[[#This Row],[2025-Qty]]</f>
        <v>166.66666666666669</v>
      </c>
    </row>
    <row r="834" spans="9:16">
      <c r="I834" s="400">
        <v>832</v>
      </c>
      <c r="J834" s="401" t="s">
        <v>1982</v>
      </c>
      <c r="K834" s="401" t="s">
        <v>1143</v>
      </c>
      <c r="L834" s="401" t="s">
        <v>1144</v>
      </c>
      <c r="M834" s="402">
        <v>578.73</v>
      </c>
      <c r="N834" s="401">
        <v>20</v>
      </c>
      <c r="O834" s="404">
        <f t="shared" si="32"/>
        <v>0.33333333333333337</v>
      </c>
      <c r="P834" s="405">
        <f>Table4[[#This Row],[Selling Price]]*Table4[[#This Row],[2025-Qty]]</f>
        <v>192.91000000000003</v>
      </c>
    </row>
    <row r="835" spans="9:16">
      <c r="I835" s="400">
        <v>833</v>
      </c>
      <c r="J835" s="401" t="s">
        <v>1983</v>
      </c>
      <c r="K835" s="401" t="s">
        <v>1143</v>
      </c>
      <c r="L835" s="401" t="s">
        <v>1144</v>
      </c>
      <c r="M835" s="402">
        <v>5773.09</v>
      </c>
      <c r="N835" s="401">
        <v>20</v>
      </c>
      <c r="O835" s="404">
        <f t="shared" ref="O835:O898" si="33">(N835/3)*0.05</f>
        <v>0.33333333333333337</v>
      </c>
      <c r="P835" s="405">
        <f>Table4[[#This Row],[Selling Price]]*Table4[[#This Row],[2025-Qty]]</f>
        <v>1924.3633333333337</v>
      </c>
    </row>
    <row r="836" spans="9:16">
      <c r="I836" s="400">
        <v>834</v>
      </c>
      <c r="J836" s="401" t="s">
        <v>1984</v>
      </c>
      <c r="K836" s="401" t="s">
        <v>1143</v>
      </c>
      <c r="L836" s="401" t="s">
        <v>1144</v>
      </c>
      <c r="M836" s="402">
        <v>3191.23</v>
      </c>
      <c r="N836" s="401">
        <v>20</v>
      </c>
      <c r="O836" s="404">
        <f t="shared" si="33"/>
        <v>0.33333333333333337</v>
      </c>
      <c r="P836" s="405">
        <f>Table4[[#This Row],[Selling Price]]*Table4[[#This Row],[2025-Qty]]</f>
        <v>1063.7433333333336</v>
      </c>
    </row>
    <row r="837" spans="9:16">
      <c r="I837" s="400">
        <v>835</v>
      </c>
      <c r="J837" s="401" t="s">
        <v>1985</v>
      </c>
      <c r="K837" s="401" t="s">
        <v>1143</v>
      </c>
      <c r="L837" s="401" t="s">
        <v>1144</v>
      </c>
      <c r="M837" s="402">
        <v>992.97</v>
      </c>
      <c r="N837" s="401">
        <v>20</v>
      </c>
      <c r="O837" s="404">
        <f t="shared" si="33"/>
        <v>0.33333333333333337</v>
      </c>
      <c r="P837" s="405">
        <f>Table4[[#This Row],[Selling Price]]*Table4[[#This Row],[2025-Qty]]</f>
        <v>330.99000000000007</v>
      </c>
    </row>
    <row r="838" spans="9:16">
      <c r="I838" s="400">
        <v>836</v>
      </c>
      <c r="J838" s="401" t="s">
        <v>1986</v>
      </c>
      <c r="K838" s="401" t="s">
        <v>1143</v>
      </c>
      <c r="L838" s="401" t="s">
        <v>1144</v>
      </c>
      <c r="M838" s="402">
        <v>489.75</v>
      </c>
      <c r="N838" s="401">
        <v>20</v>
      </c>
      <c r="O838" s="404">
        <f t="shared" si="33"/>
        <v>0.33333333333333337</v>
      </c>
      <c r="P838" s="405">
        <f>Table4[[#This Row],[Selling Price]]*Table4[[#This Row],[2025-Qty]]</f>
        <v>163.25000000000003</v>
      </c>
    </row>
    <row r="839" spans="9:16">
      <c r="I839" s="400">
        <v>837</v>
      </c>
      <c r="J839" s="401" t="s">
        <v>1987</v>
      </c>
      <c r="K839" s="401" t="s">
        <v>1143</v>
      </c>
      <c r="L839" s="401" t="s">
        <v>1144</v>
      </c>
      <c r="M839" s="402">
        <v>137.27000000000001</v>
      </c>
      <c r="N839" s="401">
        <v>20</v>
      </c>
      <c r="O839" s="404">
        <f t="shared" si="33"/>
        <v>0.33333333333333337</v>
      </c>
      <c r="P839" s="405">
        <f>Table4[[#This Row],[Selling Price]]*Table4[[#This Row],[2025-Qty]]</f>
        <v>45.756666666666675</v>
      </c>
    </row>
    <row r="840" spans="9:16">
      <c r="I840" s="400">
        <v>838</v>
      </c>
      <c r="J840" s="401" t="s">
        <v>1988</v>
      </c>
      <c r="K840" s="401" t="s">
        <v>1143</v>
      </c>
      <c r="L840" s="401" t="s">
        <v>1144</v>
      </c>
      <c r="M840" s="402">
        <v>139.63999999999999</v>
      </c>
      <c r="N840" s="401">
        <v>20</v>
      </c>
      <c r="O840" s="404">
        <f t="shared" si="33"/>
        <v>0.33333333333333337</v>
      </c>
      <c r="P840" s="405">
        <f>Table4[[#This Row],[Selling Price]]*Table4[[#This Row],[2025-Qty]]</f>
        <v>46.546666666666667</v>
      </c>
    </row>
    <row r="841" spans="9:16">
      <c r="I841" s="400">
        <v>839</v>
      </c>
      <c r="J841" s="401" t="s">
        <v>1989</v>
      </c>
      <c r="K841" s="401" t="s">
        <v>1143</v>
      </c>
      <c r="L841" s="401" t="s">
        <v>1144</v>
      </c>
      <c r="M841" s="402">
        <v>157.03</v>
      </c>
      <c r="N841" s="401">
        <v>20</v>
      </c>
      <c r="O841" s="404">
        <f t="shared" si="33"/>
        <v>0.33333333333333337</v>
      </c>
      <c r="P841" s="405">
        <f>Table4[[#This Row],[Selling Price]]*Table4[[#This Row],[2025-Qty]]</f>
        <v>52.343333333333341</v>
      </c>
    </row>
    <row r="842" spans="9:16">
      <c r="I842" s="400">
        <v>840</v>
      </c>
      <c r="J842" s="401" t="s">
        <v>1990</v>
      </c>
      <c r="K842" s="406" t="s">
        <v>1482</v>
      </c>
      <c r="L842" s="401" t="s">
        <v>1144</v>
      </c>
      <c r="M842" s="402">
        <v>591.25</v>
      </c>
      <c r="N842" s="401">
        <v>20</v>
      </c>
      <c r="O842" s="404">
        <f t="shared" si="33"/>
        <v>0.33333333333333337</v>
      </c>
      <c r="P842" s="405">
        <f>Table4[[#This Row],[Selling Price]]*Table4[[#This Row],[2025-Qty]]</f>
        <v>197.08333333333334</v>
      </c>
    </row>
    <row r="843" spans="9:16">
      <c r="I843" s="400">
        <v>841</v>
      </c>
      <c r="J843" s="401" t="s">
        <v>1991</v>
      </c>
      <c r="K843" s="401" t="s">
        <v>1143</v>
      </c>
      <c r="L843" s="401" t="s">
        <v>1144</v>
      </c>
      <c r="M843" s="402">
        <v>603.55999999999995</v>
      </c>
      <c r="N843" s="401">
        <v>20</v>
      </c>
      <c r="O843" s="404">
        <f t="shared" si="33"/>
        <v>0.33333333333333337</v>
      </c>
      <c r="P843" s="405">
        <f>Table4[[#This Row],[Selling Price]]*Table4[[#This Row],[2025-Qty]]</f>
        <v>201.18666666666667</v>
      </c>
    </row>
    <row r="844" spans="9:16">
      <c r="I844" s="400">
        <v>842</v>
      </c>
      <c r="J844" s="401" t="s">
        <v>1992</v>
      </c>
      <c r="K844" s="401" t="s">
        <v>1143</v>
      </c>
      <c r="L844" s="401" t="s">
        <v>1144</v>
      </c>
      <c r="M844" s="402">
        <v>654.29999999999995</v>
      </c>
      <c r="N844" s="401">
        <v>20</v>
      </c>
      <c r="O844" s="404">
        <f t="shared" si="33"/>
        <v>0.33333333333333337</v>
      </c>
      <c r="P844" s="405">
        <f>Table4[[#This Row],[Selling Price]]*Table4[[#This Row],[2025-Qty]]</f>
        <v>218.10000000000002</v>
      </c>
    </row>
    <row r="845" spans="9:16">
      <c r="I845" s="400">
        <v>843</v>
      </c>
      <c r="J845" s="401" t="s">
        <v>1993</v>
      </c>
      <c r="K845" s="406" t="s">
        <v>1482</v>
      </c>
      <c r="L845" s="401" t="s">
        <v>1144</v>
      </c>
      <c r="M845" s="402">
        <v>330</v>
      </c>
      <c r="N845" s="401">
        <v>20</v>
      </c>
      <c r="O845" s="404">
        <f t="shared" si="33"/>
        <v>0.33333333333333337</v>
      </c>
      <c r="P845" s="405">
        <f>Table4[[#This Row],[Selling Price]]*Table4[[#This Row],[2025-Qty]]</f>
        <v>110.00000000000001</v>
      </c>
    </row>
    <row r="846" spans="9:16">
      <c r="I846" s="400">
        <v>844</v>
      </c>
      <c r="J846" s="401" t="s">
        <v>1994</v>
      </c>
      <c r="K846" s="406" t="s">
        <v>1482</v>
      </c>
      <c r="L846" s="401" t="s">
        <v>1144</v>
      </c>
      <c r="M846" s="402">
        <v>442</v>
      </c>
      <c r="N846" s="401">
        <v>20</v>
      </c>
      <c r="O846" s="404">
        <f t="shared" si="33"/>
        <v>0.33333333333333337</v>
      </c>
      <c r="P846" s="405">
        <f>Table4[[#This Row],[Selling Price]]*Table4[[#This Row],[2025-Qty]]</f>
        <v>147.33333333333334</v>
      </c>
    </row>
    <row r="847" spans="9:16">
      <c r="I847" s="400">
        <v>845</v>
      </c>
      <c r="J847" s="401" t="s">
        <v>1995</v>
      </c>
      <c r="K847" s="401" t="s">
        <v>1143</v>
      </c>
      <c r="L847" s="401" t="s">
        <v>1144</v>
      </c>
      <c r="M847" s="402">
        <v>159.5</v>
      </c>
      <c r="N847" s="401">
        <v>20</v>
      </c>
      <c r="O847" s="404">
        <f t="shared" si="33"/>
        <v>0.33333333333333337</v>
      </c>
      <c r="P847" s="405">
        <f>Table4[[#This Row],[Selling Price]]*Table4[[#This Row],[2025-Qty]]</f>
        <v>53.166666666666671</v>
      </c>
    </row>
    <row r="848" spans="9:16">
      <c r="I848" s="400">
        <v>846</v>
      </c>
      <c r="J848" s="401" t="s">
        <v>1996</v>
      </c>
      <c r="K848" s="401" t="s">
        <v>1143</v>
      </c>
      <c r="L848" s="401" t="s">
        <v>1144</v>
      </c>
      <c r="M848" s="402">
        <v>187</v>
      </c>
      <c r="N848" s="401">
        <v>20</v>
      </c>
      <c r="O848" s="404">
        <f t="shared" si="33"/>
        <v>0.33333333333333337</v>
      </c>
      <c r="P848" s="405">
        <f>Table4[[#This Row],[Selling Price]]*Table4[[#This Row],[2025-Qty]]</f>
        <v>62.333333333333343</v>
      </c>
    </row>
    <row r="849" spans="9:16">
      <c r="I849" s="400">
        <v>847</v>
      </c>
      <c r="J849" s="401" t="s">
        <v>1997</v>
      </c>
      <c r="K849" s="401" t="s">
        <v>1143</v>
      </c>
      <c r="L849" s="401" t="s">
        <v>1144</v>
      </c>
      <c r="M849" s="402">
        <v>19.600000000000001</v>
      </c>
      <c r="N849" s="401">
        <v>20</v>
      </c>
      <c r="O849" s="404">
        <f t="shared" si="33"/>
        <v>0.33333333333333337</v>
      </c>
      <c r="P849" s="405">
        <f>Table4[[#This Row],[Selling Price]]*Table4[[#This Row],[2025-Qty]]</f>
        <v>6.5333333333333341</v>
      </c>
    </row>
    <row r="850" spans="9:16">
      <c r="I850" s="400">
        <v>848</v>
      </c>
      <c r="J850" s="401" t="s">
        <v>1998</v>
      </c>
      <c r="K850" s="401" t="s">
        <v>1147</v>
      </c>
      <c r="L850" s="401" t="s">
        <v>1144</v>
      </c>
      <c r="M850" s="402">
        <v>420</v>
      </c>
      <c r="N850" s="401">
        <v>20</v>
      </c>
      <c r="O850" s="404">
        <f t="shared" si="33"/>
        <v>0.33333333333333337</v>
      </c>
      <c r="P850" s="405">
        <f>Table4[[#This Row],[Selling Price]]*Table4[[#This Row],[2025-Qty]]</f>
        <v>140.00000000000003</v>
      </c>
    </row>
    <row r="851" spans="9:16">
      <c r="I851" s="400">
        <v>849</v>
      </c>
      <c r="J851" s="401" t="s">
        <v>1999</v>
      </c>
      <c r="K851" s="401" t="s">
        <v>1143</v>
      </c>
      <c r="L851" s="401" t="s">
        <v>1144</v>
      </c>
      <c r="M851" s="402">
        <v>21</v>
      </c>
      <c r="N851" s="401">
        <v>20</v>
      </c>
      <c r="O851" s="404">
        <f t="shared" si="33"/>
        <v>0.33333333333333337</v>
      </c>
      <c r="P851" s="405">
        <f>Table4[[#This Row],[Selling Price]]*Table4[[#This Row],[2025-Qty]]</f>
        <v>7.0000000000000009</v>
      </c>
    </row>
    <row r="852" spans="9:16">
      <c r="I852" s="400">
        <v>850</v>
      </c>
      <c r="J852" s="401" t="s">
        <v>2000</v>
      </c>
      <c r="K852" s="401" t="s">
        <v>1143</v>
      </c>
      <c r="L852" s="401" t="s">
        <v>1144</v>
      </c>
      <c r="M852" s="402">
        <v>581</v>
      </c>
      <c r="N852" s="401">
        <v>20</v>
      </c>
      <c r="O852" s="404">
        <f t="shared" si="33"/>
        <v>0.33333333333333337</v>
      </c>
      <c r="P852" s="405">
        <f>Table4[[#This Row],[Selling Price]]*Table4[[#This Row],[2025-Qty]]</f>
        <v>193.66666666666669</v>
      </c>
    </row>
    <row r="853" spans="9:16">
      <c r="I853" s="400">
        <v>851</v>
      </c>
      <c r="J853" s="401" t="s">
        <v>2001</v>
      </c>
      <c r="K853" s="401" t="s">
        <v>1147</v>
      </c>
      <c r="L853" s="401" t="s">
        <v>1144</v>
      </c>
      <c r="M853" s="402">
        <v>235.17</v>
      </c>
      <c r="N853" s="401">
        <v>20</v>
      </c>
      <c r="O853" s="404">
        <f t="shared" si="33"/>
        <v>0.33333333333333337</v>
      </c>
      <c r="P853" s="405">
        <f>Table4[[#This Row],[Selling Price]]*Table4[[#This Row],[2025-Qty]]</f>
        <v>78.39</v>
      </c>
    </row>
    <row r="854" spans="9:16">
      <c r="I854" s="400">
        <v>852</v>
      </c>
      <c r="J854" s="401" t="s">
        <v>2002</v>
      </c>
      <c r="K854" s="401" t="s">
        <v>1147</v>
      </c>
      <c r="L854" s="401" t="s">
        <v>1144</v>
      </c>
      <c r="M854" s="402">
        <v>4423.1899999999996</v>
      </c>
      <c r="N854" s="401">
        <v>20</v>
      </c>
      <c r="O854" s="404">
        <f t="shared" si="33"/>
        <v>0.33333333333333337</v>
      </c>
      <c r="P854" s="405">
        <f>Table4[[#This Row],[Selling Price]]*Table4[[#This Row],[2025-Qty]]</f>
        <v>1474.3966666666668</v>
      </c>
    </row>
    <row r="855" spans="9:16">
      <c r="I855" s="400">
        <v>853</v>
      </c>
      <c r="J855" s="401" t="s">
        <v>2003</v>
      </c>
      <c r="K855" s="401" t="s">
        <v>1143</v>
      </c>
      <c r="L855" s="401" t="s">
        <v>1144</v>
      </c>
      <c r="M855" s="402">
        <v>351</v>
      </c>
      <c r="N855" s="401">
        <v>20</v>
      </c>
      <c r="O855" s="404">
        <f t="shared" si="33"/>
        <v>0.33333333333333337</v>
      </c>
      <c r="P855" s="405">
        <f>Table4[[#This Row],[Selling Price]]*Table4[[#This Row],[2025-Qty]]</f>
        <v>117.00000000000001</v>
      </c>
    </row>
    <row r="856" spans="9:16">
      <c r="I856" s="400">
        <v>854</v>
      </c>
      <c r="J856" s="401" t="s">
        <v>2004</v>
      </c>
      <c r="K856" s="401" t="s">
        <v>1147</v>
      </c>
      <c r="L856" s="401" t="s">
        <v>1144</v>
      </c>
      <c r="M856" s="402">
        <v>499</v>
      </c>
      <c r="N856" s="401">
        <v>20</v>
      </c>
      <c r="O856" s="404">
        <f t="shared" si="33"/>
        <v>0.33333333333333337</v>
      </c>
      <c r="P856" s="405">
        <f>Table4[[#This Row],[Selling Price]]*Table4[[#This Row],[2025-Qty]]</f>
        <v>166.33333333333334</v>
      </c>
    </row>
    <row r="857" spans="9:16">
      <c r="I857" s="400">
        <v>855</v>
      </c>
      <c r="J857" s="401" t="s">
        <v>2005</v>
      </c>
      <c r="K857" s="401" t="s">
        <v>1140</v>
      </c>
      <c r="L857" s="401" t="s">
        <v>1141</v>
      </c>
      <c r="M857" s="402">
        <v>597.33000000000004</v>
      </c>
      <c r="N857" s="401">
        <v>20</v>
      </c>
      <c r="O857" s="404">
        <f t="shared" si="33"/>
        <v>0.33333333333333337</v>
      </c>
      <c r="P857" s="405">
        <f>Table4[[#This Row],[Selling Price]]*Table4[[#This Row],[2025-Qty]]</f>
        <v>199.11000000000004</v>
      </c>
    </row>
    <row r="858" spans="9:16">
      <c r="I858" s="400">
        <v>856</v>
      </c>
      <c r="J858" s="401" t="s">
        <v>2006</v>
      </c>
      <c r="K858" s="401" t="s">
        <v>1140</v>
      </c>
      <c r="L858" s="401" t="s">
        <v>1141</v>
      </c>
      <c r="M858" s="402">
        <v>9.75</v>
      </c>
      <c r="N858" s="401">
        <v>20</v>
      </c>
      <c r="O858" s="404">
        <f t="shared" si="33"/>
        <v>0.33333333333333337</v>
      </c>
      <c r="P858" s="405">
        <f>Table4[[#This Row],[Selling Price]]*Table4[[#This Row],[2025-Qty]]</f>
        <v>3.2500000000000004</v>
      </c>
    </row>
    <row r="859" spans="9:16">
      <c r="I859" s="400">
        <v>857</v>
      </c>
      <c r="J859" s="401" t="s">
        <v>2007</v>
      </c>
      <c r="K859" s="401" t="s">
        <v>1140</v>
      </c>
      <c r="L859" s="401" t="s">
        <v>1141</v>
      </c>
      <c r="M859" s="402">
        <v>896.5</v>
      </c>
      <c r="N859" s="401">
        <v>20</v>
      </c>
      <c r="O859" s="404">
        <f t="shared" si="33"/>
        <v>0.33333333333333337</v>
      </c>
      <c r="P859" s="405">
        <f>Table4[[#This Row],[Selling Price]]*Table4[[#This Row],[2025-Qty]]</f>
        <v>298.83333333333337</v>
      </c>
    </row>
    <row r="860" spans="9:16">
      <c r="I860" s="400">
        <v>858</v>
      </c>
      <c r="J860" s="401" t="s">
        <v>2008</v>
      </c>
      <c r="K860" s="401" t="s">
        <v>1140</v>
      </c>
      <c r="L860" s="401" t="s">
        <v>1141</v>
      </c>
      <c r="M860" s="402">
        <v>477</v>
      </c>
      <c r="N860" s="401">
        <v>20</v>
      </c>
      <c r="O860" s="404">
        <f t="shared" si="33"/>
        <v>0.33333333333333337</v>
      </c>
      <c r="P860" s="405">
        <f>Table4[[#This Row],[Selling Price]]*Table4[[#This Row],[2025-Qty]]</f>
        <v>159.00000000000003</v>
      </c>
    </row>
    <row r="861" spans="9:16">
      <c r="I861" s="400">
        <v>859</v>
      </c>
      <c r="J861" s="401" t="s">
        <v>2009</v>
      </c>
      <c r="K861" s="401" t="s">
        <v>1147</v>
      </c>
      <c r="L861" s="401" t="s">
        <v>1144</v>
      </c>
      <c r="M861" s="402">
        <v>972.5</v>
      </c>
      <c r="N861" s="401">
        <v>20</v>
      </c>
      <c r="O861" s="404">
        <f t="shared" si="33"/>
        <v>0.33333333333333337</v>
      </c>
      <c r="P861" s="405">
        <f>Table4[[#This Row],[Selling Price]]*Table4[[#This Row],[2025-Qty]]</f>
        <v>324.16666666666669</v>
      </c>
    </row>
    <row r="862" spans="9:16">
      <c r="I862" s="400">
        <v>860</v>
      </c>
      <c r="J862" s="401" t="s">
        <v>2010</v>
      </c>
      <c r="K862" s="401" t="s">
        <v>1147</v>
      </c>
      <c r="L862" s="401" t="s">
        <v>1144</v>
      </c>
      <c r="M862" s="402">
        <v>15.22</v>
      </c>
      <c r="N862" s="401">
        <v>20</v>
      </c>
      <c r="O862" s="404">
        <f t="shared" si="33"/>
        <v>0.33333333333333337</v>
      </c>
      <c r="P862" s="405">
        <f>Table4[[#This Row],[Selling Price]]*Table4[[#This Row],[2025-Qty]]</f>
        <v>5.0733333333333341</v>
      </c>
    </row>
    <row r="863" spans="9:16">
      <c r="I863" s="400">
        <v>861</v>
      </c>
      <c r="J863" s="401" t="s">
        <v>2011</v>
      </c>
      <c r="K863" s="401" t="s">
        <v>1147</v>
      </c>
      <c r="L863" s="401" t="s">
        <v>1144</v>
      </c>
      <c r="M863" s="402">
        <v>21.15</v>
      </c>
      <c r="N863" s="401">
        <v>20</v>
      </c>
      <c r="O863" s="404">
        <f t="shared" si="33"/>
        <v>0.33333333333333337</v>
      </c>
      <c r="P863" s="405">
        <f>Table4[[#This Row],[Selling Price]]*Table4[[#This Row],[2025-Qty]]</f>
        <v>7.0500000000000007</v>
      </c>
    </row>
    <row r="864" spans="9:16">
      <c r="I864" s="400">
        <v>862</v>
      </c>
      <c r="J864" s="401" t="s">
        <v>2012</v>
      </c>
      <c r="K864" s="401" t="s">
        <v>1147</v>
      </c>
      <c r="L864" s="401" t="s">
        <v>1144</v>
      </c>
      <c r="M864" s="402">
        <v>91.59</v>
      </c>
      <c r="N864" s="401">
        <v>20</v>
      </c>
      <c r="O864" s="404">
        <f t="shared" si="33"/>
        <v>0.33333333333333337</v>
      </c>
      <c r="P864" s="405">
        <f>Table4[[#This Row],[Selling Price]]*Table4[[#This Row],[2025-Qty]]</f>
        <v>30.530000000000005</v>
      </c>
    </row>
    <row r="865" spans="9:16">
      <c r="I865" s="400">
        <v>863</v>
      </c>
      <c r="J865" s="401" t="s">
        <v>2013</v>
      </c>
      <c r="K865" s="401" t="s">
        <v>1147</v>
      </c>
      <c r="L865" s="401" t="s">
        <v>1144</v>
      </c>
      <c r="M865" s="402">
        <v>1698.73</v>
      </c>
      <c r="N865" s="401">
        <v>20</v>
      </c>
      <c r="O865" s="404">
        <f t="shared" si="33"/>
        <v>0.33333333333333337</v>
      </c>
      <c r="P865" s="405">
        <f>Table4[[#This Row],[Selling Price]]*Table4[[#This Row],[2025-Qty]]</f>
        <v>566.24333333333345</v>
      </c>
    </row>
    <row r="866" spans="9:16">
      <c r="I866" s="400">
        <v>864</v>
      </c>
      <c r="J866" s="401" t="s">
        <v>2014</v>
      </c>
      <c r="K866" s="401" t="s">
        <v>1147</v>
      </c>
      <c r="L866" s="401" t="s">
        <v>1144</v>
      </c>
      <c r="M866" s="402">
        <v>765.59</v>
      </c>
      <c r="N866" s="401">
        <v>20</v>
      </c>
      <c r="O866" s="404">
        <f t="shared" si="33"/>
        <v>0.33333333333333337</v>
      </c>
      <c r="P866" s="405">
        <f>Table4[[#This Row],[Selling Price]]*Table4[[#This Row],[2025-Qty]]</f>
        <v>255.19666666666672</v>
      </c>
    </row>
    <row r="867" spans="9:16">
      <c r="I867" s="400">
        <v>865</v>
      </c>
      <c r="J867" s="401" t="s">
        <v>2015</v>
      </c>
      <c r="K867" s="401" t="s">
        <v>1147</v>
      </c>
      <c r="L867" s="401" t="s">
        <v>1144</v>
      </c>
      <c r="M867" s="402">
        <v>30.23</v>
      </c>
      <c r="N867" s="401">
        <v>20</v>
      </c>
      <c r="O867" s="404">
        <f t="shared" si="33"/>
        <v>0.33333333333333337</v>
      </c>
      <c r="P867" s="405">
        <f>Table4[[#This Row],[Selling Price]]*Table4[[#This Row],[2025-Qty]]</f>
        <v>10.076666666666668</v>
      </c>
    </row>
    <row r="868" spans="9:16">
      <c r="I868" s="400">
        <v>866</v>
      </c>
      <c r="J868" s="401" t="s">
        <v>2016</v>
      </c>
      <c r="K868" s="401" t="s">
        <v>1147</v>
      </c>
      <c r="L868" s="401" t="s">
        <v>1144</v>
      </c>
      <c r="M868" s="402">
        <v>135.4</v>
      </c>
      <c r="N868" s="401">
        <v>20</v>
      </c>
      <c r="O868" s="404">
        <f t="shared" si="33"/>
        <v>0.33333333333333337</v>
      </c>
      <c r="P868" s="405">
        <f>Table4[[#This Row],[Selling Price]]*Table4[[#This Row],[2025-Qty]]</f>
        <v>45.13333333333334</v>
      </c>
    </row>
    <row r="869" spans="9:16">
      <c r="I869" s="400">
        <v>867</v>
      </c>
      <c r="J869" s="401" t="s">
        <v>2017</v>
      </c>
      <c r="K869" s="401" t="s">
        <v>1147</v>
      </c>
      <c r="L869" s="401" t="s">
        <v>1144</v>
      </c>
      <c r="M869" s="402">
        <v>135.4</v>
      </c>
      <c r="N869" s="401">
        <v>20</v>
      </c>
      <c r="O869" s="404">
        <f t="shared" si="33"/>
        <v>0.33333333333333337</v>
      </c>
      <c r="P869" s="405">
        <f>Table4[[#This Row],[Selling Price]]*Table4[[#This Row],[2025-Qty]]</f>
        <v>45.13333333333334</v>
      </c>
    </row>
    <row r="870" spans="9:16">
      <c r="I870" s="400">
        <v>868</v>
      </c>
      <c r="J870" s="401" t="s">
        <v>2018</v>
      </c>
      <c r="K870" s="401" t="s">
        <v>1157</v>
      </c>
      <c r="L870" s="401" t="s">
        <v>1144</v>
      </c>
      <c r="M870" s="402">
        <v>21.6</v>
      </c>
      <c r="N870" s="401">
        <v>20</v>
      </c>
      <c r="O870" s="404">
        <f t="shared" si="33"/>
        <v>0.33333333333333337</v>
      </c>
      <c r="P870" s="405">
        <f>Table4[[#This Row],[Selling Price]]*Table4[[#This Row],[2025-Qty]]</f>
        <v>7.2000000000000011</v>
      </c>
    </row>
    <row r="871" spans="9:16">
      <c r="I871" s="400">
        <v>869</v>
      </c>
      <c r="J871" s="401" t="s">
        <v>2019</v>
      </c>
      <c r="K871" s="401" t="s">
        <v>1299</v>
      </c>
      <c r="L871" s="401" t="s">
        <v>1144</v>
      </c>
      <c r="M871" s="402">
        <v>1037.4000000000001</v>
      </c>
      <c r="N871" s="401">
        <v>20</v>
      </c>
      <c r="O871" s="404">
        <f t="shared" si="33"/>
        <v>0.33333333333333337</v>
      </c>
      <c r="P871" s="405">
        <f>Table4[[#This Row],[Selling Price]]*Table4[[#This Row],[2025-Qty]]</f>
        <v>345.80000000000007</v>
      </c>
    </row>
    <row r="872" spans="9:16">
      <c r="I872" s="400">
        <v>870</v>
      </c>
      <c r="J872" s="401" t="s">
        <v>2020</v>
      </c>
      <c r="K872" s="401" t="s">
        <v>1147</v>
      </c>
      <c r="L872" s="401" t="s">
        <v>1144</v>
      </c>
      <c r="M872" s="402">
        <v>1314.4</v>
      </c>
      <c r="N872" s="401">
        <v>20</v>
      </c>
      <c r="O872" s="404">
        <f t="shared" si="33"/>
        <v>0.33333333333333337</v>
      </c>
      <c r="P872" s="405">
        <f>Table4[[#This Row],[Selling Price]]*Table4[[#This Row],[2025-Qty]]</f>
        <v>438.13333333333344</v>
      </c>
    </row>
    <row r="873" spans="9:16">
      <c r="I873" s="400">
        <v>871</v>
      </c>
      <c r="J873" s="401" t="s">
        <v>2021</v>
      </c>
      <c r="K873" s="401" t="s">
        <v>1147</v>
      </c>
      <c r="L873" s="401" t="s">
        <v>1144</v>
      </c>
      <c r="M873" s="402">
        <v>993.99</v>
      </c>
      <c r="N873" s="401">
        <v>20</v>
      </c>
      <c r="O873" s="404">
        <f t="shared" si="33"/>
        <v>0.33333333333333337</v>
      </c>
      <c r="P873" s="405">
        <f>Table4[[#This Row],[Selling Price]]*Table4[[#This Row],[2025-Qty]]</f>
        <v>331.33000000000004</v>
      </c>
    </row>
    <row r="874" spans="9:16">
      <c r="I874" s="400">
        <v>872</v>
      </c>
      <c r="J874" s="401" t="s">
        <v>2022</v>
      </c>
      <c r="K874" s="401" t="s">
        <v>1147</v>
      </c>
      <c r="L874" s="401" t="s">
        <v>1144</v>
      </c>
      <c r="M874" s="402">
        <v>426.82</v>
      </c>
      <c r="N874" s="401">
        <v>20</v>
      </c>
      <c r="O874" s="404">
        <f t="shared" si="33"/>
        <v>0.33333333333333337</v>
      </c>
      <c r="P874" s="405">
        <f>Table4[[#This Row],[Selling Price]]*Table4[[#This Row],[2025-Qty]]</f>
        <v>142.27333333333334</v>
      </c>
    </row>
    <row r="875" spans="9:16">
      <c r="I875" s="400">
        <v>873</v>
      </c>
      <c r="J875" s="401" t="s">
        <v>2023</v>
      </c>
      <c r="K875" s="401" t="s">
        <v>1157</v>
      </c>
      <c r="L875" s="401" t="s">
        <v>1144</v>
      </c>
      <c r="M875" s="402">
        <v>6094.2</v>
      </c>
      <c r="N875" s="401">
        <v>20</v>
      </c>
      <c r="O875" s="404">
        <f t="shared" si="33"/>
        <v>0.33333333333333337</v>
      </c>
      <c r="P875" s="405">
        <f>Table4[[#This Row],[Selling Price]]*Table4[[#This Row],[2025-Qty]]</f>
        <v>2031.4</v>
      </c>
    </row>
    <row r="876" spans="9:16">
      <c r="I876" s="400">
        <v>874</v>
      </c>
      <c r="J876" s="401" t="s">
        <v>2024</v>
      </c>
      <c r="K876" s="401" t="s">
        <v>1490</v>
      </c>
      <c r="L876" s="401" t="s">
        <v>1144</v>
      </c>
      <c r="M876" s="402">
        <v>6400</v>
      </c>
      <c r="N876" s="401">
        <v>20</v>
      </c>
      <c r="O876" s="404">
        <f t="shared" si="33"/>
        <v>0.33333333333333337</v>
      </c>
      <c r="P876" s="405">
        <f>Table4[[#This Row],[Selling Price]]*Table4[[#This Row],[2025-Qty]]</f>
        <v>2133.3333333333335</v>
      </c>
    </row>
    <row r="877" spans="9:16">
      <c r="I877" s="400">
        <v>875</v>
      </c>
      <c r="J877" s="401" t="s">
        <v>2025</v>
      </c>
      <c r="K877" s="401" t="s">
        <v>1157</v>
      </c>
      <c r="L877" s="401" t="s">
        <v>1144</v>
      </c>
      <c r="M877" s="402">
        <v>5305</v>
      </c>
      <c r="N877" s="401">
        <v>20</v>
      </c>
      <c r="O877" s="404">
        <f t="shared" si="33"/>
        <v>0.33333333333333337</v>
      </c>
      <c r="P877" s="405">
        <f>Table4[[#This Row],[Selling Price]]*Table4[[#This Row],[2025-Qty]]</f>
        <v>1768.3333333333335</v>
      </c>
    </row>
    <row r="878" spans="9:16">
      <c r="I878" s="400">
        <v>876</v>
      </c>
      <c r="J878" s="401" t="s">
        <v>2026</v>
      </c>
      <c r="K878" s="401" t="s">
        <v>1157</v>
      </c>
      <c r="L878" s="401" t="s">
        <v>1144</v>
      </c>
      <c r="M878" s="402">
        <v>505.8</v>
      </c>
      <c r="N878" s="401">
        <v>20</v>
      </c>
      <c r="O878" s="404">
        <f t="shared" si="33"/>
        <v>0.33333333333333337</v>
      </c>
      <c r="P878" s="405">
        <f>Table4[[#This Row],[Selling Price]]*Table4[[#This Row],[2025-Qty]]</f>
        <v>168.60000000000002</v>
      </c>
    </row>
    <row r="879" spans="9:16">
      <c r="I879" s="400">
        <v>877</v>
      </c>
      <c r="J879" s="401" t="s">
        <v>2027</v>
      </c>
      <c r="K879" s="401" t="s">
        <v>1140</v>
      </c>
      <c r="L879" s="401" t="s">
        <v>1141</v>
      </c>
      <c r="M879" s="402">
        <v>22.5</v>
      </c>
      <c r="N879" s="401">
        <v>20</v>
      </c>
      <c r="O879" s="404">
        <f t="shared" si="33"/>
        <v>0.33333333333333337</v>
      </c>
      <c r="P879" s="405">
        <f>Table4[[#This Row],[Selling Price]]*Table4[[#This Row],[2025-Qty]]</f>
        <v>7.5000000000000009</v>
      </c>
    </row>
    <row r="880" spans="9:16">
      <c r="I880" s="400">
        <v>878</v>
      </c>
      <c r="J880" s="401" t="s">
        <v>2028</v>
      </c>
      <c r="K880" s="401" t="s">
        <v>1140</v>
      </c>
      <c r="L880" s="401" t="s">
        <v>1141</v>
      </c>
      <c r="M880" s="402">
        <v>57.11</v>
      </c>
      <c r="N880" s="401">
        <v>20</v>
      </c>
      <c r="O880" s="404">
        <f t="shared" si="33"/>
        <v>0.33333333333333337</v>
      </c>
      <c r="P880" s="405">
        <f>Table4[[#This Row],[Selling Price]]*Table4[[#This Row],[2025-Qty]]</f>
        <v>19.036666666666669</v>
      </c>
    </row>
    <row r="881" spans="9:16">
      <c r="I881" s="400">
        <v>879</v>
      </c>
      <c r="J881" s="401" t="s">
        <v>2029</v>
      </c>
      <c r="K881" s="401" t="s">
        <v>1157</v>
      </c>
      <c r="L881" s="401" t="s">
        <v>1144</v>
      </c>
      <c r="M881" s="402">
        <v>62.45</v>
      </c>
      <c r="N881" s="401">
        <v>20</v>
      </c>
      <c r="O881" s="404">
        <f t="shared" si="33"/>
        <v>0.33333333333333337</v>
      </c>
      <c r="P881" s="405">
        <f>Table4[[#This Row],[Selling Price]]*Table4[[#This Row],[2025-Qty]]</f>
        <v>20.81666666666667</v>
      </c>
    </row>
    <row r="882" spans="9:16">
      <c r="I882" s="400">
        <v>880</v>
      </c>
      <c r="J882" s="401" t="s">
        <v>2030</v>
      </c>
      <c r="K882" s="401" t="s">
        <v>1299</v>
      </c>
      <c r="L882" s="401" t="s">
        <v>1144</v>
      </c>
      <c r="M882" s="402">
        <v>101.27</v>
      </c>
      <c r="N882" s="401">
        <v>20</v>
      </c>
      <c r="O882" s="404">
        <f t="shared" si="33"/>
        <v>0.33333333333333337</v>
      </c>
      <c r="P882" s="405">
        <f>Table4[[#This Row],[Selling Price]]*Table4[[#This Row],[2025-Qty]]</f>
        <v>33.756666666666668</v>
      </c>
    </row>
    <row r="883" spans="9:16">
      <c r="I883" s="400">
        <v>881</v>
      </c>
      <c r="J883" s="401" t="s">
        <v>2031</v>
      </c>
      <c r="K883" s="401" t="s">
        <v>1157</v>
      </c>
      <c r="L883" s="401" t="s">
        <v>1144</v>
      </c>
      <c r="M883" s="402">
        <v>748.55</v>
      </c>
      <c r="N883" s="401">
        <v>20</v>
      </c>
      <c r="O883" s="404">
        <f t="shared" si="33"/>
        <v>0.33333333333333337</v>
      </c>
      <c r="P883" s="405">
        <f>Table4[[#This Row],[Selling Price]]*Table4[[#This Row],[2025-Qty]]</f>
        <v>249.51666666666668</v>
      </c>
    </row>
    <row r="884" spans="9:16">
      <c r="I884" s="400">
        <v>882</v>
      </c>
      <c r="J884" s="401" t="s">
        <v>2032</v>
      </c>
      <c r="K884" s="401" t="s">
        <v>1157</v>
      </c>
      <c r="L884" s="401" t="s">
        <v>1144</v>
      </c>
      <c r="M884" s="402">
        <v>364.08</v>
      </c>
      <c r="N884" s="401">
        <v>20</v>
      </c>
      <c r="O884" s="404">
        <f t="shared" si="33"/>
        <v>0.33333333333333337</v>
      </c>
      <c r="P884" s="405">
        <f>Table4[[#This Row],[Selling Price]]*Table4[[#This Row],[2025-Qty]]</f>
        <v>121.36000000000001</v>
      </c>
    </row>
    <row r="885" spans="9:16">
      <c r="I885" s="400">
        <v>883</v>
      </c>
      <c r="J885" s="401" t="s">
        <v>2033</v>
      </c>
      <c r="K885" s="401" t="s">
        <v>1157</v>
      </c>
      <c r="L885" s="401" t="s">
        <v>1144</v>
      </c>
      <c r="M885" s="402">
        <v>55.15</v>
      </c>
      <c r="N885" s="401">
        <v>20</v>
      </c>
      <c r="O885" s="404">
        <f t="shared" si="33"/>
        <v>0.33333333333333337</v>
      </c>
      <c r="P885" s="405">
        <f>Table4[[#This Row],[Selling Price]]*Table4[[#This Row],[2025-Qty]]</f>
        <v>18.383333333333336</v>
      </c>
    </row>
    <row r="886" spans="9:16">
      <c r="I886" s="400">
        <v>884</v>
      </c>
      <c r="J886" s="401" t="s">
        <v>2034</v>
      </c>
      <c r="K886" s="401" t="s">
        <v>1299</v>
      </c>
      <c r="L886" s="401" t="s">
        <v>1144</v>
      </c>
      <c r="M886" s="402">
        <v>561.6</v>
      </c>
      <c r="N886" s="401">
        <v>20</v>
      </c>
      <c r="O886" s="404">
        <f t="shared" si="33"/>
        <v>0.33333333333333337</v>
      </c>
      <c r="P886" s="405">
        <f>Table4[[#This Row],[Selling Price]]*Table4[[#This Row],[2025-Qty]]</f>
        <v>187.20000000000002</v>
      </c>
    </row>
    <row r="887" spans="9:16">
      <c r="I887" s="400">
        <v>885</v>
      </c>
      <c r="J887" s="401" t="s">
        <v>2035</v>
      </c>
      <c r="K887" s="401" t="s">
        <v>1140</v>
      </c>
      <c r="L887" s="401" t="s">
        <v>1141</v>
      </c>
      <c r="M887" s="402">
        <v>105</v>
      </c>
      <c r="N887" s="401">
        <v>20</v>
      </c>
      <c r="O887" s="404">
        <f t="shared" si="33"/>
        <v>0.33333333333333337</v>
      </c>
      <c r="P887" s="405">
        <f>Table4[[#This Row],[Selling Price]]*Table4[[#This Row],[2025-Qty]]</f>
        <v>35.000000000000007</v>
      </c>
    </row>
    <row r="888" spans="9:16">
      <c r="I888" s="400">
        <v>886</v>
      </c>
      <c r="J888" s="401" t="s">
        <v>2036</v>
      </c>
      <c r="K888" s="401" t="s">
        <v>1140</v>
      </c>
      <c r="L888" s="401" t="s">
        <v>1141</v>
      </c>
      <c r="M888" s="402">
        <v>305</v>
      </c>
      <c r="N888" s="401">
        <v>20</v>
      </c>
      <c r="O888" s="404">
        <f t="shared" si="33"/>
        <v>0.33333333333333337</v>
      </c>
      <c r="P888" s="405">
        <f>Table4[[#This Row],[Selling Price]]*Table4[[#This Row],[2025-Qty]]</f>
        <v>101.66666666666667</v>
      </c>
    </row>
    <row r="889" spans="9:16">
      <c r="I889" s="400">
        <v>887</v>
      </c>
      <c r="J889" s="401" t="s">
        <v>2037</v>
      </c>
      <c r="K889" s="401" t="s">
        <v>1140</v>
      </c>
      <c r="L889" s="401" t="s">
        <v>1141</v>
      </c>
      <c r="M889" s="402">
        <v>60</v>
      </c>
      <c r="N889" s="401">
        <v>20</v>
      </c>
      <c r="O889" s="404">
        <f t="shared" si="33"/>
        <v>0.33333333333333337</v>
      </c>
      <c r="P889" s="405">
        <f>Table4[[#This Row],[Selling Price]]*Table4[[#This Row],[2025-Qty]]</f>
        <v>20.000000000000004</v>
      </c>
    </row>
    <row r="890" spans="9:16">
      <c r="I890" s="400">
        <v>888</v>
      </c>
      <c r="J890" s="401" t="s">
        <v>2038</v>
      </c>
      <c r="K890" s="401" t="s">
        <v>1147</v>
      </c>
      <c r="L890" s="401" t="s">
        <v>1144</v>
      </c>
      <c r="M890" s="402">
        <v>4790.8999999999996</v>
      </c>
      <c r="N890" s="401">
        <v>20</v>
      </c>
      <c r="O890" s="404">
        <f t="shared" si="33"/>
        <v>0.33333333333333337</v>
      </c>
      <c r="P890" s="405">
        <f>Table4[[#This Row],[Selling Price]]*Table4[[#This Row],[2025-Qty]]</f>
        <v>1596.9666666666667</v>
      </c>
    </row>
    <row r="891" spans="9:16">
      <c r="I891" s="400">
        <v>889</v>
      </c>
      <c r="J891" s="401" t="s">
        <v>2039</v>
      </c>
      <c r="K891" s="401" t="s">
        <v>1143</v>
      </c>
      <c r="L891" s="401" t="s">
        <v>1144</v>
      </c>
      <c r="M891" s="402">
        <v>577</v>
      </c>
      <c r="N891" s="401">
        <v>20</v>
      </c>
      <c r="O891" s="404">
        <f t="shared" si="33"/>
        <v>0.33333333333333337</v>
      </c>
      <c r="P891" s="405">
        <f>Table4[[#This Row],[Selling Price]]*Table4[[#This Row],[2025-Qty]]</f>
        <v>192.33333333333334</v>
      </c>
    </row>
    <row r="892" spans="9:16">
      <c r="I892" s="400">
        <v>890</v>
      </c>
      <c r="J892" s="401" t="s">
        <v>2040</v>
      </c>
      <c r="K892" s="401" t="s">
        <v>1299</v>
      </c>
      <c r="L892" s="401" t="s">
        <v>1144</v>
      </c>
      <c r="M892" s="402">
        <v>347</v>
      </c>
      <c r="N892" s="401">
        <v>20</v>
      </c>
      <c r="O892" s="404">
        <f t="shared" si="33"/>
        <v>0.33333333333333337</v>
      </c>
      <c r="P892" s="405">
        <f>Table4[[#This Row],[Selling Price]]*Table4[[#This Row],[2025-Qty]]</f>
        <v>115.66666666666669</v>
      </c>
    </row>
    <row r="893" spans="9:16">
      <c r="I893" s="400">
        <v>891</v>
      </c>
      <c r="J893" s="401" t="s">
        <v>2041</v>
      </c>
      <c r="K893" s="401" t="s">
        <v>1140</v>
      </c>
      <c r="L893" s="401" t="s">
        <v>1141</v>
      </c>
      <c r="M893" s="402">
        <v>2900</v>
      </c>
      <c r="N893" s="401">
        <v>20</v>
      </c>
      <c r="O893" s="404">
        <f t="shared" si="33"/>
        <v>0.33333333333333337</v>
      </c>
      <c r="P893" s="405">
        <f>Table4[[#This Row],[Selling Price]]*Table4[[#This Row],[2025-Qty]]</f>
        <v>966.66666666666674</v>
      </c>
    </row>
    <row r="894" spans="9:16">
      <c r="I894" s="400">
        <v>892</v>
      </c>
      <c r="J894" s="401" t="s">
        <v>2042</v>
      </c>
      <c r="K894" s="401" t="s">
        <v>1147</v>
      </c>
      <c r="L894" s="401" t="s">
        <v>1144</v>
      </c>
      <c r="M894" s="402">
        <v>1804.47</v>
      </c>
      <c r="N894" s="401">
        <v>20</v>
      </c>
      <c r="O894" s="404">
        <f t="shared" si="33"/>
        <v>0.33333333333333337</v>
      </c>
      <c r="P894" s="405">
        <f>Table4[[#This Row],[Selling Price]]*Table4[[#This Row],[2025-Qty]]</f>
        <v>601.49000000000012</v>
      </c>
    </row>
    <row r="895" spans="9:16">
      <c r="I895" s="400">
        <v>893</v>
      </c>
      <c r="J895" s="401" t="s">
        <v>2043</v>
      </c>
      <c r="K895" s="401" t="s">
        <v>1143</v>
      </c>
      <c r="L895" s="401" t="s">
        <v>1144</v>
      </c>
      <c r="M895" s="402">
        <v>255</v>
      </c>
      <c r="N895" s="401">
        <v>20</v>
      </c>
      <c r="O895" s="404">
        <f t="shared" si="33"/>
        <v>0.33333333333333337</v>
      </c>
      <c r="P895" s="405">
        <f>Table4[[#This Row],[Selling Price]]*Table4[[#This Row],[2025-Qty]]</f>
        <v>85.000000000000014</v>
      </c>
    </row>
    <row r="896" spans="9:16">
      <c r="I896" s="400">
        <v>894</v>
      </c>
      <c r="J896" s="401" t="s">
        <v>2044</v>
      </c>
      <c r="K896" s="401" t="s">
        <v>1140</v>
      </c>
      <c r="L896" s="401" t="s">
        <v>1141</v>
      </c>
      <c r="M896" s="402">
        <v>1390</v>
      </c>
      <c r="N896" s="401">
        <v>20</v>
      </c>
      <c r="O896" s="404">
        <f t="shared" si="33"/>
        <v>0.33333333333333337</v>
      </c>
      <c r="P896" s="405">
        <f>Table4[[#This Row],[Selling Price]]*Table4[[#This Row],[2025-Qty]]</f>
        <v>463.33333333333337</v>
      </c>
    </row>
    <row r="897" spans="9:16">
      <c r="I897" s="400">
        <v>895</v>
      </c>
      <c r="J897" s="401" t="s">
        <v>2045</v>
      </c>
      <c r="K897" s="401" t="s">
        <v>1157</v>
      </c>
      <c r="L897" s="401" t="s">
        <v>1144</v>
      </c>
      <c r="M897" s="402">
        <v>357.6</v>
      </c>
      <c r="N897" s="401">
        <v>20</v>
      </c>
      <c r="O897" s="404">
        <f t="shared" si="33"/>
        <v>0.33333333333333337</v>
      </c>
      <c r="P897" s="405">
        <f>Table4[[#This Row],[Selling Price]]*Table4[[#This Row],[2025-Qty]]</f>
        <v>119.20000000000002</v>
      </c>
    </row>
    <row r="898" spans="9:16">
      <c r="I898" s="400">
        <v>896</v>
      </c>
      <c r="J898" s="401" t="s">
        <v>2046</v>
      </c>
      <c r="K898" s="401" t="s">
        <v>1143</v>
      </c>
      <c r="L898" s="401" t="s">
        <v>1144</v>
      </c>
      <c r="M898" s="402">
        <v>177</v>
      </c>
      <c r="N898" s="401">
        <v>20</v>
      </c>
      <c r="O898" s="404">
        <f t="shared" si="33"/>
        <v>0.33333333333333337</v>
      </c>
      <c r="P898" s="405">
        <f>Table4[[#This Row],[Selling Price]]*Table4[[#This Row],[2025-Qty]]</f>
        <v>59.000000000000007</v>
      </c>
    </row>
    <row r="899" spans="9:16">
      <c r="I899" s="400">
        <v>897</v>
      </c>
      <c r="J899" s="401" t="s">
        <v>2047</v>
      </c>
      <c r="K899" s="401" t="s">
        <v>1140</v>
      </c>
      <c r="L899" s="401" t="s">
        <v>1141</v>
      </c>
      <c r="M899" s="402">
        <v>32</v>
      </c>
      <c r="N899" s="401">
        <v>20</v>
      </c>
      <c r="O899" s="404">
        <f t="shared" ref="O899:O962" si="34">(N899/3)*0.05</f>
        <v>0.33333333333333337</v>
      </c>
      <c r="P899" s="405">
        <f>Table4[[#This Row],[Selling Price]]*Table4[[#This Row],[2025-Qty]]</f>
        <v>10.666666666666668</v>
      </c>
    </row>
    <row r="900" spans="9:16">
      <c r="I900" s="400">
        <v>898</v>
      </c>
      <c r="J900" s="401" t="s">
        <v>2048</v>
      </c>
      <c r="K900" s="401" t="s">
        <v>1147</v>
      </c>
      <c r="L900" s="401" t="s">
        <v>1144</v>
      </c>
      <c r="M900" s="402">
        <v>6099.84</v>
      </c>
      <c r="N900" s="401">
        <v>20</v>
      </c>
      <c r="O900" s="404">
        <f t="shared" si="34"/>
        <v>0.33333333333333337</v>
      </c>
      <c r="P900" s="405">
        <f>Table4[[#This Row],[Selling Price]]*Table4[[#This Row],[2025-Qty]]</f>
        <v>2033.2800000000002</v>
      </c>
    </row>
    <row r="901" spans="9:16">
      <c r="I901" s="400">
        <v>899</v>
      </c>
      <c r="J901" s="401" t="s">
        <v>2049</v>
      </c>
      <c r="K901" s="401" t="s">
        <v>1147</v>
      </c>
      <c r="L901" s="401" t="s">
        <v>1144</v>
      </c>
      <c r="M901" s="402">
        <v>6257.32</v>
      </c>
      <c r="N901" s="401">
        <v>20</v>
      </c>
      <c r="O901" s="404">
        <f t="shared" si="34"/>
        <v>0.33333333333333337</v>
      </c>
      <c r="P901" s="405">
        <f>Table4[[#This Row],[Selling Price]]*Table4[[#This Row],[2025-Qty]]</f>
        <v>2085.7733333333335</v>
      </c>
    </row>
    <row r="902" spans="9:16">
      <c r="I902" s="400">
        <v>900</v>
      </c>
      <c r="J902" s="401" t="s">
        <v>2050</v>
      </c>
      <c r="K902" s="401" t="s">
        <v>1299</v>
      </c>
      <c r="L902" s="401" t="s">
        <v>1144</v>
      </c>
      <c r="M902" s="402">
        <v>8869.2000000000007</v>
      </c>
      <c r="N902" s="401">
        <v>20</v>
      </c>
      <c r="O902" s="404">
        <f t="shared" si="34"/>
        <v>0.33333333333333337</v>
      </c>
      <c r="P902" s="405">
        <f>Table4[[#This Row],[Selling Price]]*Table4[[#This Row],[2025-Qty]]</f>
        <v>2956.4000000000005</v>
      </c>
    </row>
    <row r="903" spans="9:16">
      <c r="I903" s="400">
        <v>901</v>
      </c>
      <c r="J903" s="401" t="s">
        <v>2051</v>
      </c>
      <c r="K903" s="401" t="s">
        <v>1157</v>
      </c>
      <c r="L903" s="401" t="s">
        <v>1144</v>
      </c>
      <c r="M903" s="402">
        <v>7127.8</v>
      </c>
      <c r="N903" s="401">
        <v>20</v>
      </c>
      <c r="O903" s="404">
        <f t="shared" si="34"/>
        <v>0.33333333333333337</v>
      </c>
      <c r="P903" s="405">
        <f>Table4[[#This Row],[Selling Price]]*Table4[[#This Row],[2025-Qty]]</f>
        <v>2375.9333333333338</v>
      </c>
    </row>
    <row r="904" spans="9:16">
      <c r="I904" s="400">
        <v>902</v>
      </c>
      <c r="J904" s="401" t="s">
        <v>2052</v>
      </c>
      <c r="K904" s="401" t="s">
        <v>1157</v>
      </c>
      <c r="L904" s="401" t="s">
        <v>1144</v>
      </c>
      <c r="M904" s="402">
        <v>4600</v>
      </c>
      <c r="N904" s="401">
        <v>20</v>
      </c>
      <c r="O904" s="404">
        <f t="shared" si="34"/>
        <v>0.33333333333333337</v>
      </c>
      <c r="P904" s="405">
        <f>Table4[[#This Row],[Selling Price]]*Table4[[#This Row],[2025-Qty]]</f>
        <v>1533.3333333333335</v>
      </c>
    </row>
    <row r="905" spans="9:16">
      <c r="I905" s="400">
        <v>903</v>
      </c>
      <c r="J905" s="401" t="s">
        <v>2053</v>
      </c>
      <c r="K905" s="401" t="s">
        <v>1140</v>
      </c>
      <c r="L905" s="401" t="s">
        <v>1141</v>
      </c>
      <c r="M905" s="402">
        <v>6428.38</v>
      </c>
      <c r="N905" s="401">
        <v>20</v>
      </c>
      <c r="O905" s="404">
        <f t="shared" si="34"/>
        <v>0.33333333333333337</v>
      </c>
      <c r="P905" s="405">
        <f>Table4[[#This Row],[Selling Price]]*Table4[[#This Row],[2025-Qty]]</f>
        <v>2142.7933333333335</v>
      </c>
    </row>
    <row r="906" spans="9:16">
      <c r="I906" s="400">
        <v>904</v>
      </c>
      <c r="J906" s="401" t="s">
        <v>2054</v>
      </c>
      <c r="K906" s="401" t="s">
        <v>1143</v>
      </c>
      <c r="L906" s="401" t="s">
        <v>1144</v>
      </c>
      <c r="M906" s="402">
        <v>155</v>
      </c>
      <c r="N906" s="401">
        <v>20</v>
      </c>
      <c r="O906" s="404">
        <f t="shared" si="34"/>
        <v>0.33333333333333337</v>
      </c>
      <c r="P906" s="405">
        <f>Table4[[#This Row],[Selling Price]]*Table4[[#This Row],[2025-Qty]]</f>
        <v>51.666666666666671</v>
      </c>
    </row>
    <row r="907" spans="9:16">
      <c r="I907" s="400">
        <v>905</v>
      </c>
      <c r="J907" s="401" t="s">
        <v>2055</v>
      </c>
      <c r="K907" s="401" t="s">
        <v>1299</v>
      </c>
      <c r="L907" s="401" t="s">
        <v>1144</v>
      </c>
      <c r="M907" s="402">
        <v>6224.35</v>
      </c>
      <c r="N907" s="401">
        <v>20</v>
      </c>
      <c r="O907" s="404">
        <f t="shared" si="34"/>
        <v>0.33333333333333337</v>
      </c>
      <c r="P907" s="405">
        <f>Table4[[#This Row],[Selling Price]]*Table4[[#This Row],[2025-Qty]]</f>
        <v>2074.7833333333338</v>
      </c>
    </row>
    <row r="908" spans="9:16">
      <c r="I908" s="400">
        <v>906</v>
      </c>
      <c r="J908" s="401" t="s">
        <v>2056</v>
      </c>
      <c r="K908" s="401" t="s">
        <v>1143</v>
      </c>
      <c r="L908" s="401" t="s">
        <v>1144</v>
      </c>
      <c r="M908" s="402">
        <v>9</v>
      </c>
      <c r="N908" s="401">
        <v>20</v>
      </c>
      <c r="O908" s="404">
        <f t="shared" si="34"/>
        <v>0.33333333333333337</v>
      </c>
      <c r="P908" s="405">
        <f>Table4[[#This Row],[Selling Price]]*Table4[[#This Row],[2025-Qty]]</f>
        <v>3.0000000000000004</v>
      </c>
    </row>
    <row r="909" spans="9:16">
      <c r="I909" s="400">
        <v>907</v>
      </c>
      <c r="J909" s="401" t="s">
        <v>2057</v>
      </c>
      <c r="K909" s="401" t="s">
        <v>1254</v>
      </c>
      <c r="L909" s="401" t="s">
        <v>1144</v>
      </c>
      <c r="M909" s="402">
        <v>2890</v>
      </c>
      <c r="N909" s="401">
        <v>20</v>
      </c>
      <c r="O909" s="404">
        <f t="shared" si="34"/>
        <v>0.33333333333333337</v>
      </c>
      <c r="P909" s="405">
        <f>Table4[[#This Row],[Selling Price]]*Table4[[#This Row],[2025-Qty]]</f>
        <v>963.33333333333348</v>
      </c>
    </row>
    <row r="910" spans="9:16">
      <c r="I910" s="400">
        <v>908</v>
      </c>
      <c r="J910" s="401" t="s">
        <v>2058</v>
      </c>
      <c r="K910" s="401" t="s">
        <v>1254</v>
      </c>
      <c r="L910" s="401" t="s">
        <v>1144</v>
      </c>
      <c r="M910" s="402">
        <v>548.4</v>
      </c>
      <c r="N910" s="401">
        <v>20</v>
      </c>
      <c r="O910" s="404">
        <f t="shared" si="34"/>
        <v>0.33333333333333337</v>
      </c>
      <c r="P910" s="405">
        <f>Table4[[#This Row],[Selling Price]]*Table4[[#This Row],[2025-Qty]]</f>
        <v>182.8</v>
      </c>
    </row>
    <row r="911" spans="9:16">
      <c r="I911" s="400">
        <v>909</v>
      </c>
      <c r="J911" s="401" t="s">
        <v>2059</v>
      </c>
      <c r="K911" s="401" t="s">
        <v>1776</v>
      </c>
      <c r="L911" s="401" t="s">
        <v>1144</v>
      </c>
      <c r="M911" s="402">
        <v>3804.6</v>
      </c>
      <c r="N911" s="401">
        <v>20</v>
      </c>
      <c r="O911" s="404">
        <f t="shared" si="34"/>
        <v>0.33333333333333337</v>
      </c>
      <c r="P911" s="405">
        <f>Table4[[#This Row],[Selling Price]]*Table4[[#This Row],[2025-Qty]]</f>
        <v>1268.2</v>
      </c>
    </row>
    <row r="912" spans="9:16">
      <c r="I912" s="400">
        <v>910</v>
      </c>
      <c r="J912" s="401" t="s">
        <v>2060</v>
      </c>
      <c r="K912" s="401" t="s">
        <v>1776</v>
      </c>
      <c r="L912" s="401" t="s">
        <v>1144</v>
      </c>
      <c r="M912" s="402">
        <v>2814.6</v>
      </c>
      <c r="N912" s="401">
        <v>20</v>
      </c>
      <c r="O912" s="404">
        <f t="shared" si="34"/>
        <v>0.33333333333333337</v>
      </c>
      <c r="P912" s="405">
        <f>Table4[[#This Row],[Selling Price]]*Table4[[#This Row],[2025-Qty]]</f>
        <v>938.2</v>
      </c>
    </row>
    <row r="913" spans="9:16">
      <c r="I913" s="400">
        <v>911</v>
      </c>
      <c r="J913" s="401" t="s">
        <v>2061</v>
      </c>
      <c r="K913" s="401" t="s">
        <v>1490</v>
      </c>
      <c r="L913" s="401" t="s">
        <v>1144</v>
      </c>
      <c r="M913" s="402">
        <v>4446</v>
      </c>
      <c r="N913" s="401">
        <v>20</v>
      </c>
      <c r="O913" s="404">
        <f t="shared" si="34"/>
        <v>0.33333333333333337</v>
      </c>
      <c r="P913" s="405">
        <f>Table4[[#This Row],[Selling Price]]*Table4[[#This Row],[2025-Qty]]</f>
        <v>1482.0000000000002</v>
      </c>
    </row>
    <row r="914" spans="9:16">
      <c r="I914" s="400">
        <v>912</v>
      </c>
      <c r="J914" s="401" t="s">
        <v>2062</v>
      </c>
      <c r="K914" s="401" t="s">
        <v>1490</v>
      </c>
      <c r="L914" s="401" t="s">
        <v>1144</v>
      </c>
      <c r="M914" s="402">
        <v>3267.6</v>
      </c>
      <c r="N914" s="401">
        <v>20</v>
      </c>
      <c r="O914" s="404">
        <f t="shared" si="34"/>
        <v>0.33333333333333337</v>
      </c>
      <c r="P914" s="405">
        <f>Table4[[#This Row],[Selling Price]]*Table4[[#This Row],[2025-Qty]]</f>
        <v>1089.2</v>
      </c>
    </row>
    <row r="915" spans="9:16">
      <c r="I915" s="400">
        <v>913</v>
      </c>
      <c r="J915" s="401" t="s">
        <v>2063</v>
      </c>
      <c r="K915" s="401" t="s">
        <v>1143</v>
      </c>
      <c r="L915" s="401" t="s">
        <v>1144</v>
      </c>
      <c r="M915" s="402">
        <v>9993</v>
      </c>
      <c r="N915" s="401">
        <v>20</v>
      </c>
      <c r="O915" s="404">
        <f t="shared" si="34"/>
        <v>0.33333333333333337</v>
      </c>
      <c r="P915" s="405">
        <f>Table4[[#This Row],[Selling Price]]*Table4[[#This Row],[2025-Qty]]</f>
        <v>3331.0000000000005</v>
      </c>
    </row>
    <row r="916" spans="9:16">
      <c r="I916" s="400">
        <v>914</v>
      </c>
      <c r="J916" s="401" t="s">
        <v>2064</v>
      </c>
      <c r="K916" s="401" t="s">
        <v>1147</v>
      </c>
      <c r="L916" s="401" t="s">
        <v>1144</v>
      </c>
      <c r="M916" s="402">
        <v>100.44</v>
      </c>
      <c r="N916" s="401">
        <v>20</v>
      </c>
      <c r="O916" s="404">
        <f t="shared" si="34"/>
        <v>0.33333333333333337</v>
      </c>
      <c r="P916" s="405">
        <f>Table4[[#This Row],[Selling Price]]*Table4[[#This Row],[2025-Qty]]</f>
        <v>33.480000000000004</v>
      </c>
    </row>
    <row r="917" spans="9:16">
      <c r="I917" s="400">
        <v>915</v>
      </c>
      <c r="J917" s="401" t="s">
        <v>2065</v>
      </c>
      <c r="K917" s="401" t="s">
        <v>1254</v>
      </c>
      <c r="L917" s="401" t="s">
        <v>1144</v>
      </c>
      <c r="M917" s="402">
        <v>1003.8</v>
      </c>
      <c r="N917" s="401">
        <v>20</v>
      </c>
      <c r="O917" s="404">
        <f t="shared" si="34"/>
        <v>0.33333333333333337</v>
      </c>
      <c r="P917" s="405">
        <f>Table4[[#This Row],[Selling Price]]*Table4[[#This Row],[2025-Qty]]</f>
        <v>334.6</v>
      </c>
    </row>
    <row r="918" spans="9:16">
      <c r="I918" s="400">
        <v>916</v>
      </c>
      <c r="J918" s="401" t="s">
        <v>2066</v>
      </c>
      <c r="K918" s="401" t="s">
        <v>1254</v>
      </c>
      <c r="L918" s="401" t="s">
        <v>1144</v>
      </c>
      <c r="M918" s="402">
        <v>4137.6000000000004</v>
      </c>
      <c r="N918" s="401">
        <v>20</v>
      </c>
      <c r="O918" s="404">
        <f t="shared" si="34"/>
        <v>0.33333333333333337</v>
      </c>
      <c r="P918" s="405">
        <f>Table4[[#This Row],[Selling Price]]*Table4[[#This Row],[2025-Qty]]</f>
        <v>1379.2000000000003</v>
      </c>
    </row>
    <row r="919" spans="9:16">
      <c r="I919" s="400">
        <v>917</v>
      </c>
      <c r="J919" s="401" t="s">
        <v>2067</v>
      </c>
      <c r="K919" s="401" t="s">
        <v>1147</v>
      </c>
      <c r="L919" s="401" t="s">
        <v>1144</v>
      </c>
      <c r="M919" s="402">
        <v>261.76</v>
      </c>
      <c r="N919" s="401">
        <v>20</v>
      </c>
      <c r="O919" s="404">
        <f t="shared" si="34"/>
        <v>0.33333333333333337</v>
      </c>
      <c r="P919" s="405">
        <f>Table4[[#This Row],[Selling Price]]*Table4[[#This Row],[2025-Qty]]</f>
        <v>87.253333333333345</v>
      </c>
    </row>
    <row r="920" spans="9:16">
      <c r="I920" s="400">
        <v>918</v>
      </c>
      <c r="J920" s="401" t="s">
        <v>2068</v>
      </c>
      <c r="K920" s="401" t="s">
        <v>1147</v>
      </c>
      <c r="L920" s="401" t="s">
        <v>1144</v>
      </c>
      <c r="M920" s="402">
        <v>2175</v>
      </c>
      <c r="N920" s="401">
        <v>20</v>
      </c>
      <c r="O920" s="404">
        <f t="shared" si="34"/>
        <v>0.33333333333333337</v>
      </c>
      <c r="P920" s="405">
        <f>Table4[[#This Row],[Selling Price]]*Table4[[#This Row],[2025-Qty]]</f>
        <v>725.00000000000011</v>
      </c>
    </row>
    <row r="921" spans="9:16">
      <c r="I921" s="400">
        <v>919</v>
      </c>
      <c r="J921" s="401" t="s">
        <v>2069</v>
      </c>
      <c r="K921" s="401" t="s">
        <v>1147</v>
      </c>
      <c r="L921" s="401" t="s">
        <v>1144</v>
      </c>
      <c r="M921" s="402">
        <v>668.11</v>
      </c>
      <c r="N921" s="401">
        <v>20</v>
      </c>
      <c r="O921" s="404">
        <f t="shared" si="34"/>
        <v>0.33333333333333337</v>
      </c>
      <c r="P921" s="405">
        <f>Table4[[#This Row],[Selling Price]]*Table4[[#This Row],[2025-Qty]]</f>
        <v>222.70333333333338</v>
      </c>
    </row>
    <row r="922" spans="9:16">
      <c r="I922" s="400">
        <v>920</v>
      </c>
      <c r="J922" s="401" t="s">
        <v>2070</v>
      </c>
      <c r="K922" s="401" t="s">
        <v>1147</v>
      </c>
      <c r="L922" s="401" t="s">
        <v>1144</v>
      </c>
      <c r="M922" s="402">
        <v>11.71</v>
      </c>
      <c r="N922" s="401">
        <v>20</v>
      </c>
      <c r="O922" s="404">
        <f t="shared" si="34"/>
        <v>0.33333333333333337</v>
      </c>
      <c r="P922" s="405">
        <f>Table4[[#This Row],[Selling Price]]*Table4[[#This Row],[2025-Qty]]</f>
        <v>3.9033333333333342</v>
      </c>
    </row>
    <row r="923" spans="9:16">
      <c r="I923" s="400">
        <v>921</v>
      </c>
      <c r="J923" s="401" t="s">
        <v>2071</v>
      </c>
      <c r="K923" s="401" t="s">
        <v>1254</v>
      </c>
      <c r="L923" s="401" t="s">
        <v>1144</v>
      </c>
      <c r="M923" s="402">
        <v>643.79999999999995</v>
      </c>
      <c r="N923" s="401">
        <v>20</v>
      </c>
      <c r="O923" s="404">
        <f t="shared" si="34"/>
        <v>0.33333333333333337</v>
      </c>
      <c r="P923" s="405">
        <f>Table4[[#This Row],[Selling Price]]*Table4[[#This Row],[2025-Qty]]</f>
        <v>214.60000000000002</v>
      </c>
    </row>
    <row r="924" spans="9:16">
      <c r="I924" s="400">
        <v>922</v>
      </c>
      <c r="J924" s="401" t="s">
        <v>2072</v>
      </c>
      <c r="K924" s="401" t="s">
        <v>1143</v>
      </c>
      <c r="L924" s="401" t="s">
        <v>1144</v>
      </c>
      <c r="M924" s="402">
        <v>1986</v>
      </c>
      <c r="N924" s="401">
        <v>20</v>
      </c>
      <c r="O924" s="404">
        <f t="shared" si="34"/>
        <v>0.33333333333333337</v>
      </c>
      <c r="P924" s="405">
        <f>Table4[[#This Row],[Selling Price]]*Table4[[#This Row],[2025-Qty]]</f>
        <v>662.00000000000011</v>
      </c>
    </row>
    <row r="925" spans="9:16">
      <c r="I925" s="400">
        <v>923</v>
      </c>
      <c r="J925" s="401" t="s">
        <v>2073</v>
      </c>
      <c r="K925" s="401" t="s">
        <v>1143</v>
      </c>
      <c r="L925" s="401" t="s">
        <v>1144</v>
      </c>
      <c r="M925" s="402">
        <v>1378</v>
      </c>
      <c r="N925" s="401">
        <v>20</v>
      </c>
      <c r="O925" s="404">
        <f t="shared" si="34"/>
        <v>0.33333333333333337</v>
      </c>
      <c r="P925" s="405">
        <f>Table4[[#This Row],[Selling Price]]*Table4[[#This Row],[2025-Qty]]</f>
        <v>459.33333333333337</v>
      </c>
    </row>
    <row r="926" spans="9:16">
      <c r="I926" s="400">
        <v>924</v>
      </c>
      <c r="J926" s="401" t="s">
        <v>2074</v>
      </c>
      <c r="K926" s="401" t="s">
        <v>1140</v>
      </c>
      <c r="L926" s="401" t="s">
        <v>1141</v>
      </c>
      <c r="M926" s="402">
        <v>161</v>
      </c>
      <c r="N926" s="401">
        <v>20</v>
      </c>
      <c r="O926" s="404">
        <f t="shared" si="34"/>
        <v>0.33333333333333337</v>
      </c>
      <c r="P926" s="405">
        <f>Table4[[#This Row],[Selling Price]]*Table4[[#This Row],[2025-Qty]]</f>
        <v>53.666666666666671</v>
      </c>
    </row>
    <row r="927" spans="9:16">
      <c r="I927" s="400">
        <v>925</v>
      </c>
      <c r="J927" s="401" t="s">
        <v>2075</v>
      </c>
      <c r="K927" s="401" t="s">
        <v>1254</v>
      </c>
      <c r="L927" s="401" t="s">
        <v>1144</v>
      </c>
      <c r="M927" s="402">
        <v>4576.8</v>
      </c>
      <c r="N927" s="401">
        <v>20</v>
      </c>
      <c r="O927" s="404">
        <f t="shared" si="34"/>
        <v>0.33333333333333337</v>
      </c>
      <c r="P927" s="405">
        <f>Table4[[#This Row],[Selling Price]]*Table4[[#This Row],[2025-Qty]]</f>
        <v>1525.6000000000001</v>
      </c>
    </row>
    <row r="928" spans="9:16">
      <c r="I928" s="400">
        <v>926</v>
      </c>
      <c r="J928" s="401" t="s">
        <v>2076</v>
      </c>
      <c r="K928" s="401" t="s">
        <v>1147</v>
      </c>
      <c r="L928" s="401" t="s">
        <v>1144</v>
      </c>
      <c r="M928" s="402">
        <v>159.77000000000001</v>
      </c>
      <c r="N928" s="401">
        <v>20</v>
      </c>
      <c r="O928" s="404">
        <f t="shared" si="34"/>
        <v>0.33333333333333337</v>
      </c>
      <c r="P928" s="405">
        <f>Table4[[#This Row],[Selling Price]]*Table4[[#This Row],[2025-Qty]]</f>
        <v>53.256666666666675</v>
      </c>
    </row>
    <row r="929" spans="9:16">
      <c r="I929" s="400">
        <v>927</v>
      </c>
      <c r="J929" s="401" t="s">
        <v>2077</v>
      </c>
      <c r="K929" s="401" t="s">
        <v>2078</v>
      </c>
      <c r="L929" s="401" t="s">
        <v>1144</v>
      </c>
      <c r="M929" s="402">
        <v>2343</v>
      </c>
      <c r="N929" s="401">
        <v>20</v>
      </c>
      <c r="O929" s="404">
        <f t="shared" si="34"/>
        <v>0.33333333333333337</v>
      </c>
      <c r="P929" s="405">
        <f>Table4[[#This Row],[Selling Price]]*Table4[[#This Row],[2025-Qty]]</f>
        <v>781.00000000000011</v>
      </c>
    </row>
    <row r="930" spans="9:16">
      <c r="I930" s="400">
        <v>928</v>
      </c>
      <c r="J930" s="401" t="s">
        <v>2079</v>
      </c>
      <c r="K930" s="401" t="s">
        <v>1143</v>
      </c>
      <c r="L930" s="401" t="s">
        <v>1144</v>
      </c>
      <c r="M930" s="402">
        <v>742</v>
      </c>
      <c r="N930" s="401">
        <v>20</v>
      </c>
      <c r="O930" s="404">
        <f t="shared" si="34"/>
        <v>0.33333333333333337</v>
      </c>
      <c r="P930" s="405">
        <f>Table4[[#This Row],[Selling Price]]*Table4[[#This Row],[2025-Qty]]</f>
        <v>247.33333333333337</v>
      </c>
    </row>
    <row r="931" spans="9:16">
      <c r="I931" s="400">
        <v>929</v>
      </c>
      <c r="J931" s="401" t="s">
        <v>2080</v>
      </c>
      <c r="K931" s="401" t="s">
        <v>1143</v>
      </c>
      <c r="L931" s="401" t="s">
        <v>1144</v>
      </c>
      <c r="M931" s="402">
        <v>366</v>
      </c>
      <c r="N931" s="401">
        <v>20</v>
      </c>
      <c r="O931" s="404">
        <f t="shared" si="34"/>
        <v>0.33333333333333337</v>
      </c>
      <c r="P931" s="405">
        <f>Table4[[#This Row],[Selling Price]]*Table4[[#This Row],[2025-Qty]]</f>
        <v>122.00000000000001</v>
      </c>
    </row>
    <row r="932" spans="9:16">
      <c r="I932" s="400">
        <v>930</v>
      </c>
      <c r="J932" s="401" t="s">
        <v>2081</v>
      </c>
      <c r="K932" s="401" t="s">
        <v>1143</v>
      </c>
      <c r="L932" s="401" t="s">
        <v>1144</v>
      </c>
      <c r="M932" s="402">
        <v>5646</v>
      </c>
      <c r="N932" s="401">
        <v>20</v>
      </c>
      <c r="O932" s="404">
        <f t="shared" si="34"/>
        <v>0.33333333333333337</v>
      </c>
      <c r="P932" s="405">
        <f>Table4[[#This Row],[Selling Price]]*Table4[[#This Row],[2025-Qty]]</f>
        <v>1882.0000000000002</v>
      </c>
    </row>
    <row r="933" spans="9:16">
      <c r="I933" s="400">
        <v>931</v>
      </c>
      <c r="J933" s="401" t="s">
        <v>2082</v>
      </c>
      <c r="K933" s="401" t="s">
        <v>1147</v>
      </c>
      <c r="L933" s="401" t="s">
        <v>1144</v>
      </c>
      <c r="M933" s="402">
        <v>840</v>
      </c>
      <c r="N933" s="401">
        <v>20</v>
      </c>
      <c r="O933" s="404">
        <f t="shared" si="34"/>
        <v>0.33333333333333337</v>
      </c>
      <c r="P933" s="405">
        <f>Table4[[#This Row],[Selling Price]]*Table4[[#This Row],[2025-Qty]]</f>
        <v>280.00000000000006</v>
      </c>
    </row>
    <row r="934" spans="9:16">
      <c r="I934" s="400">
        <v>932</v>
      </c>
      <c r="J934" s="401" t="s">
        <v>2083</v>
      </c>
      <c r="K934" s="401" t="s">
        <v>1147</v>
      </c>
      <c r="L934" s="401" t="s">
        <v>1144</v>
      </c>
      <c r="M934" s="402">
        <v>74.430000000000007</v>
      </c>
      <c r="N934" s="401">
        <v>20</v>
      </c>
      <c r="O934" s="404">
        <f t="shared" si="34"/>
        <v>0.33333333333333337</v>
      </c>
      <c r="P934" s="405">
        <f>Table4[[#This Row],[Selling Price]]*Table4[[#This Row],[2025-Qty]]</f>
        <v>24.810000000000006</v>
      </c>
    </row>
    <row r="935" spans="9:16">
      <c r="I935" s="400">
        <v>934</v>
      </c>
      <c r="J935" s="401" t="s">
        <v>2084</v>
      </c>
      <c r="K935" s="401" t="s">
        <v>1147</v>
      </c>
      <c r="L935" s="401" t="s">
        <v>1144</v>
      </c>
      <c r="M935" s="402">
        <v>176.08</v>
      </c>
      <c r="N935" s="401">
        <v>20</v>
      </c>
      <c r="O935" s="404">
        <f t="shared" si="34"/>
        <v>0.33333333333333337</v>
      </c>
      <c r="P935" s="405">
        <f>Table4[[#This Row],[Selling Price]]*Table4[[#This Row],[2025-Qty]]</f>
        <v>58.693333333333342</v>
      </c>
    </row>
    <row r="936" spans="9:16">
      <c r="I936" s="400">
        <v>935</v>
      </c>
      <c r="J936" s="401" t="s">
        <v>2085</v>
      </c>
      <c r="K936" s="401" t="s">
        <v>1147</v>
      </c>
      <c r="L936" s="401" t="s">
        <v>1144</v>
      </c>
      <c r="M936" s="402">
        <v>74.13</v>
      </c>
      <c r="N936" s="401">
        <v>20</v>
      </c>
      <c r="O936" s="404">
        <f t="shared" si="34"/>
        <v>0.33333333333333337</v>
      </c>
      <c r="P936" s="405">
        <f>Table4[[#This Row],[Selling Price]]*Table4[[#This Row],[2025-Qty]]</f>
        <v>24.71</v>
      </c>
    </row>
    <row r="937" spans="9:16">
      <c r="I937" s="400">
        <v>936</v>
      </c>
      <c r="J937" s="401" t="s">
        <v>2086</v>
      </c>
      <c r="K937" s="401" t="s">
        <v>1147</v>
      </c>
      <c r="L937" s="401" t="s">
        <v>1144</v>
      </c>
      <c r="M937" s="402">
        <v>1000</v>
      </c>
      <c r="N937" s="401">
        <v>20</v>
      </c>
      <c r="O937" s="404">
        <f t="shared" si="34"/>
        <v>0.33333333333333337</v>
      </c>
      <c r="P937" s="405">
        <f>Table4[[#This Row],[Selling Price]]*Table4[[#This Row],[2025-Qty]]</f>
        <v>333.33333333333337</v>
      </c>
    </row>
    <row r="938" spans="9:16">
      <c r="I938" s="400">
        <v>937</v>
      </c>
      <c r="J938" s="401" t="s">
        <v>2087</v>
      </c>
      <c r="K938" s="401" t="s">
        <v>1147</v>
      </c>
      <c r="L938" s="401" t="s">
        <v>1144</v>
      </c>
      <c r="M938" s="402">
        <v>2409.37</v>
      </c>
      <c r="N938" s="401">
        <v>20</v>
      </c>
      <c r="O938" s="404">
        <f t="shared" si="34"/>
        <v>0.33333333333333337</v>
      </c>
      <c r="P938" s="405">
        <f>Table4[[#This Row],[Selling Price]]*Table4[[#This Row],[2025-Qty]]</f>
        <v>803.12333333333333</v>
      </c>
    </row>
    <row r="939" spans="9:16">
      <c r="I939" s="400">
        <v>938</v>
      </c>
      <c r="J939" s="401" t="s">
        <v>2088</v>
      </c>
      <c r="K939" s="401" t="s">
        <v>1147</v>
      </c>
      <c r="L939" s="401" t="s">
        <v>1144</v>
      </c>
      <c r="M939" s="402">
        <v>7.53</v>
      </c>
      <c r="N939" s="401">
        <v>20</v>
      </c>
      <c r="O939" s="404">
        <f t="shared" si="34"/>
        <v>0.33333333333333337</v>
      </c>
      <c r="P939" s="405">
        <f>Table4[[#This Row],[Selling Price]]*Table4[[#This Row],[2025-Qty]]</f>
        <v>2.5100000000000002</v>
      </c>
    </row>
    <row r="940" spans="9:16">
      <c r="I940" s="400">
        <v>939</v>
      </c>
      <c r="J940" s="401" t="s">
        <v>2089</v>
      </c>
      <c r="K940" s="401" t="s">
        <v>1147</v>
      </c>
      <c r="L940" s="401" t="s">
        <v>1144</v>
      </c>
      <c r="M940" s="402">
        <v>14392.92</v>
      </c>
      <c r="N940" s="401">
        <v>20</v>
      </c>
      <c r="O940" s="404">
        <f t="shared" si="34"/>
        <v>0.33333333333333337</v>
      </c>
      <c r="P940" s="405">
        <f>Table4[[#This Row],[Selling Price]]*Table4[[#This Row],[2025-Qty]]</f>
        <v>4797.6400000000003</v>
      </c>
    </row>
    <row r="941" spans="9:16">
      <c r="I941" s="400">
        <v>940</v>
      </c>
      <c r="J941" s="401" t="s">
        <v>2090</v>
      </c>
      <c r="K941" s="401" t="s">
        <v>1147</v>
      </c>
      <c r="L941" s="401" t="s">
        <v>1144</v>
      </c>
      <c r="M941" s="402">
        <v>138.97</v>
      </c>
      <c r="N941" s="401">
        <v>20</v>
      </c>
      <c r="O941" s="404">
        <f t="shared" si="34"/>
        <v>0.33333333333333337</v>
      </c>
      <c r="P941" s="405">
        <f>Table4[[#This Row],[Selling Price]]*Table4[[#This Row],[2025-Qty]]</f>
        <v>46.323333333333338</v>
      </c>
    </row>
    <row r="942" spans="9:16">
      <c r="I942" s="400">
        <v>941</v>
      </c>
      <c r="J942" s="401" t="s">
        <v>2091</v>
      </c>
      <c r="K942" s="401" t="s">
        <v>1147</v>
      </c>
      <c r="L942" s="401" t="s">
        <v>1144</v>
      </c>
      <c r="M942" s="402">
        <v>56.44</v>
      </c>
      <c r="N942" s="401">
        <v>20</v>
      </c>
      <c r="O942" s="404">
        <f t="shared" si="34"/>
        <v>0.33333333333333337</v>
      </c>
      <c r="P942" s="405">
        <f>Table4[[#This Row],[Selling Price]]*Table4[[#This Row],[2025-Qty]]</f>
        <v>18.813333333333336</v>
      </c>
    </row>
    <row r="943" spans="9:16">
      <c r="I943" s="400">
        <v>942</v>
      </c>
      <c r="J943" s="401" t="s">
        <v>2092</v>
      </c>
      <c r="K943" s="401" t="s">
        <v>1147</v>
      </c>
      <c r="L943" s="401" t="s">
        <v>1144</v>
      </c>
      <c r="M943" s="402">
        <v>1397.4</v>
      </c>
      <c r="N943" s="401">
        <v>20</v>
      </c>
      <c r="O943" s="404">
        <f t="shared" si="34"/>
        <v>0.33333333333333337</v>
      </c>
      <c r="P943" s="405">
        <f>Table4[[#This Row],[Selling Price]]*Table4[[#This Row],[2025-Qty]]</f>
        <v>465.80000000000007</v>
      </c>
    </row>
    <row r="944" spans="9:16">
      <c r="I944" s="400">
        <v>943</v>
      </c>
      <c r="J944" s="401" t="s">
        <v>2093</v>
      </c>
      <c r="K944" s="401" t="s">
        <v>1147</v>
      </c>
      <c r="L944" s="401" t="s">
        <v>1144</v>
      </c>
      <c r="M944" s="402">
        <v>24.79</v>
      </c>
      <c r="N944" s="401">
        <v>20</v>
      </c>
      <c r="O944" s="404">
        <f t="shared" si="34"/>
        <v>0.33333333333333337</v>
      </c>
      <c r="P944" s="405">
        <f>Table4[[#This Row],[Selling Price]]*Table4[[#This Row],[2025-Qty]]</f>
        <v>8.2633333333333336</v>
      </c>
    </row>
    <row r="945" spans="9:16">
      <c r="I945" s="400">
        <v>944</v>
      </c>
      <c r="J945" s="401" t="s">
        <v>2094</v>
      </c>
      <c r="K945" s="401" t="s">
        <v>1147</v>
      </c>
      <c r="L945" s="401" t="s">
        <v>1144</v>
      </c>
      <c r="M945" s="402">
        <v>73.209999999999994</v>
      </c>
      <c r="N945" s="401">
        <v>20</v>
      </c>
      <c r="O945" s="404">
        <f t="shared" si="34"/>
        <v>0.33333333333333337</v>
      </c>
      <c r="P945" s="405">
        <f>Table4[[#This Row],[Selling Price]]*Table4[[#This Row],[2025-Qty]]</f>
        <v>24.403333333333332</v>
      </c>
    </row>
    <row r="946" spans="9:16">
      <c r="I946" s="400">
        <v>945</v>
      </c>
      <c r="J946" s="401" t="s">
        <v>2095</v>
      </c>
      <c r="K946" s="401" t="s">
        <v>1143</v>
      </c>
      <c r="L946" s="401" t="s">
        <v>1144</v>
      </c>
      <c r="M946" s="402">
        <v>21</v>
      </c>
      <c r="N946" s="401">
        <v>20</v>
      </c>
      <c r="O946" s="404">
        <f t="shared" si="34"/>
        <v>0.33333333333333337</v>
      </c>
      <c r="P946" s="405">
        <f>Table4[[#This Row],[Selling Price]]*Table4[[#This Row],[2025-Qty]]</f>
        <v>7.0000000000000009</v>
      </c>
    </row>
    <row r="947" spans="9:16">
      <c r="I947" s="400">
        <v>946</v>
      </c>
      <c r="J947" s="401" t="s">
        <v>2096</v>
      </c>
      <c r="K947" s="401" t="s">
        <v>1147</v>
      </c>
      <c r="L947" s="401" t="s">
        <v>1144</v>
      </c>
      <c r="M947" s="402">
        <v>5.73</v>
      </c>
      <c r="N947" s="401">
        <v>20</v>
      </c>
      <c r="O947" s="404">
        <f t="shared" si="34"/>
        <v>0.33333333333333337</v>
      </c>
      <c r="P947" s="405">
        <f>Table4[[#This Row],[Selling Price]]*Table4[[#This Row],[2025-Qty]]</f>
        <v>1.9100000000000004</v>
      </c>
    </row>
    <row r="948" spans="9:16">
      <c r="I948" s="400">
        <v>947</v>
      </c>
      <c r="J948" s="401" t="s">
        <v>2097</v>
      </c>
      <c r="K948" s="401" t="s">
        <v>1147</v>
      </c>
      <c r="L948" s="401" t="s">
        <v>1144</v>
      </c>
      <c r="M948" s="402">
        <v>141.63999999999999</v>
      </c>
      <c r="N948" s="401">
        <v>20</v>
      </c>
      <c r="O948" s="404">
        <f t="shared" si="34"/>
        <v>0.33333333333333337</v>
      </c>
      <c r="P948" s="405">
        <f>Table4[[#This Row],[Selling Price]]*Table4[[#This Row],[2025-Qty]]</f>
        <v>47.213333333333331</v>
      </c>
    </row>
    <row r="949" spans="9:16">
      <c r="I949" s="400">
        <v>948</v>
      </c>
      <c r="J949" s="401" t="s">
        <v>2098</v>
      </c>
      <c r="K949" s="401" t="s">
        <v>1147</v>
      </c>
      <c r="L949" s="401" t="s">
        <v>1144</v>
      </c>
      <c r="M949" s="402">
        <v>352.45</v>
      </c>
      <c r="N949" s="401">
        <v>20</v>
      </c>
      <c r="O949" s="404">
        <f t="shared" si="34"/>
        <v>0.33333333333333337</v>
      </c>
      <c r="P949" s="405">
        <f>Table4[[#This Row],[Selling Price]]*Table4[[#This Row],[2025-Qty]]</f>
        <v>117.48333333333335</v>
      </c>
    </row>
    <row r="950" spans="9:16">
      <c r="I950" s="400">
        <v>949</v>
      </c>
      <c r="J950" s="401" t="s">
        <v>2099</v>
      </c>
      <c r="K950" s="401" t="s">
        <v>1147</v>
      </c>
      <c r="L950" s="401" t="s">
        <v>1144</v>
      </c>
      <c r="M950" s="402">
        <v>2331.75</v>
      </c>
      <c r="N950" s="401">
        <v>20</v>
      </c>
      <c r="O950" s="404">
        <f t="shared" si="34"/>
        <v>0.33333333333333337</v>
      </c>
      <c r="P950" s="405">
        <f>Table4[[#This Row],[Selling Price]]*Table4[[#This Row],[2025-Qty]]</f>
        <v>777.25000000000011</v>
      </c>
    </row>
    <row r="951" spans="9:16">
      <c r="I951" s="400">
        <v>950</v>
      </c>
      <c r="J951" s="401" t="s">
        <v>2100</v>
      </c>
      <c r="K951" s="401" t="s">
        <v>1147</v>
      </c>
      <c r="L951" s="401" t="s">
        <v>1144</v>
      </c>
      <c r="M951" s="402">
        <v>418.42</v>
      </c>
      <c r="N951" s="401">
        <v>20</v>
      </c>
      <c r="O951" s="404">
        <f t="shared" si="34"/>
        <v>0.33333333333333337</v>
      </c>
      <c r="P951" s="405">
        <f>Table4[[#This Row],[Selling Price]]*Table4[[#This Row],[2025-Qty]]</f>
        <v>139.47333333333336</v>
      </c>
    </row>
    <row r="952" spans="9:16">
      <c r="I952" s="400">
        <v>951</v>
      </c>
      <c r="J952" s="401" t="s">
        <v>2101</v>
      </c>
      <c r="K952" s="401" t="s">
        <v>1147</v>
      </c>
      <c r="L952" s="401" t="s">
        <v>1144</v>
      </c>
      <c r="M952" s="402">
        <v>2981.24</v>
      </c>
      <c r="N952" s="401">
        <v>20</v>
      </c>
      <c r="O952" s="404">
        <f t="shared" si="34"/>
        <v>0.33333333333333337</v>
      </c>
      <c r="P952" s="405">
        <f>Table4[[#This Row],[Selling Price]]*Table4[[#This Row],[2025-Qty]]</f>
        <v>993.74666666666667</v>
      </c>
    </row>
    <row r="953" spans="9:16">
      <c r="I953" s="400">
        <v>952</v>
      </c>
      <c r="J953" s="401" t="s">
        <v>2102</v>
      </c>
      <c r="K953" s="401" t="s">
        <v>1147</v>
      </c>
      <c r="L953" s="401" t="s">
        <v>1144</v>
      </c>
      <c r="M953" s="402">
        <v>273.67</v>
      </c>
      <c r="N953" s="401">
        <v>20</v>
      </c>
      <c r="O953" s="404">
        <f t="shared" si="34"/>
        <v>0.33333333333333337</v>
      </c>
      <c r="P953" s="405">
        <f>Table4[[#This Row],[Selling Price]]*Table4[[#This Row],[2025-Qty]]</f>
        <v>91.223333333333343</v>
      </c>
    </row>
    <row r="954" spans="9:16">
      <c r="I954" s="400">
        <v>953</v>
      </c>
      <c r="J954" s="401" t="s">
        <v>2103</v>
      </c>
      <c r="K954" s="401" t="s">
        <v>1147</v>
      </c>
      <c r="L954" s="401" t="s">
        <v>1144</v>
      </c>
      <c r="M954" s="402">
        <v>685.41</v>
      </c>
      <c r="N954" s="401">
        <v>20</v>
      </c>
      <c r="O954" s="404">
        <f t="shared" si="34"/>
        <v>0.33333333333333337</v>
      </c>
      <c r="P954" s="405">
        <f>Table4[[#This Row],[Selling Price]]*Table4[[#This Row],[2025-Qty]]</f>
        <v>228.47000000000003</v>
      </c>
    </row>
    <row r="955" spans="9:16">
      <c r="I955" s="400">
        <v>954</v>
      </c>
      <c r="J955" s="401" t="s">
        <v>2104</v>
      </c>
      <c r="K955" s="401" t="s">
        <v>1147</v>
      </c>
      <c r="L955" s="401" t="s">
        <v>1144</v>
      </c>
      <c r="M955" s="402">
        <v>162.04</v>
      </c>
      <c r="N955" s="401">
        <v>20</v>
      </c>
      <c r="O955" s="404">
        <f t="shared" si="34"/>
        <v>0.33333333333333337</v>
      </c>
      <c r="P955" s="405">
        <f>Table4[[#This Row],[Selling Price]]*Table4[[#This Row],[2025-Qty]]</f>
        <v>54.013333333333335</v>
      </c>
    </row>
    <row r="956" spans="9:16">
      <c r="I956" s="400">
        <v>955</v>
      </c>
      <c r="J956" s="401" t="s">
        <v>2105</v>
      </c>
      <c r="K956" s="401" t="s">
        <v>1147</v>
      </c>
      <c r="L956" s="401" t="s">
        <v>1144</v>
      </c>
      <c r="M956" s="402">
        <v>748.39</v>
      </c>
      <c r="N956" s="401">
        <v>20</v>
      </c>
      <c r="O956" s="404">
        <f t="shared" si="34"/>
        <v>0.33333333333333337</v>
      </c>
      <c r="P956" s="405">
        <f>Table4[[#This Row],[Selling Price]]*Table4[[#This Row],[2025-Qty]]</f>
        <v>249.46333333333337</v>
      </c>
    </row>
    <row r="957" spans="9:16">
      <c r="I957" s="400">
        <v>956</v>
      </c>
      <c r="J957" s="401" t="s">
        <v>2106</v>
      </c>
      <c r="K957" s="401" t="s">
        <v>1147</v>
      </c>
      <c r="L957" s="401" t="s">
        <v>1144</v>
      </c>
      <c r="M957" s="402">
        <v>1124.46</v>
      </c>
      <c r="N957" s="401">
        <v>20</v>
      </c>
      <c r="O957" s="404">
        <f t="shared" si="34"/>
        <v>0.33333333333333337</v>
      </c>
      <c r="P957" s="405">
        <f>Table4[[#This Row],[Selling Price]]*Table4[[#This Row],[2025-Qty]]</f>
        <v>374.82000000000005</v>
      </c>
    </row>
    <row r="958" spans="9:16">
      <c r="I958" s="400">
        <v>957</v>
      </c>
      <c r="J958" s="401" t="s">
        <v>2107</v>
      </c>
      <c r="K958" s="401" t="s">
        <v>1147</v>
      </c>
      <c r="L958" s="401" t="s">
        <v>1144</v>
      </c>
      <c r="M958" s="402">
        <v>1066.04</v>
      </c>
      <c r="N958" s="401">
        <v>20</v>
      </c>
      <c r="O958" s="404">
        <f t="shared" si="34"/>
        <v>0.33333333333333337</v>
      </c>
      <c r="P958" s="405">
        <f>Table4[[#This Row],[Selling Price]]*Table4[[#This Row],[2025-Qty]]</f>
        <v>355.34666666666669</v>
      </c>
    </row>
    <row r="959" spans="9:16">
      <c r="I959" s="400">
        <v>958</v>
      </c>
      <c r="J959" s="401" t="s">
        <v>2108</v>
      </c>
      <c r="K959" s="401" t="s">
        <v>1147</v>
      </c>
      <c r="L959" s="401" t="s">
        <v>1144</v>
      </c>
      <c r="M959" s="402">
        <v>1879.21</v>
      </c>
      <c r="N959" s="401">
        <v>20</v>
      </c>
      <c r="O959" s="404">
        <f t="shared" si="34"/>
        <v>0.33333333333333337</v>
      </c>
      <c r="P959" s="405">
        <f>Table4[[#This Row],[Selling Price]]*Table4[[#This Row],[2025-Qty]]</f>
        <v>626.40333333333342</v>
      </c>
    </row>
    <row r="960" spans="9:16">
      <c r="I960" s="400">
        <v>959</v>
      </c>
      <c r="J960" s="401" t="s">
        <v>2109</v>
      </c>
      <c r="K960" s="401" t="s">
        <v>1147</v>
      </c>
      <c r="L960" s="401" t="s">
        <v>1144</v>
      </c>
      <c r="M960" s="402">
        <v>250.78</v>
      </c>
      <c r="N960" s="401">
        <v>20</v>
      </c>
      <c r="O960" s="404">
        <f t="shared" si="34"/>
        <v>0.33333333333333337</v>
      </c>
      <c r="P960" s="405">
        <f>Table4[[#This Row],[Selling Price]]*Table4[[#This Row],[2025-Qty]]</f>
        <v>83.593333333333348</v>
      </c>
    </row>
    <row r="961" spans="9:16">
      <c r="I961" s="400">
        <v>960</v>
      </c>
      <c r="J961" s="401" t="s">
        <v>2110</v>
      </c>
      <c r="K961" s="401" t="s">
        <v>1147</v>
      </c>
      <c r="L961" s="401" t="s">
        <v>1144</v>
      </c>
      <c r="M961" s="402">
        <v>463.38</v>
      </c>
      <c r="N961" s="401">
        <v>20</v>
      </c>
      <c r="O961" s="404">
        <f t="shared" si="34"/>
        <v>0.33333333333333337</v>
      </c>
      <c r="P961" s="405">
        <f>Table4[[#This Row],[Selling Price]]*Table4[[#This Row],[2025-Qty]]</f>
        <v>154.46</v>
      </c>
    </row>
    <row r="962" spans="9:16">
      <c r="I962" s="400">
        <v>961</v>
      </c>
      <c r="J962" s="401" t="s">
        <v>2111</v>
      </c>
      <c r="K962" s="401" t="s">
        <v>1147</v>
      </c>
      <c r="L962" s="401" t="s">
        <v>1144</v>
      </c>
      <c r="M962" s="402">
        <v>845.3</v>
      </c>
      <c r="N962" s="401">
        <v>20</v>
      </c>
      <c r="O962" s="404">
        <f t="shared" si="34"/>
        <v>0.33333333333333337</v>
      </c>
      <c r="P962" s="405">
        <f>Table4[[#This Row],[Selling Price]]*Table4[[#This Row],[2025-Qty]]</f>
        <v>281.76666666666671</v>
      </c>
    </row>
    <row r="963" spans="9:16">
      <c r="I963" s="400">
        <v>962</v>
      </c>
      <c r="J963" s="401" t="s">
        <v>2112</v>
      </c>
      <c r="K963" s="401" t="s">
        <v>1147</v>
      </c>
      <c r="L963" s="401" t="s">
        <v>1144</v>
      </c>
      <c r="M963" s="402">
        <v>626.26</v>
      </c>
      <c r="N963" s="401">
        <v>20</v>
      </c>
      <c r="O963" s="404">
        <f t="shared" ref="O963:O1026" si="35">(N963/3)*0.05</f>
        <v>0.33333333333333337</v>
      </c>
      <c r="P963" s="405">
        <f>Table4[[#This Row],[Selling Price]]*Table4[[#This Row],[2025-Qty]]</f>
        <v>208.75333333333336</v>
      </c>
    </row>
    <row r="964" spans="9:16">
      <c r="I964" s="400">
        <v>963</v>
      </c>
      <c r="J964" s="401" t="s">
        <v>2113</v>
      </c>
      <c r="K964" s="401" t="s">
        <v>1147</v>
      </c>
      <c r="L964" s="401" t="s">
        <v>1144</v>
      </c>
      <c r="M964" s="402">
        <v>20.03</v>
      </c>
      <c r="N964" s="401">
        <v>20</v>
      </c>
      <c r="O964" s="404">
        <f t="shared" si="35"/>
        <v>0.33333333333333337</v>
      </c>
      <c r="P964" s="405">
        <f>Table4[[#This Row],[Selling Price]]*Table4[[#This Row],[2025-Qty]]</f>
        <v>6.6766666666666676</v>
      </c>
    </row>
    <row r="965" spans="9:16">
      <c r="I965" s="400">
        <v>964</v>
      </c>
      <c r="J965" s="401" t="s">
        <v>2114</v>
      </c>
      <c r="K965" s="401" t="s">
        <v>1147</v>
      </c>
      <c r="L965" s="401" t="s">
        <v>1144</v>
      </c>
      <c r="M965" s="402">
        <v>41.85</v>
      </c>
      <c r="N965" s="401">
        <v>20</v>
      </c>
      <c r="O965" s="404">
        <f t="shared" si="35"/>
        <v>0.33333333333333337</v>
      </c>
      <c r="P965" s="405">
        <f>Table4[[#This Row],[Selling Price]]*Table4[[#This Row],[2025-Qty]]</f>
        <v>13.950000000000003</v>
      </c>
    </row>
    <row r="966" spans="9:16">
      <c r="I966" s="400">
        <v>965</v>
      </c>
      <c r="J966" s="401" t="s">
        <v>2115</v>
      </c>
      <c r="K966" s="401" t="s">
        <v>1147</v>
      </c>
      <c r="L966" s="401" t="s">
        <v>1144</v>
      </c>
      <c r="M966" s="402">
        <v>8.75</v>
      </c>
      <c r="N966" s="401">
        <v>20</v>
      </c>
      <c r="O966" s="404">
        <f t="shared" si="35"/>
        <v>0.33333333333333337</v>
      </c>
      <c r="P966" s="405">
        <f>Table4[[#This Row],[Selling Price]]*Table4[[#This Row],[2025-Qty]]</f>
        <v>2.916666666666667</v>
      </c>
    </row>
    <row r="967" spans="9:16">
      <c r="I967" s="400">
        <v>966</v>
      </c>
      <c r="J967" s="401" t="s">
        <v>2116</v>
      </c>
      <c r="K967" s="401" t="s">
        <v>1147</v>
      </c>
      <c r="L967" s="401" t="s">
        <v>1144</v>
      </c>
      <c r="M967" s="402">
        <v>3741.05</v>
      </c>
      <c r="N967" s="401">
        <v>20</v>
      </c>
      <c r="O967" s="404">
        <f t="shared" si="35"/>
        <v>0.33333333333333337</v>
      </c>
      <c r="P967" s="405">
        <f>Table4[[#This Row],[Selling Price]]*Table4[[#This Row],[2025-Qty]]</f>
        <v>1247.0166666666669</v>
      </c>
    </row>
    <row r="968" spans="9:16">
      <c r="I968" s="400">
        <v>967</v>
      </c>
      <c r="J968" s="401" t="s">
        <v>2117</v>
      </c>
      <c r="K968" s="401" t="s">
        <v>1147</v>
      </c>
      <c r="L968" s="401" t="s">
        <v>1144</v>
      </c>
      <c r="M968" s="402">
        <v>1000</v>
      </c>
      <c r="N968" s="401">
        <v>20</v>
      </c>
      <c r="O968" s="404">
        <f t="shared" si="35"/>
        <v>0.33333333333333337</v>
      </c>
      <c r="P968" s="405">
        <f>Table4[[#This Row],[Selling Price]]*Table4[[#This Row],[2025-Qty]]</f>
        <v>333.33333333333337</v>
      </c>
    </row>
    <row r="969" spans="9:16">
      <c r="I969" s="400">
        <v>968</v>
      </c>
      <c r="J969" s="401" t="s">
        <v>2118</v>
      </c>
      <c r="K969" s="401" t="s">
        <v>1147</v>
      </c>
      <c r="L969" s="401" t="s">
        <v>1144</v>
      </c>
      <c r="M969" s="402">
        <v>1015</v>
      </c>
      <c r="N969" s="401">
        <v>20</v>
      </c>
      <c r="O969" s="404">
        <f t="shared" si="35"/>
        <v>0.33333333333333337</v>
      </c>
      <c r="P969" s="405">
        <f>Table4[[#This Row],[Selling Price]]*Table4[[#This Row],[2025-Qty]]</f>
        <v>338.33333333333337</v>
      </c>
    </row>
    <row r="970" spans="9:16">
      <c r="I970" s="400">
        <v>969</v>
      </c>
      <c r="J970" s="401" t="s">
        <v>2119</v>
      </c>
      <c r="K970" s="401" t="s">
        <v>1147</v>
      </c>
      <c r="L970" s="401" t="s">
        <v>1144</v>
      </c>
      <c r="M970" s="402">
        <v>351.53</v>
      </c>
      <c r="N970" s="401">
        <v>20</v>
      </c>
      <c r="O970" s="404">
        <f t="shared" si="35"/>
        <v>0.33333333333333337</v>
      </c>
      <c r="P970" s="405">
        <f>Table4[[#This Row],[Selling Price]]*Table4[[#This Row],[2025-Qty]]</f>
        <v>117.17666666666668</v>
      </c>
    </row>
    <row r="971" spans="9:16">
      <c r="I971" s="400">
        <v>970</v>
      </c>
      <c r="J971" s="401" t="s">
        <v>2120</v>
      </c>
      <c r="K971" s="401" t="s">
        <v>1147</v>
      </c>
      <c r="L971" s="401" t="s">
        <v>1144</v>
      </c>
      <c r="M971" s="402">
        <v>800.19</v>
      </c>
      <c r="N971" s="401">
        <v>20</v>
      </c>
      <c r="O971" s="404">
        <f t="shared" si="35"/>
        <v>0.33333333333333337</v>
      </c>
      <c r="P971" s="405">
        <f>Table4[[#This Row],[Selling Price]]*Table4[[#This Row],[2025-Qty]]</f>
        <v>266.73000000000008</v>
      </c>
    </row>
    <row r="972" spans="9:16">
      <c r="I972" s="400">
        <v>971</v>
      </c>
      <c r="J972" s="401" t="s">
        <v>2121</v>
      </c>
      <c r="K972" s="401" t="s">
        <v>1147</v>
      </c>
      <c r="L972" s="401" t="s">
        <v>1144</v>
      </c>
      <c r="M972" s="402">
        <v>7072.74</v>
      </c>
      <c r="N972" s="401">
        <v>20</v>
      </c>
      <c r="O972" s="404">
        <f t="shared" si="35"/>
        <v>0.33333333333333337</v>
      </c>
      <c r="P972" s="405">
        <f>Table4[[#This Row],[Selling Price]]*Table4[[#This Row],[2025-Qty]]</f>
        <v>2357.5800000000004</v>
      </c>
    </row>
    <row r="973" spans="9:16">
      <c r="I973" s="400">
        <v>972</v>
      </c>
      <c r="J973" s="401" t="s">
        <v>2122</v>
      </c>
      <c r="K973" s="401" t="s">
        <v>1147</v>
      </c>
      <c r="L973" s="401" t="s">
        <v>1144</v>
      </c>
      <c r="M973" s="402">
        <v>3169.81</v>
      </c>
      <c r="N973" s="401">
        <v>20</v>
      </c>
      <c r="O973" s="404">
        <f t="shared" si="35"/>
        <v>0.33333333333333337</v>
      </c>
      <c r="P973" s="405">
        <f>Table4[[#This Row],[Selling Price]]*Table4[[#This Row],[2025-Qty]]</f>
        <v>1056.6033333333335</v>
      </c>
    </row>
    <row r="974" spans="9:16">
      <c r="I974" s="400">
        <v>973</v>
      </c>
      <c r="J974" s="401" t="s">
        <v>2123</v>
      </c>
      <c r="K974" s="401" t="s">
        <v>1147</v>
      </c>
      <c r="L974" s="401" t="s">
        <v>1144</v>
      </c>
      <c r="M974" s="402">
        <v>275.88</v>
      </c>
      <c r="N974" s="401">
        <v>20</v>
      </c>
      <c r="O974" s="404">
        <f t="shared" si="35"/>
        <v>0.33333333333333337</v>
      </c>
      <c r="P974" s="405">
        <f>Table4[[#This Row],[Selling Price]]*Table4[[#This Row],[2025-Qty]]</f>
        <v>91.960000000000008</v>
      </c>
    </row>
    <row r="975" spans="9:16">
      <c r="I975" s="400">
        <v>974</v>
      </c>
      <c r="J975" s="401" t="s">
        <v>2124</v>
      </c>
      <c r="K975" s="401" t="s">
        <v>1147</v>
      </c>
      <c r="L975" s="401" t="s">
        <v>1144</v>
      </c>
      <c r="M975" s="402">
        <v>1351.33</v>
      </c>
      <c r="N975" s="401">
        <v>20</v>
      </c>
      <c r="O975" s="404">
        <f t="shared" si="35"/>
        <v>0.33333333333333337</v>
      </c>
      <c r="P975" s="405">
        <f>Table4[[#This Row],[Selling Price]]*Table4[[#This Row],[2025-Qty]]</f>
        <v>450.44333333333338</v>
      </c>
    </row>
    <row r="976" spans="9:16">
      <c r="I976" s="400">
        <v>975</v>
      </c>
      <c r="J976" s="401" t="s">
        <v>2125</v>
      </c>
      <c r="K976" s="401" t="s">
        <v>1147</v>
      </c>
      <c r="L976" s="401" t="s">
        <v>1144</v>
      </c>
      <c r="M976" s="402">
        <v>83</v>
      </c>
      <c r="N976" s="401">
        <v>20</v>
      </c>
      <c r="O976" s="404">
        <f t="shared" si="35"/>
        <v>0.33333333333333337</v>
      </c>
      <c r="P976" s="405">
        <f>Table4[[#This Row],[Selling Price]]*Table4[[#This Row],[2025-Qty]]</f>
        <v>27.666666666666671</v>
      </c>
    </row>
    <row r="977" spans="9:16">
      <c r="I977" s="400">
        <v>976</v>
      </c>
      <c r="J977" s="401" t="s">
        <v>2126</v>
      </c>
      <c r="K977" s="401" t="s">
        <v>1147</v>
      </c>
      <c r="L977" s="401" t="s">
        <v>1144</v>
      </c>
      <c r="M977" s="402">
        <v>317.17</v>
      </c>
      <c r="N977" s="401">
        <v>20</v>
      </c>
      <c r="O977" s="404">
        <f t="shared" si="35"/>
        <v>0.33333333333333337</v>
      </c>
      <c r="P977" s="405">
        <f>Table4[[#This Row],[Selling Price]]*Table4[[#This Row],[2025-Qty]]</f>
        <v>105.72333333333334</v>
      </c>
    </row>
    <row r="978" spans="9:16">
      <c r="I978" s="400">
        <v>977</v>
      </c>
      <c r="J978" s="401" t="s">
        <v>2127</v>
      </c>
      <c r="K978" s="401" t="s">
        <v>1147</v>
      </c>
      <c r="L978" s="401" t="s">
        <v>1144</v>
      </c>
      <c r="M978" s="402">
        <v>14</v>
      </c>
      <c r="N978" s="401">
        <v>20</v>
      </c>
      <c r="O978" s="404">
        <f t="shared" si="35"/>
        <v>0.33333333333333337</v>
      </c>
      <c r="P978" s="405">
        <f>Table4[[#This Row],[Selling Price]]*Table4[[#This Row],[2025-Qty]]</f>
        <v>4.666666666666667</v>
      </c>
    </row>
    <row r="979" spans="9:16">
      <c r="I979" s="400">
        <v>978</v>
      </c>
      <c r="J979" s="401" t="s">
        <v>2128</v>
      </c>
      <c r="K979" s="401" t="s">
        <v>1147</v>
      </c>
      <c r="L979" s="401" t="s">
        <v>1144</v>
      </c>
      <c r="M979" s="402">
        <v>2344.66</v>
      </c>
      <c r="N979" s="401">
        <v>20</v>
      </c>
      <c r="O979" s="404">
        <f t="shared" si="35"/>
        <v>0.33333333333333337</v>
      </c>
      <c r="P979" s="405">
        <f>Table4[[#This Row],[Selling Price]]*Table4[[#This Row],[2025-Qty]]</f>
        <v>781.5533333333334</v>
      </c>
    </row>
    <row r="980" spans="9:16">
      <c r="I980" s="400">
        <v>979</v>
      </c>
      <c r="J980" s="401" t="s">
        <v>2129</v>
      </c>
      <c r="K980" s="401" t="s">
        <v>1147</v>
      </c>
      <c r="L980" s="401" t="s">
        <v>1144</v>
      </c>
      <c r="M980" s="402">
        <v>67000</v>
      </c>
      <c r="N980" s="401">
        <v>20</v>
      </c>
      <c r="O980" s="404">
        <f t="shared" si="35"/>
        <v>0.33333333333333337</v>
      </c>
      <c r="P980" s="405">
        <f>Table4[[#This Row],[Selling Price]]*Table4[[#This Row],[2025-Qty]]</f>
        <v>22333.333333333336</v>
      </c>
    </row>
    <row r="981" spans="9:16">
      <c r="I981" s="400">
        <v>980</v>
      </c>
      <c r="J981" s="401" t="s">
        <v>2130</v>
      </c>
      <c r="K981" s="401" t="s">
        <v>1147</v>
      </c>
      <c r="L981" s="401" t="s">
        <v>1144</v>
      </c>
      <c r="M981" s="402">
        <v>108.48</v>
      </c>
      <c r="N981" s="401">
        <v>20</v>
      </c>
      <c r="O981" s="404">
        <f t="shared" si="35"/>
        <v>0.33333333333333337</v>
      </c>
      <c r="P981" s="405">
        <f>Table4[[#This Row],[Selling Price]]*Table4[[#This Row],[2025-Qty]]</f>
        <v>36.160000000000004</v>
      </c>
    </row>
    <row r="982" spans="9:16">
      <c r="I982" s="400">
        <v>981</v>
      </c>
      <c r="J982" s="401" t="s">
        <v>2131</v>
      </c>
      <c r="K982" s="401" t="s">
        <v>1147</v>
      </c>
      <c r="L982" s="401" t="s">
        <v>1144</v>
      </c>
      <c r="M982" s="402">
        <v>769.94</v>
      </c>
      <c r="N982" s="401">
        <v>20</v>
      </c>
      <c r="O982" s="404">
        <f t="shared" si="35"/>
        <v>0.33333333333333337</v>
      </c>
      <c r="P982" s="405">
        <f>Table4[[#This Row],[Selling Price]]*Table4[[#This Row],[2025-Qty]]</f>
        <v>256.6466666666667</v>
      </c>
    </row>
    <row r="983" spans="9:16">
      <c r="I983" s="400">
        <v>982</v>
      </c>
      <c r="J983" s="401" t="s">
        <v>2132</v>
      </c>
      <c r="K983" s="401" t="s">
        <v>1147</v>
      </c>
      <c r="L983" s="401" t="s">
        <v>1144</v>
      </c>
      <c r="M983" s="402">
        <v>2356.86</v>
      </c>
      <c r="N983" s="401">
        <v>20</v>
      </c>
      <c r="O983" s="404">
        <f t="shared" si="35"/>
        <v>0.33333333333333337</v>
      </c>
      <c r="P983" s="405">
        <f>Table4[[#This Row],[Selling Price]]*Table4[[#This Row],[2025-Qty]]</f>
        <v>785.62000000000012</v>
      </c>
    </row>
    <row r="984" spans="9:16">
      <c r="I984" s="400">
        <v>983</v>
      </c>
      <c r="J984" s="401" t="s">
        <v>2133</v>
      </c>
      <c r="K984" s="401" t="s">
        <v>1147</v>
      </c>
      <c r="L984" s="401" t="s">
        <v>1144</v>
      </c>
      <c r="M984" s="402">
        <v>14717.22</v>
      </c>
      <c r="N984" s="401">
        <v>20</v>
      </c>
      <c r="O984" s="404">
        <f t="shared" si="35"/>
        <v>0.33333333333333337</v>
      </c>
      <c r="P984" s="405">
        <f>Table4[[#This Row],[Selling Price]]*Table4[[#This Row],[2025-Qty]]</f>
        <v>4905.7400000000007</v>
      </c>
    </row>
    <row r="985" spans="9:16">
      <c r="I985" s="400">
        <v>984</v>
      </c>
      <c r="J985" s="401" t="s">
        <v>2134</v>
      </c>
      <c r="K985" s="401" t="s">
        <v>1147</v>
      </c>
      <c r="L985" s="401" t="s">
        <v>1144</v>
      </c>
      <c r="M985" s="402">
        <v>1477.99</v>
      </c>
      <c r="N985" s="401">
        <v>20</v>
      </c>
      <c r="O985" s="404">
        <f t="shared" si="35"/>
        <v>0.33333333333333337</v>
      </c>
      <c r="P985" s="405">
        <f>Table4[[#This Row],[Selling Price]]*Table4[[#This Row],[2025-Qty]]</f>
        <v>492.66333333333341</v>
      </c>
    </row>
    <row r="986" spans="9:16">
      <c r="I986" s="400">
        <v>986</v>
      </c>
      <c r="J986" s="401" t="s">
        <v>2135</v>
      </c>
      <c r="K986" s="401" t="s">
        <v>1147</v>
      </c>
      <c r="L986" s="401" t="s">
        <v>1144</v>
      </c>
      <c r="M986" s="402">
        <v>350</v>
      </c>
      <c r="N986" s="401">
        <v>20</v>
      </c>
      <c r="O986" s="404">
        <f t="shared" si="35"/>
        <v>0.33333333333333337</v>
      </c>
      <c r="P986" s="405">
        <f>Table4[[#This Row],[Selling Price]]*Table4[[#This Row],[2025-Qty]]</f>
        <v>116.66666666666669</v>
      </c>
    </row>
    <row r="987" spans="9:16">
      <c r="I987" s="400">
        <v>987</v>
      </c>
      <c r="J987" s="401" t="s">
        <v>2136</v>
      </c>
      <c r="K987" s="401" t="s">
        <v>1143</v>
      </c>
      <c r="L987" s="401" t="s">
        <v>1144</v>
      </c>
      <c r="M987" s="402">
        <v>225.92</v>
      </c>
      <c r="N987" s="401">
        <v>20</v>
      </c>
      <c r="O987" s="404">
        <f t="shared" si="35"/>
        <v>0.33333333333333337</v>
      </c>
      <c r="P987" s="405">
        <f>Table4[[#This Row],[Selling Price]]*Table4[[#This Row],[2025-Qty]]</f>
        <v>75.306666666666672</v>
      </c>
    </row>
    <row r="988" spans="9:16">
      <c r="I988" s="400">
        <v>988</v>
      </c>
      <c r="J988" s="401" t="s">
        <v>2137</v>
      </c>
      <c r="K988" s="401" t="s">
        <v>1147</v>
      </c>
      <c r="L988" s="401" t="s">
        <v>1144</v>
      </c>
      <c r="M988" s="402">
        <v>405.9</v>
      </c>
      <c r="N988" s="401">
        <v>20</v>
      </c>
      <c r="O988" s="404">
        <f t="shared" si="35"/>
        <v>0.33333333333333337</v>
      </c>
      <c r="P988" s="405">
        <f>Table4[[#This Row],[Selling Price]]*Table4[[#This Row],[2025-Qty]]</f>
        <v>135.30000000000001</v>
      </c>
    </row>
    <row r="989" spans="9:16">
      <c r="I989" s="400">
        <v>989</v>
      </c>
      <c r="J989" s="401" t="s">
        <v>2138</v>
      </c>
      <c r="K989" s="401" t="s">
        <v>1147</v>
      </c>
      <c r="L989" s="401" t="s">
        <v>1144</v>
      </c>
      <c r="M989" s="402">
        <v>127.3</v>
      </c>
      <c r="N989" s="401">
        <v>20</v>
      </c>
      <c r="O989" s="404">
        <f t="shared" si="35"/>
        <v>0.33333333333333337</v>
      </c>
      <c r="P989" s="405">
        <f>Table4[[#This Row],[Selling Price]]*Table4[[#This Row],[2025-Qty]]</f>
        <v>42.433333333333337</v>
      </c>
    </row>
    <row r="990" spans="9:16">
      <c r="I990" s="400">
        <v>990</v>
      </c>
      <c r="J990" s="401" t="s">
        <v>2139</v>
      </c>
      <c r="K990" s="401" t="s">
        <v>1147</v>
      </c>
      <c r="L990" s="401" t="s">
        <v>1144</v>
      </c>
      <c r="M990" s="402">
        <v>60.18</v>
      </c>
      <c r="N990" s="401">
        <v>20</v>
      </c>
      <c r="O990" s="404">
        <f t="shared" si="35"/>
        <v>0.33333333333333337</v>
      </c>
      <c r="P990" s="405">
        <f>Table4[[#This Row],[Selling Price]]*Table4[[#This Row],[2025-Qty]]</f>
        <v>20.060000000000002</v>
      </c>
    </row>
    <row r="991" spans="9:16">
      <c r="I991" s="400">
        <v>991</v>
      </c>
      <c r="J991" s="401" t="s">
        <v>2140</v>
      </c>
      <c r="K991" s="401" t="s">
        <v>1147</v>
      </c>
      <c r="L991" s="401" t="s">
        <v>1144</v>
      </c>
      <c r="M991" s="402">
        <v>139.49</v>
      </c>
      <c r="N991" s="401">
        <v>20</v>
      </c>
      <c r="O991" s="404">
        <f t="shared" si="35"/>
        <v>0.33333333333333337</v>
      </c>
      <c r="P991" s="405">
        <f>Table4[[#This Row],[Selling Price]]*Table4[[#This Row],[2025-Qty]]</f>
        <v>46.496666666666677</v>
      </c>
    </row>
    <row r="992" spans="9:16">
      <c r="I992" s="400">
        <v>992</v>
      </c>
      <c r="J992" s="401" t="s">
        <v>2141</v>
      </c>
      <c r="K992" s="401" t="s">
        <v>1140</v>
      </c>
      <c r="L992" s="401" t="s">
        <v>1141</v>
      </c>
      <c r="M992" s="402">
        <v>148</v>
      </c>
      <c r="N992" s="401">
        <v>20</v>
      </c>
      <c r="O992" s="404">
        <f t="shared" si="35"/>
        <v>0.33333333333333337</v>
      </c>
      <c r="P992" s="405">
        <f>Table4[[#This Row],[Selling Price]]*Table4[[#This Row],[2025-Qty]]</f>
        <v>49.333333333333336</v>
      </c>
    </row>
    <row r="993" spans="9:16">
      <c r="I993" s="400">
        <v>993</v>
      </c>
      <c r="J993" s="401" t="s">
        <v>2142</v>
      </c>
      <c r="K993" s="401" t="s">
        <v>1147</v>
      </c>
      <c r="L993" s="401" t="s">
        <v>1144</v>
      </c>
      <c r="M993" s="402">
        <v>870.17</v>
      </c>
      <c r="N993" s="401">
        <v>20</v>
      </c>
      <c r="O993" s="404">
        <f t="shared" si="35"/>
        <v>0.33333333333333337</v>
      </c>
      <c r="P993" s="405">
        <f>Table4[[#This Row],[Selling Price]]*Table4[[#This Row],[2025-Qty]]</f>
        <v>290.05666666666667</v>
      </c>
    </row>
    <row r="994" spans="9:16">
      <c r="I994" s="400">
        <v>994</v>
      </c>
      <c r="J994" s="401" t="s">
        <v>2143</v>
      </c>
      <c r="K994" s="401" t="s">
        <v>1140</v>
      </c>
      <c r="L994" s="401" t="s">
        <v>1141</v>
      </c>
      <c r="M994" s="402">
        <v>114.5</v>
      </c>
      <c r="N994" s="401">
        <v>20</v>
      </c>
      <c r="O994" s="404">
        <f t="shared" si="35"/>
        <v>0.33333333333333337</v>
      </c>
      <c r="P994" s="405">
        <f>Table4[[#This Row],[Selling Price]]*Table4[[#This Row],[2025-Qty]]</f>
        <v>38.166666666666671</v>
      </c>
    </row>
    <row r="995" spans="9:16">
      <c r="I995" s="400">
        <v>995</v>
      </c>
      <c r="J995" s="401" t="s">
        <v>2144</v>
      </c>
      <c r="K995" s="401" t="s">
        <v>1143</v>
      </c>
      <c r="L995" s="401" t="s">
        <v>1144</v>
      </c>
      <c r="M995" s="402">
        <v>24056.28</v>
      </c>
      <c r="N995" s="401">
        <v>20</v>
      </c>
      <c r="O995" s="404">
        <f t="shared" si="35"/>
        <v>0.33333333333333337</v>
      </c>
      <c r="P995" s="405">
        <f>Table4[[#This Row],[Selling Price]]*Table4[[#This Row],[2025-Qty]]</f>
        <v>8018.76</v>
      </c>
    </row>
    <row r="996" spans="9:16">
      <c r="I996" s="400">
        <v>996</v>
      </c>
      <c r="J996" s="401" t="s">
        <v>2145</v>
      </c>
      <c r="K996" s="401" t="s">
        <v>1143</v>
      </c>
      <c r="L996" s="401" t="s">
        <v>1144</v>
      </c>
      <c r="M996" s="402">
        <v>25.42</v>
      </c>
      <c r="N996" s="401">
        <v>20</v>
      </c>
      <c r="O996" s="404">
        <f t="shared" si="35"/>
        <v>0.33333333333333337</v>
      </c>
      <c r="P996" s="405">
        <f>Table4[[#This Row],[Selling Price]]*Table4[[#This Row],[2025-Qty]]</f>
        <v>8.4733333333333345</v>
      </c>
    </row>
    <row r="997" spans="9:16">
      <c r="I997" s="400">
        <v>997</v>
      </c>
      <c r="J997" s="401" t="s">
        <v>2146</v>
      </c>
      <c r="K997" s="401" t="s">
        <v>1143</v>
      </c>
      <c r="L997" s="401" t="s">
        <v>1144</v>
      </c>
      <c r="M997" s="402">
        <v>13.47</v>
      </c>
      <c r="N997" s="401">
        <v>20</v>
      </c>
      <c r="O997" s="404">
        <f t="shared" si="35"/>
        <v>0.33333333333333337</v>
      </c>
      <c r="P997" s="405">
        <f>Table4[[#This Row],[Selling Price]]*Table4[[#This Row],[2025-Qty]]</f>
        <v>4.4900000000000011</v>
      </c>
    </row>
    <row r="998" spans="9:16">
      <c r="I998" s="400">
        <v>998</v>
      </c>
      <c r="J998" s="401" t="s">
        <v>2147</v>
      </c>
      <c r="K998" s="401" t="s">
        <v>1143</v>
      </c>
      <c r="L998" s="401" t="s">
        <v>1144</v>
      </c>
      <c r="M998" s="402">
        <v>38.35</v>
      </c>
      <c r="N998" s="401">
        <v>20</v>
      </c>
      <c r="O998" s="404">
        <f t="shared" si="35"/>
        <v>0.33333333333333337</v>
      </c>
      <c r="P998" s="405">
        <f>Table4[[#This Row],[Selling Price]]*Table4[[#This Row],[2025-Qty]]</f>
        <v>12.783333333333335</v>
      </c>
    </row>
    <row r="999" spans="9:16">
      <c r="I999" s="400">
        <v>999</v>
      </c>
      <c r="J999" s="401" t="s">
        <v>2148</v>
      </c>
      <c r="K999" s="401" t="s">
        <v>1143</v>
      </c>
      <c r="L999" s="401" t="s">
        <v>1144</v>
      </c>
      <c r="M999" s="402">
        <v>12</v>
      </c>
      <c r="N999" s="401">
        <v>20</v>
      </c>
      <c r="O999" s="404">
        <f t="shared" si="35"/>
        <v>0.33333333333333337</v>
      </c>
      <c r="P999" s="405">
        <f>Table4[[#This Row],[Selling Price]]*Table4[[#This Row],[2025-Qty]]</f>
        <v>4</v>
      </c>
    </row>
    <row r="1000" spans="9:16">
      <c r="I1000" s="400">
        <v>1000</v>
      </c>
      <c r="J1000" s="401" t="s">
        <v>2149</v>
      </c>
      <c r="K1000" s="401" t="s">
        <v>1143</v>
      </c>
      <c r="L1000" s="401" t="s">
        <v>1144</v>
      </c>
      <c r="M1000" s="402">
        <v>25.09</v>
      </c>
      <c r="N1000" s="401">
        <v>20</v>
      </c>
      <c r="O1000" s="404">
        <f t="shared" si="35"/>
        <v>0.33333333333333337</v>
      </c>
      <c r="P1000" s="405">
        <f>Table4[[#This Row],[Selling Price]]*Table4[[#This Row],[2025-Qty]]</f>
        <v>8.3633333333333351</v>
      </c>
    </row>
    <row r="1001" spans="9:16">
      <c r="I1001" s="400">
        <v>1001</v>
      </c>
      <c r="J1001" s="401" t="s">
        <v>2150</v>
      </c>
      <c r="K1001" s="401" t="s">
        <v>1143</v>
      </c>
      <c r="L1001" s="401" t="s">
        <v>1144</v>
      </c>
      <c r="M1001" s="402">
        <v>23.94</v>
      </c>
      <c r="N1001" s="401">
        <v>20</v>
      </c>
      <c r="O1001" s="404">
        <f t="shared" si="35"/>
        <v>0.33333333333333337</v>
      </c>
      <c r="P1001" s="405">
        <f>Table4[[#This Row],[Selling Price]]*Table4[[#This Row],[2025-Qty]]</f>
        <v>7.9800000000000013</v>
      </c>
    </row>
    <row r="1002" spans="9:16">
      <c r="I1002" s="400">
        <v>1002</v>
      </c>
      <c r="J1002" s="401" t="s">
        <v>2151</v>
      </c>
      <c r="K1002" s="401" t="s">
        <v>1143</v>
      </c>
      <c r="L1002" s="401" t="s">
        <v>1144</v>
      </c>
      <c r="M1002" s="402">
        <v>203.87</v>
      </c>
      <c r="N1002" s="401">
        <v>20</v>
      </c>
      <c r="O1002" s="404">
        <f t="shared" si="35"/>
        <v>0.33333333333333337</v>
      </c>
      <c r="P1002" s="405">
        <f>Table4[[#This Row],[Selling Price]]*Table4[[#This Row],[2025-Qty]]</f>
        <v>67.956666666666678</v>
      </c>
    </row>
    <row r="1003" spans="9:16">
      <c r="I1003" s="400">
        <v>1003</v>
      </c>
      <c r="J1003" s="401" t="s">
        <v>2152</v>
      </c>
      <c r="K1003" s="401" t="s">
        <v>1143</v>
      </c>
      <c r="L1003" s="401" t="s">
        <v>1144</v>
      </c>
      <c r="M1003" s="402">
        <v>837.99</v>
      </c>
      <c r="N1003" s="401">
        <v>20</v>
      </c>
      <c r="O1003" s="404">
        <f t="shared" si="35"/>
        <v>0.33333333333333337</v>
      </c>
      <c r="P1003" s="405">
        <f>Table4[[#This Row],[Selling Price]]*Table4[[#This Row],[2025-Qty]]</f>
        <v>279.33000000000004</v>
      </c>
    </row>
    <row r="1004" spans="9:16">
      <c r="I1004" s="400">
        <v>1005</v>
      </c>
      <c r="J1004" s="401" t="s">
        <v>2153</v>
      </c>
      <c r="K1004" s="401" t="s">
        <v>1143</v>
      </c>
      <c r="L1004" s="401" t="s">
        <v>1144</v>
      </c>
      <c r="M1004" s="402">
        <v>60.88</v>
      </c>
      <c r="N1004" s="401">
        <v>20</v>
      </c>
      <c r="O1004" s="404">
        <f t="shared" si="35"/>
        <v>0.33333333333333337</v>
      </c>
      <c r="P1004" s="405">
        <f>Table4[[#This Row],[Selling Price]]*Table4[[#This Row],[2025-Qty]]</f>
        <v>20.293333333333337</v>
      </c>
    </row>
    <row r="1005" spans="9:16">
      <c r="I1005" s="400">
        <v>1006</v>
      </c>
      <c r="J1005" s="401" t="s">
        <v>2154</v>
      </c>
      <c r="K1005" s="401" t="s">
        <v>1143</v>
      </c>
      <c r="L1005" s="401" t="s">
        <v>1144</v>
      </c>
      <c r="M1005" s="402">
        <v>160</v>
      </c>
      <c r="N1005" s="401">
        <v>20</v>
      </c>
      <c r="O1005" s="404">
        <f t="shared" si="35"/>
        <v>0.33333333333333337</v>
      </c>
      <c r="P1005" s="405">
        <f>Table4[[#This Row],[Selling Price]]*Table4[[#This Row],[2025-Qty]]</f>
        <v>53.333333333333343</v>
      </c>
    </row>
    <row r="1006" spans="9:16">
      <c r="I1006" s="400">
        <v>1007</v>
      </c>
      <c r="J1006" s="401" t="s">
        <v>2155</v>
      </c>
      <c r="K1006" s="401" t="s">
        <v>1143</v>
      </c>
      <c r="L1006" s="401" t="s">
        <v>1144</v>
      </c>
      <c r="M1006" s="402">
        <v>46.1</v>
      </c>
      <c r="N1006" s="401">
        <v>20</v>
      </c>
      <c r="O1006" s="404">
        <f t="shared" si="35"/>
        <v>0.33333333333333337</v>
      </c>
      <c r="P1006" s="405">
        <f>Table4[[#This Row],[Selling Price]]*Table4[[#This Row],[2025-Qty]]</f>
        <v>15.366666666666669</v>
      </c>
    </row>
    <row r="1007" spans="9:16">
      <c r="I1007" s="400">
        <v>1008</v>
      </c>
      <c r="J1007" s="401" t="s">
        <v>2156</v>
      </c>
      <c r="K1007" s="401" t="s">
        <v>1143</v>
      </c>
      <c r="L1007" s="401" t="s">
        <v>1144</v>
      </c>
      <c r="M1007" s="402">
        <v>1098.1600000000001</v>
      </c>
      <c r="N1007" s="401">
        <v>20</v>
      </c>
      <c r="O1007" s="404">
        <f t="shared" si="35"/>
        <v>0.33333333333333337</v>
      </c>
      <c r="P1007" s="405">
        <f>Table4[[#This Row],[Selling Price]]*Table4[[#This Row],[2025-Qty]]</f>
        <v>366.0533333333334</v>
      </c>
    </row>
    <row r="1008" spans="9:16">
      <c r="I1008" s="400">
        <v>1009</v>
      </c>
      <c r="J1008" s="401" t="s">
        <v>2157</v>
      </c>
      <c r="K1008" s="401" t="s">
        <v>1143</v>
      </c>
      <c r="L1008" s="401" t="s">
        <v>1144</v>
      </c>
      <c r="M1008" s="402">
        <v>111.84</v>
      </c>
      <c r="N1008" s="401">
        <v>20</v>
      </c>
      <c r="O1008" s="404">
        <f t="shared" si="35"/>
        <v>0.33333333333333337</v>
      </c>
      <c r="P1008" s="405">
        <f>Table4[[#This Row],[Selling Price]]*Table4[[#This Row],[2025-Qty]]</f>
        <v>37.280000000000008</v>
      </c>
    </row>
    <row r="1009" spans="9:16">
      <c r="I1009" s="400">
        <v>1010</v>
      </c>
      <c r="J1009" s="401" t="s">
        <v>2158</v>
      </c>
      <c r="K1009" s="401" t="s">
        <v>1143</v>
      </c>
      <c r="L1009" s="401" t="s">
        <v>1144</v>
      </c>
      <c r="M1009" s="402">
        <v>320.06</v>
      </c>
      <c r="N1009" s="401">
        <v>20</v>
      </c>
      <c r="O1009" s="404">
        <f t="shared" si="35"/>
        <v>0.33333333333333337</v>
      </c>
      <c r="P1009" s="405">
        <f>Table4[[#This Row],[Selling Price]]*Table4[[#This Row],[2025-Qty]]</f>
        <v>106.68666666666668</v>
      </c>
    </row>
    <row r="1010" spans="9:16">
      <c r="I1010" s="400">
        <v>1011</v>
      </c>
      <c r="J1010" s="401" t="s">
        <v>2159</v>
      </c>
      <c r="K1010" s="401" t="s">
        <v>1143</v>
      </c>
      <c r="L1010" s="401" t="s">
        <v>1144</v>
      </c>
      <c r="M1010" s="402">
        <v>931.22</v>
      </c>
      <c r="N1010" s="401">
        <v>20</v>
      </c>
      <c r="O1010" s="404">
        <f t="shared" si="35"/>
        <v>0.33333333333333337</v>
      </c>
      <c r="P1010" s="405">
        <f>Table4[[#This Row],[Selling Price]]*Table4[[#This Row],[2025-Qty]]</f>
        <v>310.40666666666669</v>
      </c>
    </row>
    <row r="1011" spans="9:16">
      <c r="I1011" s="400">
        <v>1012</v>
      </c>
      <c r="J1011" s="401" t="s">
        <v>2160</v>
      </c>
      <c r="K1011" s="401" t="s">
        <v>1143</v>
      </c>
      <c r="L1011" s="401" t="s">
        <v>1144</v>
      </c>
      <c r="M1011" s="402">
        <v>40.869999999999997</v>
      </c>
      <c r="N1011" s="401">
        <v>20</v>
      </c>
      <c r="O1011" s="404">
        <f t="shared" si="35"/>
        <v>0.33333333333333337</v>
      </c>
      <c r="P1011" s="405">
        <f>Table4[[#This Row],[Selling Price]]*Table4[[#This Row],[2025-Qty]]</f>
        <v>13.623333333333335</v>
      </c>
    </row>
    <row r="1012" spans="9:16">
      <c r="I1012" s="400">
        <v>1013</v>
      </c>
      <c r="J1012" s="401" t="s">
        <v>2161</v>
      </c>
      <c r="K1012" s="401" t="s">
        <v>1143</v>
      </c>
      <c r="L1012" s="401" t="s">
        <v>1144</v>
      </c>
      <c r="M1012" s="402">
        <v>87.33</v>
      </c>
      <c r="N1012" s="401">
        <v>20</v>
      </c>
      <c r="O1012" s="404">
        <f t="shared" si="35"/>
        <v>0.33333333333333337</v>
      </c>
      <c r="P1012" s="405">
        <f>Table4[[#This Row],[Selling Price]]*Table4[[#This Row],[2025-Qty]]</f>
        <v>29.110000000000003</v>
      </c>
    </row>
    <row r="1013" spans="9:16">
      <c r="I1013" s="400">
        <v>1014</v>
      </c>
      <c r="J1013" s="401" t="s">
        <v>2162</v>
      </c>
      <c r="K1013" s="401" t="s">
        <v>1143</v>
      </c>
      <c r="L1013" s="401" t="s">
        <v>1144</v>
      </c>
      <c r="M1013" s="402">
        <v>113.79</v>
      </c>
      <c r="N1013" s="401">
        <v>20</v>
      </c>
      <c r="O1013" s="404">
        <f t="shared" si="35"/>
        <v>0.33333333333333337</v>
      </c>
      <c r="P1013" s="405">
        <f>Table4[[#This Row],[Selling Price]]*Table4[[#This Row],[2025-Qty]]</f>
        <v>37.930000000000007</v>
      </c>
    </row>
    <row r="1014" spans="9:16">
      <c r="I1014" s="400">
        <v>1015</v>
      </c>
      <c r="J1014" s="401" t="s">
        <v>2163</v>
      </c>
      <c r="K1014" s="401" t="s">
        <v>1143</v>
      </c>
      <c r="L1014" s="401" t="s">
        <v>1144</v>
      </c>
      <c r="M1014" s="402">
        <v>30000</v>
      </c>
      <c r="N1014" s="401">
        <v>20</v>
      </c>
      <c r="O1014" s="404">
        <f t="shared" si="35"/>
        <v>0.33333333333333337</v>
      </c>
      <c r="P1014" s="405">
        <f>Table4[[#This Row],[Selling Price]]*Table4[[#This Row],[2025-Qty]]</f>
        <v>10000.000000000002</v>
      </c>
    </row>
    <row r="1015" spans="9:16">
      <c r="I1015" s="400">
        <v>1016</v>
      </c>
      <c r="J1015" s="401" t="s">
        <v>2164</v>
      </c>
      <c r="K1015" s="401" t="s">
        <v>1143</v>
      </c>
      <c r="L1015" s="401" t="s">
        <v>1144</v>
      </c>
      <c r="M1015" s="402">
        <v>117.31</v>
      </c>
      <c r="N1015" s="401">
        <v>20</v>
      </c>
      <c r="O1015" s="404">
        <f t="shared" si="35"/>
        <v>0.33333333333333337</v>
      </c>
      <c r="P1015" s="405">
        <f>Table4[[#This Row],[Selling Price]]*Table4[[#This Row],[2025-Qty]]</f>
        <v>39.103333333333339</v>
      </c>
    </row>
    <row r="1016" spans="9:16">
      <c r="I1016" s="400">
        <v>1017</v>
      </c>
      <c r="J1016" s="401" t="s">
        <v>2165</v>
      </c>
      <c r="K1016" s="401" t="s">
        <v>1143</v>
      </c>
      <c r="L1016" s="401" t="s">
        <v>1144</v>
      </c>
      <c r="M1016" s="402">
        <v>841.11</v>
      </c>
      <c r="N1016" s="401">
        <v>20</v>
      </c>
      <c r="O1016" s="404">
        <f t="shared" si="35"/>
        <v>0.33333333333333337</v>
      </c>
      <c r="P1016" s="405">
        <f>Table4[[#This Row],[Selling Price]]*Table4[[#This Row],[2025-Qty]]</f>
        <v>280.37000000000006</v>
      </c>
    </row>
    <row r="1017" spans="9:16">
      <c r="I1017" s="400">
        <v>1018</v>
      </c>
      <c r="J1017" s="401" t="s">
        <v>2166</v>
      </c>
      <c r="K1017" s="401" t="s">
        <v>1143</v>
      </c>
      <c r="L1017" s="401" t="s">
        <v>1144</v>
      </c>
      <c r="M1017" s="402">
        <v>380.39</v>
      </c>
      <c r="N1017" s="401">
        <v>20</v>
      </c>
      <c r="O1017" s="404">
        <f t="shared" si="35"/>
        <v>0.33333333333333337</v>
      </c>
      <c r="P1017" s="405">
        <f>Table4[[#This Row],[Selling Price]]*Table4[[#This Row],[2025-Qty]]</f>
        <v>126.79666666666668</v>
      </c>
    </row>
    <row r="1018" spans="9:16">
      <c r="I1018" s="400">
        <v>1020</v>
      </c>
      <c r="J1018" s="401" t="s">
        <v>2167</v>
      </c>
      <c r="K1018" s="401" t="s">
        <v>1143</v>
      </c>
      <c r="L1018" s="401" t="s">
        <v>1144</v>
      </c>
      <c r="M1018" s="402">
        <v>793.5</v>
      </c>
      <c r="N1018" s="401">
        <v>20</v>
      </c>
      <c r="O1018" s="404">
        <f t="shared" si="35"/>
        <v>0.33333333333333337</v>
      </c>
      <c r="P1018" s="405">
        <f>Table4[[#This Row],[Selling Price]]*Table4[[#This Row],[2025-Qty]]</f>
        <v>264.50000000000006</v>
      </c>
    </row>
    <row r="1019" spans="9:16">
      <c r="I1019" s="400">
        <v>1021</v>
      </c>
      <c r="J1019" s="401" t="s">
        <v>2168</v>
      </c>
      <c r="K1019" s="401" t="s">
        <v>1143</v>
      </c>
      <c r="L1019" s="401" t="s">
        <v>1144</v>
      </c>
      <c r="M1019" s="402">
        <v>17.16</v>
      </c>
      <c r="N1019" s="401">
        <v>20</v>
      </c>
      <c r="O1019" s="404">
        <f t="shared" si="35"/>
        <v>0.33333333333333337</v>
      </c>
      <c r="P1019" s="405">
        <f>Table4[[#This Row],[Selling Price]]*Table4[[#This Row],[2025-Qty]]</f>
        <v>5.7200000000000006</v>
      </c>
    </row>
    <row r="1020" spans="9:16">
      <c r="I1020" s="400">
        <v>1022</v>
      </c>
      <c r="J1020" s="401" t="s">
        <v>2169</v>
      </c>
      <c r="K1020" s="401" t="s">
        <v>1143</v>
      </c>
      <c r="L1020" s="401" t="s">
        <v>1144</v>
      </c>
      <c r="M1020" s="402">
        <v>137.78</v>
      </c>
      <c r="N1020" s="401">
        <v>20</v>
      </c>
      <c r="O1020" s="404">
        <f t="shared" si="35"/>
        <v>0.33333333333333337</v>
      </c>
      <c r="P1020" s="405">
        <f>Table4[[#This Row],[Selling Price]]*Table4[[#This Row],[2025-Qty]]</f>
        <v>45.926666666666669</v>
      </c>
    </row>
    <row r="1021" spans="9:16">
      <c r="I1021" s="400">
        <v>1023</v>
      </c>
      <c r="J1021" s="401" t="s">
        <v>2170</v>
      </c>
      <c r="K1021" s="401" t="s">
        <v>1143</v>
      </c>
      <c r="L1021" s="401" t="s">
        <v>1144</v>
      </c>
      <c r="M1021" s="402">
        <v>74.790000000000006</v>
      </c>
      <c r="N1021" s="401">
        <v>20</v>
      </c>
      <c r="O1021" s="404">
        <f t="shared" si="35"/>
        <v>0.33333333333333337</v>
      </c>
      <c r="P1021" s="405">
        <f>Table4[[#This Row],[Selling Price]]*Table4[[#This Row],[2025-Qty]]</f>
        <v>24.930000000000003</v>
      </c>
    </row>
    <row r="1022" spans="9:16">
      <c r="I1022" s="400">
        <v>1024</v>
      </c>
      <c r="J1022" s="401" t="s">
        <v>2171</v>
      </c>
      <c r="K1022" s="401" t="s">
        <v>1143</v>
      </c>
      <c r="L1022" s="401" t="s">
        <v>1144</v>
      </c>
      <c r="M1022" s="402">
        <v>47.44</v>
      </c>
      <c r="N1022" s="401">
        <v>20</v>
      </c>
      <c r="O1022" s="404">
        <f t="shared" si="35"/>
        <v>0.33333333333333337</v>
      </c>
      <c r="P1022" s="405">
        <f>Table4[[#This Row],[Selling Price]]*Table4[[#This Row],[2025-Qty]]</f>
        <v>15.813333333333334</v>
      </c>
    </row>
    <row r="1023" spans="9:16">
      <c r="I1023" s="400">
        <v>1025</v>
      </c>
      <c r="J1023" s="401" t="s">
        <v>2172</v>
      </c>
      <c r="K1023" s="401" t="s">
        <v>1143</v>
      </c>
      <c r="L1023" s="401" t="s">
        <v>1144</v>
      </c>
      <c r="M1023" s="402">
        <v>22.82</v>
      </c>
      <c r="N1023" s="401">
        <v>20</v>
      </c>
      <c r="O1023" s="404">
        <f t="shared" si="35"/>
        <v>0.33333333333333337</v>
      </c>
      <c r="P1023" s="405">
        <f>Table4[[#This Row],[Selling Price]]*Table4[[#This Row],[2025-Qty]]</f>
        <v>7.6066666666666674</v>
      </c>
    </row>
    <row r="1024" spans="9:16">
      <c r="I1024" s="400">
        <v>1026</v>
      </c>
      <c r="J1024" s="401" t="s">
        <v>2173</v>
      </c>
      <c r="K1024" s="401" t="s">
        <v>1143</v>
      </c>
      <c r="L1024" s="401" t="s">
        <v>1144</v>
      </c>
      <c r="M1024" s="402">
        <v>38.08</v>
      </c>
      <c r="N1024" s="401">
        <v>20</v>
      </c>
      <c r="O1024" s="404">
        <f t="shared" si="35"/>
        <v>0.33333333333333337</v>
      </c>
      <c r="P1024" s="405">
        <f>Table4[[#This Row],[Selling Price]]*Table4[[#This Row],[2025-Qty]]</f>
        <v>12.693333333333333</v>
      </c>
    </row>
    <row r="1025" spans="9:16">
      <c r="I1025" s="400">
        <v>1027</v>
      </c>
      <c r="J1025" s="401" t="s">
        <v>2174</v>
      </c>
      <c r="K1025" s="401" t="s">
        <v>1143</v>
      </c>
      <c r="L1025" s="401" t="s">
        <v>1144</v>
      </c>
      <c r="M1025" s="402">
        <v>40.85</v>
      </c>
      <c r="N1025" s="401">
        <v>20</v>
      </c>
      <c r="O1025" s="404">
        <f t="shared" si="35"/>
        <v>0.33333333333333337</v>
      </c>
      <c r="P1025" s="405">
        <f>Table4[[#This Row],[Selling Price]]*Table4[[#This Row],[2025-Qty]]</f>
        <v>13.616666666666669</v>
      </c>
    </row>
    <row r="1026" spans="9:16">
      <c r="I1026" s="400">
        <v>1028</v>
      </c>
      <c r="J1026" s="401" t="s">
        <v>2175</v>
      </c>
      <c r="K1026" s="401" t="s">
        <v>1143</v>
      </c>
      <c r="L1026" s="401" t="s">
        <v>1144</v>
      </c>
      <c r="M1026" s="402">
        <v>359.81</v>
      </c>
      <c r="N1026" s="401">
        <v>20</v>
      </c>
      <c r="O1026" s="404">
        <f t="shared" si="35"/>
        <v>0.33333333333333337</v>
      </c>
      <c r="P1026" s="405">
        <f>Table4[[#This Row],[Selling Price]]*Table4[[#This Row],[2025-Qty]]</f>
        <v>119.93666666666668</v>
      </c>
    </row>
    <row r="1027" spans="9:16">
      <c r="I1027" s="400">
        <v>1029</v>
      </c>
      <c r="J1027" s="401" t="s">
        <v>2176</v>
      </c>
      <c r="K1027" s="401" t="s">
        <v>1143</v>
      </c>
      <c r="L1027" s="401" t="s">
        <v>1144</v>
      </c>
      <c r="M1027" s="402">
        <v>235</v>
      </c>
      <c r="N1027" s="401">
        <v>20</v>
      </c>
      <c r="O1027" s="404">
        <f t="shared" ref="O1027:O1090" si="36">(N1027/3)*0.05</f>
        <v>0.33333333333333337</v>
      </c>
      <c r="P1027" s="405">
        <f>Table4[[#This Row],[Selling Price]]*Table4[[#This Row],[2025-Qty]]</f>
        <v>78.333333333333343</v>
      </c>
    </row>
    <row r="1028" spans="9:16">
      <c r="I1028" s="400">
        <v>1030</v>
      </c>
      <c r="J1028" s="401" t="s">
        <v>2177</v>
      </c>
      <c r="K1028" s="401" t="s">
        <v>1143</v>
      </c>
      <c r="L1028" s="401" t="s">
        <v>1144</v>
      </c>
      <c r="M1028" s="402">
        <v>235</v>
      </c>
      <c r="N1028" s="401">
        <v>20</v>
      </c>
      <c r="O1028" s="404">
        <f t="shared" si="36"/>
        <v>0.33333333333333337</v>
      </c>
      <c r="P1028" s="405">
        <f>Table4[[#This Row],[Selling Price]]*Table4[[#This Row],[2025-Qty]]</f>
        <v>78.333333333333343</v>
      </c>
    </row>
    <row r="1029" spans="9:16">
      <c r="I1029" s="400">
        <v>1031</v>
      </c>
      <c r="J1029" s="401" t="s">
        <v>2178</v>
      </c>
      <c r="K1029" s="401" t="s">
        <v>1143</v>
      </c>
      <c r="L1029" s="401" t="s">
        <v>1144</v>
      </c>
      <c r="M1029" s="402">
        <v>199</v>
      </c>
      <c r="N1029" s="401">
        <v>20</v>
      </c>
      <c r="O1029" s="404">
        <f t="shared" si="36"/>
        <v>0.33333333333333337</v>
      </c>
      <c r="P1029" s="405">
        <f>Table4[[#This Row],[Selling Price]]*Table4[[#This Row],[2025-Qty]]</f>
        <v>66.333333333333343</v>
      </c>
    </row>
    <row r="1030" spans="9:16">
      <c r="I1030" s="400">
        <v>1032</v>
      </c>
      <c r="J1030" s="401" t="s">
        <v>2179</v>
      </c>
      <c r="K1030" s="401" t="s">
        <v>1143</v>
      </c>
      <c r="L1030" s="401" t="s">
        <v>1144</v>
      </c>
      <c r="M1030" s="402">
        <v>1246.42</v>
      </c>
      <c r="N1030" s="401">
        <v>20</v>
      </c>
      <c r="O1030" s="404">
        <f t="shared" si="36"/>
        <v>0.33333333333333337</v>
      </c>
      <c r="P1030" s="405">
        <f>Table4[[#This Row],[Selling Price]]*Table4[[#This Row],[2025-Qty]]</f>
        <v>415.47333333333341</v>
      </c>
    </row>
    <row r="1031" spans="9:16">
      <c r="I1031" s="400">
        <v>1033</v>
      </c>
      <c r="J1031" s="401" t="s">
        <v>2180</v>
      </c>
      <c r="K1031" s="401" t="s">
        <v>1143</v>
      </c>
      <c r="L1031" s="401" t="s">
        <v>1144</v>
      </c>
      <c r="M1031" s="402">
        <v>78.900000000000006</v>
      </c>
      <c r="N1031" s="401">
        <v>20</v>
      </c>
      <c r="O1031" s="404">
        <f t="shared" si="36"/>
        <v>0.33333333333333337</v>
      </c>
      <c r="P1031" s="405">
        <f>Table4[[#This Row],[Selling Price]]*Table4[[#This Row],[2025-Qty]]</f>
        <v>26.300000000000004</v>
      </c>
    </row>
    <row r="1032" spans="9:16">
      <c r="I1032" s="400">
        <v>1034</v>
      </c>
      <c r="J1032" s="401" t="s">
        <v>2181</v>
      </c>
      <c r="K1032" s="401" t="s">
        <v>1143</v>
      </c>
      <c r="L1032" s="401" t="s">
        <v>1144</v>
      </c>
      <c r="M1032" s="402">
        <v>3041.78</v>
      </c>
      <c r="N1032" s="401">
        <v>20</v>
      </c>
      <c r="O1032" s="404">
        <f t="shared" si="36"/>
        <v>0.33333333333333337</v>
      </c>
      <c r="P1032" s="405">
        <f>Table4[[#This Row],[Selling Price]]*Table4[[#This Row],[2025-Qty]]</f>
        <v>1013.9266666666668</v>
      </c>
    </row>
    <row r="1033" spans="9:16">
      <c r="I1033" s="400">
        <v>1035</v>
      </c>
      <c r="J1033" s="401" t="s">
        <v>2182</v>
      </c>
      <c r="K1033" s="401" t="s">
        <v>1143</v>
      </c>
      <c r="L1033" s="401" t="s">
        <v>1144</v>
      </c>
      <c r="M1033" s="402">
        <v>25.8</v>
      </c>
      <c r="N1033" s="401">
        <v>20</v>
      </c>
      <c r="O1033" s="404">
        <f t="shared" si="36"/>
        <v>0.33333333333333337</v>
      </c>
      <c r="P1033" s="405">
        <f>Table4[[#This Row],[Selling Price]]*Table4[[#This Row],[2025-Qty]]</f>
        <v>8.6000000000000014</v>
      </c>
    </row>
    <row r="1034" spans="9:16">
      <c r="I1034" s="400">
        <v>1037</v>
      </c>
      <c r="J1034" s="401" t="s">
        <v>2183</v>
      </c>
      <c r="K1034" s="401" t="s">
        <v>1143</v>
      </c>
      <c r="L1034" s="401" t="s">
        <v>1144</v>
      </c>
      <c r="M1034" s="402">
        <v>4928.57</v>
      </c>
      <c r="N1034" s="401">
        <v>20</v>
      </c>
      <c r="O1034" s="404">
        <f t="shared" si="36"/>
        <v>0.33333333333333337</v>
      </c>
      <c r="P1034" s="405">
        <f>Table4[[#This Row],[Selling Price]]*Table4[[#This Row],[2025-Qty]]</f>
        <v>1642.8566666666668</v>
      </c>
    </row>
    <row r="1035" spans="9:16">
      <c r="I1035" s="400">
        <v>1038</v>
      </c>
      <c r="J1035" s="401" t="s">
        <v>2184</v>
      </c>
      <c r="K1035" s="401" t="s">
        <v>1143</v>
      </c>
      <c r="L1035" s="401" t="s">
        <v>1144</v>
      </c>
      <c r="M1035" s="402">
        <v>4199.03</v>
      </c>
      <c r="N1035" s="401">
        <v>20</v>
      </c>
      <c r="O1035" s="404">
        <f t="shared" si="36"/>
        <v>0.33333333333333337</v>
      </c>
      <c r="P1035" s="405">
        <f>Table4[[#This Row],[Selling Price]]*Table4[[#This Row],[2025-Qty]]</f>
        <v>1399.6766666666667</v>
      </c>
    </row>
    <row r="1036" spans="9:16">
      <c r="I1036" s="400">
        <v>1039</v>
      </c>
      <c r="J1036" s="401" t="s">
        <v>2185</v>
      </c>
      <c r="K1036" s="401" t="s">
        <v>1143</v>
      </c>
      <c r="L1036" s="401" t="s">
        <v>1144</v>
      </c>
      <c r="M1036" s="402">
        <v>115.44</v>
      </c>
      <c r="N1036" s="401">
        <v>20</v>
      </c>
      <c r="O1036" s="404">
        <f t="shared" si="36"/>
        <v>0.33333333333333337</v>
      </c>
      <c r="P1036" s="405">
        <f>Table4[[#This Row],[Selling Price]]*Table4[[#This Row],[2025-Qty]]</f>
        <v>38.480000000000004</v>
      </c>
    </row>
    <row r="1037" spans="9:16">
      <c r="I1037" s="400">
        <v>1040</v>
      </c>
      <c r="J1037" s="401" t="s">
        <v>2186</v>
      </c>
      <c r="K1037" s="401" t="s">
        <v>1143</v>
      </c>
      <c r="L1037" s="401" t="s">
        <v>1144</v>
      </c>
      <c r="M1037" s="402">
        <v>72</v>
      </c>
      <c r="N1037" s="401">
        <v>20</v>
      </c>
      <c r="O1037" s="404">
        <f t="shared" si="36"/>
        <v>0.33333333333333337</v>
      </c>
      <c r="P1037" s="405">
        <f>Table4[[#This Row],[Selling Price]]*Table4[[#This Row],[2025-Qty]]</f>
        <v>24.000000000000004</v>
      </c>
    </row>
    <row r="1038" spans="9:16">
      <c r="I1038" s="400">
        <v>1041</v>
      </c>
      <c r="J1038" s="401" t="s">
        <v>2187</v>
      </c>
      <c r="K1038" s="401" t="s">
        <v>1143</v>
      </c>
      <c r="L1038" s="401" t="s">
        <v>1144</v>
      </c>
      <c r="M1038" s="402">
        <v>599.42999999999995</v>
      </c>
      <c r="N1038" s="401">
        <v>20</v>
      </c>
      <c r="O1038" s="404">
        <f t="shared" si="36"/>
        <v>0.33333333333333337</v>
      </c>
      <c r="P1038" s="405">
        <f>Table4[[#This Row],[Selling Price]]*Table4[[#This Row],[2025-Qty]]</f>
        <v>199.81</v>
      </c>
    </row>
    <row r="1039" spans="9:16">
      <c r="I1039" s="400">
        <v>1042</v>
      </c>
      <c r="J1039" s="401" t="s">
        <v>2188</v>
      </c>
      <c r="K1039" s="401" t="s">
        <v>1143</v>
      </c>
      <c r="L1039" s="401" t="s">
        <v>1144</v>
      </c>
      <c r="M1039" s="402">
        <v>96.75</v>
      </c>
      <c r="N1039" s="401">
        <v>20</v>
      </c>
      <c r="O1039" s="404">
        <f t="shared" si="36"/>
        <v>0.33333333333333337</v>
      </c>
      <c r="P1039" s="405">
        <f>Table4[[#This Row],[Selling Price]]*Table4[[#This Row],[2025-Qty]]</f>
        <v>32.250000000000007</v>
      </c>
    </row>
    <row r="1040" spans="9:16">
      <c r="I1040" s="400">
        <v>1043</v>
      </c>
      <c r="J1040" s="401" t="s">
        <v>2189</v>
      </c>
      <c r="K1040" s="401" t="s">
        <v>1143</v>
      </c>
      <c r="L1040" s="401" t="s">
        <v>1144</v>
      </c>
      <c r="M1040" s="402">
        <v>22479.7</v>
      </c>
      <c r="N1040" s="401">
        <v>20</v>
      </c>
      <c r="O1040" s="404">
        <f t="shared" si="36"/>
        <v>0.33333333333333337</v>
      </c>
      <c r="P1040" s="405">
        <f>Table4[[#This Row],[Selling Price]]*Table4[[#This Row],[2025-Qty]]</f>
        <v>7493.2333333333345</v>
      </c>
    </row>
    <row r="1041" spans="9:16">
      <c r="I1041" s="400">
        <v>1044</v>
      </c>
      <c r="J1041" s="401" t="s">
        <v>2190</v>
      </c>
      <c r="K1041" s="401" t="s">
        <v>1143</v>
      </c>
      <c r="L1041" s="401" t="s">
        <v>1144</v>
      </c>
      <c r="M1041" s="402">
        <v>23225.38</v>
      </c>
      <c r="N1041" s="401">
        <v>20</v>
      </c>
      <c r="O1041" s="404">
        <f t="shared" si="36"/>
        <v>0.33333333333333337</v>
      </c>
      <c r="P1041" s="405">
        <f>Table4[[#This Row],[Selling Price]]*Table4[[#This Row],[2025-Qty]]</f>
        <v>7741.7933333333349</v>
      </c>
    </row>
    <row r="1042" spans="9:16">
      <c r="I1042" s="400">
        <v>1045</v>
      </c>
      <c r="J1042" s="401" t="s">
        <v>2191</v>
      </c>
      <c r="K1042" s="401" t="s">
        <v>1143</v>
      </c>
      <c r="L1042" s="401" t="s">
        <v>1144</v>
      </c>
      <c r="M1042" s="402">
        <v>858.87</v>
      </c>
      <c r="N1042" s="401">
        <v>20</v>
      </c>
      <c r="O1042" s="404">
        <f t="shared" si="36"/>
        <v>0.33333333333333337</v>
      </c>
      <c r="P1042" s="405">
        <f>Table4[[#This Row],[Selling Price]]*Table4[[#This Row],[2025-Qty]]</f>
        <v>286.29000000000002</v>
      </c>
    </row>
    <row r="1043" spans="9:16">
      <c r="I1043" s="400">
        <v>1046</v>
      </c>
      <c r="J1043" s="401" t="s">
        <v>2192</v>
      </c>
      <c r="K1043" s="401" t="s">
        <v>1143</v>
      </c>
      <c r="L1043" s="401" t="s">
        <v>1144</v>
      </c>
      <c r="M1043" s="402">
        <v>319.99</v>
      </c>
      <c r="N1043" s="401">
        <v>20</v>
      </c>
      <c r="O1043" s="404">
        <f t="shared" si="36"/>
        <v>0.33333333333333337</v>
      </c>
      <c r="P1043" s="405">
        <f>Table4[[#This Row],[Selling Price]]*Table4[[#This Row],[2025-Qty]]</f>
        <v>106.66333333333336</v>
      </c>
    </row>
    <row r="1044" spans="9:16">
      <c r="I1044" s="400">
        <v>1047</v>
      </c>
      <c r="J1044" s="401" t="s">
        <v>2193</v>
      </c>
      <c r="K1044" s="401" t="s">
        <v>1143</v>
      </c>
      <c r="L1044" s="401" t="s">
        <v>1144</v>
      </c>
      <c r="M1044" s="402">
        <v>78.78</v>
      </c>
      <c r="N1044" s="401">
        <v>20</v>
      </c>
      <c r="O1044" s="404">
        <f t="shared" si="36"/>
        <v>0.33333333333333337</v>
      </c>
      <c r="P1044" s="405">
        <f>Table4[[#This Row],[Selling Price]]*Table4[[#This Row],[2025-Qty]]</f>
        <v>26.26</v>
      </c>
    </row>
    <row r="1045" spans="9:16">
      <c r="I1045" s="400">
        <v>1048</v>
      </c>
      <c r="J1045" s="401" t="s">
        <v>2194</v>
      </c>
      <c r="K1045" s="401" t="s">
        <v>1143</v>
      </c>
      <c r="L1045" s="401" t="s">
        <v>1144</v>
      </c>
      <c r="M1045" s="402">
        <v>84.87</v>
      </c>
      <c r="N1045" s="401">
        <v>20</v>
      </c>
      <c r="O1045" s="404">
        <f t="shared" si="36"/>
        <v>0.33333333333333337</v>
      </c>
      <c r="P1045" s="405">
        <f>Table4[[#This Row],[Selling Price]]*Table4[[#This Row],[2025-Qty]]</f>
        <v>28.290000000000006</v>
      </c>
    </row>
    <row r="1046" spans="9:16">
      <c r="I1046" s="400">
        <v>1049</v>
      </c>
      <c r="J1046" s="401" t="s">
        <v>2195</v>
      </c>
      <c r="K1046" s="401" t="s">
        <v>1143</v>
      </c>
      <c r="L1046" s="401" t="s">
        <v>1144</v>
      </c>
      <c r="M1046" s="402">
        <v>95.46</v>
      </c>
      <c r="N1046" s="401">
        <v>20</v>
      </c>
      <c r="O1046" s="404">
        <f t="shared" si="36"/>
        <v>0.33333333333333337</v>
      </c>
      <c r="P1046" s="405">
        <f>Table4[[#This Row],[Selling Price]]*Table4[[#This Row],[2025-Qty]]</f>
        <v>31.82</v>
      </c>
    </row>
    <row r="1047" spans="9:16">
      <c r="I1047" s="400">
        <v>1050</v>
      </c>
      <c r="J1047" s="401" t="s">
        <v>2196</v>
      </c>
      <c r="K1047" s="401" t="s">
        <v>1143</v>
      </c>
      <c r="L1047" s="401" t="s">
        <v>1144</v>
      </c>
      <c r="M1047" s="402">
        <v>79.58</v>
      </c>
      <c r="N1047" s="401">
        <v>20</v>
      </c>
      <c r="O1047" s="404">
        <f t="shared" si="36"/>
        <v>0.33333333333333337</v>
      </c>
      <c r="P1047" s="405">
        <f>Table4[[#This Row],[Selling Price]]*Table4[[#This Row],[2025-Qty]]</f>
        <v>26.526666666666667</v>
      </c>
    </row>
    <row r="1048" spans="9:16">
      <c r="I1048" s="400">
        <v>1051</v>
      </c>
      <c r="J1048" s="401" t="s">
        <v>2197</v>
      </c>
      <c r="K1048" s="401" t="s">
        <v>1143</v>
      </c>
      <c r="L1048" s="401" t="s">
        <v>1144</v>
      </c>
      <c r="M1048" s="402">
        <v>145.05000000000001</v>
      </c>
      <c r="N1048" s="401">
        <v>20</v>
      </c>
      <c r="O1048" s="404">
        <f t="shared" si="36"/>
        <v>0.33333333333333337</v>
      </c>
      <c r="P1048" s="405">
        <f>Table4[[#This Row],[Selling Price]]*Table4[[#This Row],[2025-Qty]]</f>
        <v>48.350000000000009</v>
      </c>
    </row>
    <row r="1049" spans="9:16">
      <c r="I1049" s="400">
        <v>1052</v>
      </c>
      <c r="J1049" s="401" t="s">
        <v>2198</v>
      </c>
      <c r="K1049" s="401" t="s">
        <v>1143</v>
      </c>
      <c r="L1049" s="401" t="s">
        <v>1144</v>
      </c>
      <c r="M1049" s="402">
        <v>936.91</v>
      </c>
      <c r="N1049" s="401">
        <v>20</v>
      </c>
      <c r="O1049" s="404">
        <f t="shared" si="36"/>
        <v>0.33333333333333337</v>
      </c>
      <c r="P1049" s="405">
        <f>Table4[[#This Row],[Selling Price]]*Table4[[#This Row],[2025-Qty]]</f>
        <v>312.30333333333334</v>
      </c>
    </row>
    <row r="1050" spans="9:16">
      <c r="I1050" s="400">
        <v>1053</v>
      </c>
      <c r="J1050" s="401" t="s">
        <v>2199</v>
      </c>
      <c r="K1050" s="401" t="s">
        <v>1143</v>
      </c>
      <c r="L1050" s="401" t="s">
        <v>1144</v>
      </c>
      <c r="M1050" s="402">
        <v>216.68</v>
      </c>
      <c r="N1050" s="401">
        <v>20</v>
      </c>
      <c r="O1050" s="404">
        <f t="shared" si="36"/>
        <v>0.33333333333333337</v>
      </c>
      <c r="P1050" s="405">
        <f>Table4[[#This Row],[Selling Price]]*Table4[[#This Row],[2025-Qty]]</f>
        <v>72.226666666666674</v>
      </c>
    </row>
    <row r="1051" spans="9:16">
      <c r="I1051" s="400">
        <v>1054</v>
      </c>
      <c r="J1051" s="401" t="s">
        <v>2200</v>
      </c>
      <c r="K1051" s="401" t="s">
        <v>1143</v>
      </c>
      <c r="L1051" s="401" t="s">
        <v>1144</v>
      </c>
      <c r="M1051" s="402">
        <v>372.75</v>
      </c>
      <c r="N1051" s="401">
        <v>20</v>
      </c>
      <c r="O1051" s="404">
        <f t="shared" si="36"/>
        <v>0.33333333333333337</v>
      </c>
      <c r="P1051" s="405">
        <f>Table4[[#This Row],[Selling Price]]*Table4[[#This Row],[2025-Qty]]</f>
        <v>124.25000000000001</v>
      </c>
    </row>
    <row r="1052" spans="9:16">
      <c r="I1052" s="400">
        <v>1055</v>
      </c>
      <c r="J1052" s="401" t="s">
        <v>2201</v>
      </c>
      <c r="K1052" s="401" t="s">
        <v>1143</v>
      </c>
      <c r="L1052" s="401" t="s">
        <v>1144</v>
      </c>
      <c r="M1052" s="402">
        <v>61.35</v>
      </c>
      <c r="N1052" s="401">
        <v>20</v>
      </c>
      <c r="O1052" s="404">
        <f t="shared" si="36"/>
        <v>0.33333333333333337</v>
      </c>
      <c r="P1052" s="405">
        <f>Table4[[#This Row],[Selling Price]]*Table4[[#This Row],[2025-Qty]]</f>
        <v>20.450000000000003</v>
      </c>
    </row>
    <row r="1053" spans="9:16">
      <c r="I1053" s="400">
        <v>1056</v>
      </c>
      <c r="J1053" s="401" t="s">
        <v>2202</v>
      </c>
      <c r="K1053" s="401" t="s">
        <v>1143</v>
      </c>
      <c r="L1053" s="401" t="s">
        <v>1144</v>
      </c>
      <c r="M1053" s="402">
        <v>1964.37</v>
      </c>
      <c r="N1053" s="401">
        <v>20</v>
      </c>
      <c r="O1053" s="404">
        <f t="shared" si="36"/>
        <v>0.33333333333333337</v>
      </c>
      <c r="P1053" s="405">
        <f>Table4[[#This Row],[Selling Price]]*Table4[[#This Row],[2025-Qty]]</f>
        <v>654.79000000000008</v>
      </c>
    </row>
    <row r="1054" spans="9:16">
      <c r="I1054" s="400">
        <v>1057</v>
      </c>
      <c r="J1054" s="401" t="s">
        <v>2203</v>
      </c>
      <c r="K1054" s="401" t="s">
        <v>1143</v>
      </c>
      <c r="L1054" s="401" t="s">
        <v>1144</v>
      </c>
      <c r="M1054" s="402">
        <v>2452.92</v>
      </c>
      <c r="N1054" s="401">
        <v>20</v>
      </c>
      <c r="O1054" s="404">
        <f t="shared" si="36"/>
        <v>0.33333333333333337</v>
      </c>
      <c r="P1054" s="405">
        <f>Table4[[#This Row],[Selling Price]]*Table4[[#This Row],[2025-Qty]]</f>
        <v>817.6400000000001</v>
      </c>
    </row>
    <row r="1055" spans="9:16">
      <c r="I1055" s="400">
        <v>1058</v>
      </c>
      <c r="J1055" s="401" t="s">
        <v>2204</v>
      </c>
      <c r="K1055" s="401" t="s">
        <v>1143</v>
      </c>
      <c r="L1055" s="401" t="s">
        <v>1144</v>
      </c>
      <c r="M1055" s="402">
        <v>227.89</v>
      </c>
      <c r="N1055" s="401">
        <v>20</v>
      </c>
      <c r="O1055" s="404">
        <f t="shared" si="36"/>
        <v>0.33333333333333337</v>
      </c>
      <c r="P1055" s="405">
        <f>Table4[[#This Row],[Selling Price]]*Table4[[#This Row],[2025-Qty]]</f>
        <v>75.963333333333338</v>
      </c>
    </row>
    <row r="1056" spans="9:16">
      <c r="I1056" s="400">
        <v>1059</v>
      </c>
      <c r="J1056" s="401" t="s">
        <v>2205</v>
      </c>
      <c r="K1056" s="401" t="s">
        <v>1143</v>
      </c>
      <c r="L1056" s="401" t="s">
        <v>1144</v>
      </c>
      <c r="M1056" s="402">
        <v>950.44</v>
      </c>
      <c r="N1056" s="401">
        <v>20</v>
      </c>
      <c r="O1056" s="404">
        <f t="shared" si="36"/>
        <v>0.33333333333333337</v>
      </c>
      <c r="P1056" s="405">
        <f>Table4[[#This Row],[Selling Price]]*Table4[[#This Row],[2025-Qty]]</f>
        <v>316.81333333333339</v>
      </c>
    </row>
    <row r="1057" spans="9:16">
      <c r="I1057" s="400">
        <v>1060</v>
      </c>
      <c r="J1057" s="401" t="s">
        <v>2206</v>
      </c>
      <c r="K1057" s="401" t="s">
        <v>1143</v>
      </c>
      <c r="L1057" s="401" t="s">
        <v>1144</v>
      </c>
      <c r="M1057" s="402">
        <v>9.8699999999999992</v>
      </c>
      <c r="N1057" s="401">
        <v>20</v>
      </c>
      <c r="O1057" s="404">
        <f t="shared" si="36"/>
        <v>0.33333333333333337</v>
      </c>
      <c r="P1057" s="405">
        <f>Table4[[#This Row],[Selling Price]]*Table4[[#This Row],[2025-Qty]]</f>
        <v>3.29</v>
      </c>
    </row>
    <row r="1058" spans="9:16">
      <c r="I1058" s="400">
        <v>1061</v>
      </c>
      <c r="J1058" s="401" t="s">
        <v>2207</v>
      </c>
      <c r="K1058" s="401" t="s">
        <v>1143</v>
      </c>
      <c r="L1058" s="401" t="s">
        <v>1144</v>
      </c>
      <c r="M1058" s="402">
        <v>40.04</v>
      </c>
      <c r="N1058" s="401">
        <v>20</v>
      </c>
      <c r="O1058" s="404">
        <f t="shared" si="36"/>
        <v>0.33333333333333337</v>
      </c>
      <c r="P1058" s="405">
        <f>Table4[[#This Row],[Selling Price]]*Table4[[#This Row],[2025-Qty]]</f>
        <v>13.346666666666668</v>
      </c>
    </row>
    <row r="1059" spans="9:16">
      <c r="I1059" s="400">
        <v>1062</v>
      </c>
      <c r="J1059" s="401" t="s">
        <v>2208</v>
      </c>
      <c r="K1059" s="401" t="s">
        <v>1143</v>
      </c>
      <c r="L1059" s="401" t="s">
        <v>1144</v>
      </c>
      <c r="M1059" s="402">
        <v>47.45</v>
      </c>
      <c r="N1059" s="401">
        <v>20</v>
      </c>
      <c r="O1059" s="404">
        <f t="shared" si="36"/>
        <v>0.33333333333333337</v>
      </c>
      <c r="P1059" s="405">
        <f>Table4[[#This Row],[Selling Price]]*Table4[[#This Row],[2025-Qty]]</f>
        <v>15.81666666666667</v>
      </c>
    </row>
    <row r="1060" spans="9:16">
      <c r="I1060" s="400">
        <v>1063</v>
      </c>
      <c r="J1060" s="401" t="s">
        <v>2209</v>
      </c>
      <c r="K1060" s="401" t="s">
        <v>1143</v>
      </c>
      <c r="L1060" s="401" t="s">
        <v>1144</v>
      </c>
      <c r="M1060" s="402">
        <v>53.87</v>
      </c>
      <c r="N1060" s="401">
        <v>20</v>
      </c>
      <c r="O1060" s="404">
        <f t="shared" si="36"/>
        <v>0.33333333333333337</v>
      </c>
      <c r="P1060" s="405">
        <f>Table4[[#This Row],[Selling Price]]*Table4[[#This Row],[2025-Qty]]</f>
        <v>17.956666666666667</v>
      </c>
    </row>
    <row r="1061" spans="9:16">
      <c r="I1061" s="400">
        <v>1064</v>
      </c>
      <c r="J1061" s="401" t="s">
        <v>2210</v>
      </c>
      <c r="K1061" s="401" t="s">
        <v>1143</v>
      </c>
      <c r="L1061" s="401" t="s">
        <v>1144</v>
      </c>
      <c r="M1061" s="402">
        <v>374.64</v>
      </c>
      <c r="N1061" s="401">
        <v>20</v>
      </c>
      <c r="O1061" s="404">
        <f t="shared" si="36"/>
        <v>0.33333333333333337</v>
      </c>
      <c r="P1061" s="405">
        <f>Table4[[#This Row],[Selling Price]]*Table4[[#This Row],[2025-Qty]]</f>
        <v>124.88000000000001</v>
      </c>
    </row>
    <row r="1062" spans="9:16">
      <c r="I1062" s="400">
        <v>1065</v>
      </c>
      <c r="J1062" s="401" t="s">
        <v>2211</v>
      </c>
      <c r="K1062" s="401" t="s">
        <v>1143</v>
      </c>
      <c r="L1062" s="401" t="s">
        <v>1144</v>
      </c>
      <c r="M1062" s="402">
        <v>33</v>
      </c>
      <c r="N1062" s="401">
        <v>20</v>
      </c>
      <c r="O1062" s="404">
        <f t="shared" si="36"/>
        <v>0.33333333333333337</v>
      </c>
      <c r="P1062" s="405">
        <f>Table4[[#This Row],[Selling Price]]*Table4[[#This Row],[2025-Qty]]</f>
        <v>11.000000000000002</v>
      </c>
    </row>
    <row r="1063" spans="9:16">
      <c r="I1063" s="400">
        <v>1066</v>
      </c>
      <c r="J1063" s="401" t="s">
        <v>2212</v>
      </c>
      <c r="K1063" s="401" t="s">
        <v>1143</v>
      </c>
      <c r="L1063" s="401" t="s">
        <v>1144</v>
      </c>
      <c r="M1063" s="402">
        <v>15.54</v>
      </c>
      <c r="N1063" s="401">
        <v>20</v>
      </c>
      <c r="O1063" s="404">
        <f t="shared" si="36"/>
        <v>0.33333333333333337</v>
      </c>
      <c r="P1063" s="405">
        <f>Table4[[#This Row],[Selling Price]]*Table4[[#This Row],[2025-Qty]]</f>
        <v>5.1800000000000006</v>
      </c>
    </row>
    <row r="1064" spans="9:16">
      <c r="I1064" s="400">
        <v>1067</v>
      </c>
      <c r="J1064" s="401" t="s">
        <v>2213</v>
      </c>
      <c r="K1064" s="401" t="s">
        <v>1143</v>
      </c>
      <c r="L1064" s="401" t="s">
        <v>1144</v>
      </c>
      <c r="M1064" s="402">
        <v>73.5</v>
      </c>
      <c r="N1064" s="401">
        <v>20</v>
      </c>
      <c r="O1064" s="404">
        <f t="shared" si="36"/>
        <v>0.33333333333333337</v>
      </c>
      <c r="P1064" s="405">
        <f>Table4[[#This Row],[Selling Price]]*Table4[[#This Row],[2025-Qty]]</f>
        <v>24.500000000000004</v>
      </c>
    </row>
    <row r="1065" spans="9:16">
      <c r="I1065" s="400">
        <v>1068</v>
      </c>
      <c r="J1065" s="401" t="s">
        <v>2214</v>
      </c>
      <c r="K1065" s="401" t="s">
        <v>1143</v>
      </c>
      <c r="L1065" s="401" t="s">
        <v>1144</v>
      </c>
      <c r="M1065" s="402">
        <v>740</v>
      </c>
      <c r="N1065" s="401">
        <v>20</v>
      </c>
      <c r="O1065" s="404">
        <f t="shared" si="36"/>
        <v>0.33333333333333337</v>
      </c>
      <c r="P1065" s="405">
        <f>Table4[[#This Row],[Selling Price]]*Table4[[#This Row],[2025-Qty]]</f>
        <v>246.66666666666669</v>
      </c>
    </row>
    <row r="1066" spans="9:16">
      <c r="I1066" s="400">
        <v>1069</v>
      </c>
      <c r="J1066" s="401" t="s">
        <v>2215</v>
      </c>
      <c r="K1066" s="401" t="s">
        <v>1143</v>
      </c>
      <c r="L1066" s="401" t="s">
        <v>1144</v>
      </c>
      <c r="M1066" s="402">
        <v>7664.3</v>
      </c>
      <c r="N1066" s="401">
        <v>20</v>
      </c>
      <c r="O1066" s="404">
        <f t="shared" si="36"/>
        <v>0.33333333333333337</v>
      </c>
      <c r="P1066" s="405">
        <f>Table4[[#This Row],[Selling Price]]*Table4[[#This Row],[2025-Qty]]</f>
        <v>2554.7666666666669</v>
      </c>
    </row>
    <row r="1067" spans="9:16">
      <c r="I1067" s="400">
        <v>1070</v>
      </c>
      <c r="J1067" s="401" t="s">
        <v>2216</v>
      </c>
      <c r="K1067" s="401" t="s">
        <v>1143</v>
      </c>
      <c r="L1067" s="401" t="s">
        <v>1144</v>
      </c>
      <c r="M1067" s="402">
        <v>10381</v>
      </c>
      <c r="N1067" s="401">
        <v>20</v>
      </c>
      <c r="O1067" s="404">
        <f t="shared" si="36"/>
        <v>0.33333333333333337</v>
      </c>
      <c r="P1067" s="405">
        <f>Table4[[#This Row],[Selling Price]]*Table4[[#This Row],[2025-Qty]]</f>
        <v>3460.3333333333339</v>
      </c>
    </row>
    <row r="1068" spans="9:16">
      <c r="I1068" s="400">
        <v>1071</v>
      </c>
      <c r="J1068" s="401" t="s">
        <v>2217</v>
      </c>
      <c r="K1068" s="401" t="s">
        <v>1143</v>
      </c>
      <c r="L1068" s="401" t="s">
        <v>1144</v>
      </c>
      <c r="M1068" s="402">
        <v>2102.5</v>
      </c>
      <c r="N1068" s="401">
        <v>20</v>
      </c>
      <c r="O1068" s="404">
        <f t="shared" si="36"/>
        <v>0.33333333333333337</v>
      </c>
      <c r="P1068" s="405">
        <f>Table4[[#This Row],[Selling Price]]*Table4[[#This Row],[2025-Qty]]</f>
        <v>700.83333333333337</v>
      </c>
    </row>
    <row r="1069" spans="9:16">
      <c r="I1069" s="400">
        <v>1072</v>
      </c>
      <c r="J1069" s="401" t="s">
        <v>2218</v>
      </c>
      <c r="K1069" s="401" t="s">
        <v>1143</v>
      </c>
      <c r="L1069" s="401" t="s">
        <v>1144</v>
      </c>
      <c r="M1069" s="402">
        <v>40</v>
      </c>
      <c r="N1069" s="401">
        <v>20</v>
      </c>
      <c r="O1069" s="404">
        <f t="shared" si="36"/>
        <v>0.33333333333333337</v>
      </c>
      <c r="P1069" s="405">
        <f>Table4[[#This Row],[Selling Price]]*Table4[[#This Row],[2025-Qty]]</f>
        <v>13.333333333333336</v>
      </c>
    </row>
    <row r="1070" spans="9:16">
      <c r="I1070" s="400">
        <v>1073</v>
      </c>
      <c r="J1070" s="401" t="s">
        <v>2219</v>
      </c>
      <c r="K1070" s="401" t="s">
        <v>1143</v>
      </c>
      <c r="L1070" s="401" t="s">
        <v>1144</v>
      </c>
      <c r="M1070" s="402">
        <v>67</v>
      </c>
      <c r="N1070" s="401">
        <v>20</v>
      </c>
      <c r="O1070" s="404">
        <f t="shared" si="36"/>
        <v>0.33333333333333337</v>
      </c>
      <c r="P1070" s="405">
        <f>Table4[[#This Row],[Selling Price]]*Table4[[#This Row],[2025-Qty]]</f>
        <v>22.333333333333336</v>
      </c>
    </row>
    <row r="1071" spans="9:16">
      <c r="I1071" s="400">
        <v>1074</v>
      </c>
      <c r="J1071" s="401" t="s">
        <v>2220</v>
      </c>
      <c r="K1071" s="401" t="s">
        <v>1143</v>
      </c>
      <c r="L1071" s="401" t="s">
        <v>1144</v>
      </c>
      <c r="M1071" s="402">
        <v>131</v>
      </c>
      <c r="N1071" s="401">
        <v>20</v>
      </c>
      <c r="O1071" s="404">
        <f t="shared" si="36"/>
        <v>0.33333333333333337</v>
      </c>
      <c r="P1071" s="405">
        <f>Table4[[#This Row],[Selling Price]]*Table4[[#This Row],[2025-Qty]]</f>
        <v>43.666666666666671</v>
      </c>
    </row>
    <row r="1072" spans="9:16">
      <c r="I1072" s="400">
        <v>1075</v>
      </c>
      <c r="J1072" s="401" t="s">
        <v>2221</v>
      </c>
      <c r="K1072" s="401" t="s">
        <v>1143</v>
      </c>
      <c r="L1072" s="401" t="s">
        <v>1144</v>
      </c>
      <c r="M1072" s="402">
        <v>26.99</v>
      </c>
      <c r="N1072" s="401">
        <v>20</v>
      </c>
      <c r="O1072" s="404">
        <f t="shared" si="36"/>
        <v>0.33333333333333337</v>
      </c>
      <c r="P1072" s="405">
        <f>Table4[[#This Row],[Selling Price]]*Table4[[#This Row],[2025-Qty]]</f>
        <v>8.9966666666666679</v>
      </c>
    </row>
    <row r="1073" spans="9:16">
      <c r="I1073" s="400">
        <v>1076</v>
      </c>
      <c r="J1073" s="401" t="s">
        <v>2222</v>
      </c>
      <c r="K1073" s="401" t="s">
        <v>1143</v>
      </c>
      <c r="L1073" s="401" t="s">
        <v>1144</v>
      </c>
      <c r="M1073" s="402">
        <v>21.91</v>
      </c>
      <c r="N1073" s="401">
        <v>20</v>
      </c>
      <c r="O1073" s="404">
        <f t="shared" si="36"/>
        <v>0.33333333333333337</v>
      </c>
      <c r="P1073" s="405">
        <f>Table4[[#This Row],[Selling Price]]*Table4[[#This Row],[2025-Qty]]</f>
        <v>7.3033333333333346</v>
      </c>
    </row>
    <row r="1074" spans="9:16">
      <c r="I1074" s="400">
        <v>1077</v>
      </c>
      <c r="J1074" s="401" t="s">
        <v>2223</v>
      </c>
      <c r="K1074" s="401" t="s">
        <v>1143</v>
      </c>
      <c r="L1074" s="401" t="s">
        <v>1144</v>
      </c>
      <c r="M1074" s="402">
        <v>662.33</v>
      </c>
      <c r="N1074" s="401">
        <v>20</v>
      </c>
      <c r="O1074" s="404">
        <f t="shared" si="36"/>
        <v>0.33333333333333337</v>
      </c>
      <c r="P1074" s="405">
        <f>Table4[[#This Row],[Selling Price]]*Table4[[#This Row],[2025-Qty]]</f>
        <v>220.7766666666667</v>
      </c>
    </row>
    <row r="1075" spans="9:16">
      <c r="I1075" s="400">
        <v>1078</v>
      </c>
      <c r="J1075" s="401" t="s">
        <v>2224</v>
      </c>
      <c r="K1075" s="401" t="s">
        <v>1143</v>
      </c>
      <c r="L1075" s="401" t="s">
        <v>1144</v>
      </c>
      <c r="M1075" s="402">
        <v>4055</v>
      </c>
      <c r="N1075" s="401">
        <v>20</v>
      </c>
      <c r="O1075" s="404">
        <f t="shared" si="36"/>
        <v>0.33333333333333337</v>
      </c>
      <c r="P1075" s="405">
        <f>Table4[[#This Row],[Selling Price]]*Table4[[#This Row],[2025-Qty]]</f>
        <v>1351.6666666666667</v>
      </c>
    </row>
    <row r="1076" spans="9:16">
      <c r="I1076" s="400">
        <v>1079</v>
      </c>
      <c r="J1076" s="401" t="s">
        <v>2225</v>
      </c>
      <c r="K1076" s="401" t="s">
        <v>1143</v>
      </c>
      <c r="L1076" s="401" t="s">
        <v>1144</v>
      </c>
      <c r="M1076" s="402">
        <v>513.11</v>
      </c>
      <c r="N1076" s="401">
        <v>20</v>
      </c>
      <c r="O1076" s="404">
        <f t="shared" si="36"/>
        <v>0.33333333333333337</v>
      </c>
      <c r="P1076" s="405">
        <f>Table4[[#This Row],[Selling Price]]*Table4[[#This Row],[2025-Qty]]</f>
        <v>171.03666666666669</v>
      </c>
    </row>
    <row r="1077" spans="9:16">
      <c r="I1077" s="400">
        <v>1080</v>
      </c>
      <c r="J1077" s="401" t="s">
        <v>2226</v>
      </c>
      <c r="K1077" s="401" t="s">
        <v>1143</v>
      </c>
      <c r="L1077" s="401" t="s">
        <v>1144</v>
      </c>
      <c r="M1077" s="402">
        <v>52.29</v>
      </c>
      <c r="N1077" s="401">
        <v>20</v>
      </c>
      <c r="O1077" s="404">
        <f t="shared" si="36"/>
        <v>0.33333333333333337</v>
      </c>
      <c r="P1077" s="405">
        <f>Table4[[#This Row],[Selling Price]]*Table4[[#This Row],[2025-Qty]]</f>
        <v>17.430000000000003</v>
      </c>
    </row>
    <row r="1078" spans="9:16">
      <c r="I1078" s="400">
        <v>1081</v>
      </c>
      <c r="J1078" s="401" t="s">
        <v>2227</v>
      </c>
      <c r="K1078" s="401" t="s">
        <v>1143</v>
      </c>
      <c r="L1078" s="401" t="s">
        <v>1144</v>
      </c>
      <c r="M1078" s="402">
        <v>59.03</v>
      </c>
      <c r="N1078" s="401">
        <v>20</v>
      </c>
      <c r="O1078" s="404">
        <f t="shared" si="36"/>
        <v>0.33333333333333337</v>
      </c>
      <c r="P1078" s="405">
        <f>Table4[[#This Row],[Selling Price]]*Table4[[#This Row],[2025-Qty]]</f>
        <v>19.676666666666669</v>
      </c>
    </row>
    <row r="1079" spans="9:16">
      <c r="I1079" s="400">
        <v>1082</v>
      </c>
      <c r="J1079" s="401" t="s">
        <v>2228</v>
      </c>
      <c r="K1079" s="401" t="s">
        <v>1143</v>
      </c>
      <c r="L1079" s="401" t="s">
        <v>1144</v>
      </c>
      <c r="M1079" s="402">
        <v>1.27</v>
      </c>
      <c r="N1079" s="401">
        <v>20</v>
      </c>
      <c r="O1079" s="404">
        <f t="shared" si="36"/>
        <v>0.33333333333333337</v>
      </c>
      <c r="P1079" s="405">
        <f>Table4[[#This Row],[Selling Price]]*Table4[[#This Row],[2025-Qty]]</f>
        <v>0.42333333333333339</v>
      </c>
    </row>
    <row r="1080" spans="9:16">
      <c r="I1080" s="400">
        <v>1083</v>
      </c>
      <c r="J1080" s="401" t="s">
        <v>2229</v>
      </c>
      <c r="K1080" s="401" t="s">
        <v>1143</v>
      </c>
      <c r="L1080" s="401" t="s">
        <v>1144</v>
      </c>
      <c r="M1080" s="402">
        <v>638.57000000000005</v>
      </c>
      <c r="N1080" s="401">
        <v>20</v>
      </c>
      <c r="O1080" s="404">
        <f t="shared" si="36"/>
        <v>0.33333333333333337</v>
      </c>
      <c r="P1080" s="405">
        <f>Table4[[#This Row],[Selling Price]]*Table4[[#This Row],[2025-Qty]]</f>
        <v>212.85666666666671</v>
      </c>
    </row>
    <row r="1081" spans="9:16">
      <c r="I1081" s="400">
        <v>1084</v>
      </c>
      <c r="J1081" s="401" t="s">
        <v>2230</v>
      </c>
      <c r="K1081" s="401" t="s">
        <v>1143</v>
      </c>
      <c r="L1081" s="401" t="s">
        <v>1144</v>
      </c>
      <c r="M1081" s="402">
        <v>7965.32</v>
      </c>
      <c r="N1081" s="401">
        <v>20</v>
      </c>
      <c r="O1081" s="404">
        <f t="shared" si="36"/>
        <v>0.33333333333333337</v>
      </c>
      <c r="P1081" s="405">
        <f>Table4[[#This Row],[Selling Price]]*Table4[[#This Row],[2025-Qty]]</f>
        <v>2655.106666666667</v>
      </c>
    </row>
    <row r="1082" spans="9:16">
      <c r="I1082" s="400">
        <v>1085</v>
      </c>
      <c r="J1082" s="401" t="s">
        <v>2231</v>
      </c>
      <c r="K1082" s="401" t="s">
        <v>1143</v>
      </c>
      <c r="L1082" s="401" t="s">
        <v>1144</v>
      </c>
      <c r="M1082" s="402">
        <v>1147.2</v>
      </c>
      <c r="N1082" s="401">
        <v>20</v>
      </c>
      <c r="O1082" s="404">
        <f t="shared" si="36"/>
        <v>0.33333333333333337</v>
      </c>
      <c r="P1082" s="405">
        <f>Table4[[#This Row],[Selling Price]]*Table4[[#This Row],[2025-Qty]]</f>
        <v>382.40000000000003</v>
      </c>
    </row>
    <row r="1083" spans="9:16">
      <c r="I1083" s="400">
        <v>1086</v>
      </c>
      <c r="J1083" s="401" t="s">
        <v>2232</v>
      </c>
      <c r="K1083" s="401" t="s">
        <v>1143</v>
      </c>
      <c r="L1083" s="401" t="s">
        <v>1144</v>
      </c>
      <c r="M1083" s="402">
        <v>25.7</v>
      </c>
      <c r="N1083" s="401">
        <v>20</v>
      </c>
      <c r="O1083" s="404">
        <f t="shared" si="36"/>
        <v>0.33333333333333337</v>
      </c>
      <c r="P1083" s="405">
        <f>Table4[[#This Row],[Selling Price]]*Table4[[#This Row],[2025-Qty]]</f>
        <v>8.5666666666666682</v>
      </c>
    </row>
    <row r="1084" spans="9:16">
      <c r="I1084" s="400">
        <v>1087</v>
      </c>
      <c r="J1084" s="401" t="s">
        <v>2233</v>
      </c>
      <c r="K1084" s="401" t="s">
        <v>1143</v>
      </c>
      <c r="L1084" s="401" t="s">
        <v>1144</v>
      </c>
      <c r="M1084" s="402">
        <v>10950.71</v>
      </c>
      <c r="N1084" s="401">
        <v>20</v>
      </c>
      <c r="O1084" s="404">
        <f t="shared" si="36"/>
        <v>0.33333333333333337</v>
      </c>
      <c r="P1084" s="405">
        <f>Table4[[#This Row],[Selling Price]]*Table4[[#This Row],[2025-Qty]]</f>
        <v>3650.2366666666667</v>
      </c>
    </row>
    <row r="1085" spans="9:16">
      <c r="I1085" s="400">
        <v>1088</v>
      </c>
      <c r="J1085" s="401" t="s">
        <v>2234</v>
      </c>
      <c r="K1085" s="401" t="s">
        <v>1143</v>
      </c>
      <c r="L1085" s="401" t="s">
        <v>1144</v>
      </c>
      <c r="M1085" s="402">
        <v>990</v>
      </c>
      <c r="N1085" s="401">
        <v>20</v>
      </c>
      <c r="O1085" s="404">
        <f t="shared" si="36"/>
        <v>0.33333333333333337</v>
      </c>
      <c r="P1085" s="405">
        <f>Table4[[#This Row],[Selling Price]]*Table4[[#This Row],[2025-Qty]]</f>
        <v>330.00000000000006</v>
      </c>
    </row>
    <row r="1086" spans="9:16">
      <c r="I1086" s="400">
        <v>1089</v>
      </c>
      <c r="J1086" s="401" t="s">
        <v>2235</v>
      </c>
      <c r="K1086" s="401" t="s">
        <v>1143</v>
      </c>
      <c r="L1086" s="401" t="s">
        <v>1144</v>
      </c>
      <c r="M1086" s="402">
        <v>30</v>
      </c>
      <c r="N1086" s="401">
        <v>20</v>
      </c>
      <c r="O1086" s="404">
        <f t="shared" si="36"/>
        <v>0.33333333333333337</v>
      </c>
      <c r="P1086" s="405">
        <f>Table4[[#This Row],[Selling Price]]*Table4[[#This Row],[2025-Qty]]</f>
        <v>10.000000000000002</v>
      </c>
    </row>
    <row r="1087" spans="9:16">
      <c r="I1087" s="400">
        <v>1090</v>
      </c>
      <c r="J1087" s="401" t="s">
        <v>2236</v>
      </c>
      <c r="K1087" s="401" t="s">
        <v>1143</v>
      </c>
      <c r="L1087" s="401" t="s">
        <v>1144</v>
      </c>
      <c r="M1087" s="402">
        <v>298.5</v>
      </c>
      <c r="N1087" s="401">
        <v>20</v>
      </c>
      <c r="O1087" s="404">
        <f t="shared" si="36"/>
        <v>0.33333333333333337</v>
      </c>
      <c r="P1087" s="405">
        <f>Table4[[#This Row],[Selling Price]]*Table4[[#This Row],[2025-Qty]]</f>
        <v>99.500000000000014</v>
      </c>
    </row>
    <row r="1088" spans="9:16">
      <c r="I1088" s="400">
        <v>1091</v>
      </c>
      <c r="J1088" s="401" t="s">
        <v>2237</v>
      </c>
      <c r="K1088" s="401" t="s">
        <v>1143</v>
      </c>
      <c r="L1088" s="401" t="s">
        <v>1144</v>
      </c>
      <c r="M1088" s="402">
        <v>497</v>
      </c>
      <c r="N1088" s="401">
        <v>20</v>
      </c>
      <c r="O1088" s="404">
        <f t="shared" si="36"/>
        <v>0.33333333333333337</v>
      </c>
      <c r="P1088" s="405">
        <f>Table4[[#This Row],[Selling Price]]*Table4[[#This Row],[2025-Qty]]</f>
        <v>165.66666666666669</v>
      </c>
    </row>
    <row r="1089" spans="9:16">
      <c r="I1089" s="400">
        <v>1092</v>
      </c>
      <c r="J1089" s="401" t="s">
        <v>2238</v>
      </c>
      <c r="K1089" s="401" t="s">
        <v>1143</v>
      </c>
      <c r="L1089" s="401" t="s">
        <v>1144</v>
      </c>
      <c r="M1089" s="402">
        <v>625.45000000000005</v>
      </c>
      <c r="N1089" s="401">
        <v>20</v>
      </c>
      <c r="O1089" s="404">
        <f t="shared" si="36"/>
        <v>0.33333333333333337</v>
      </c>
      <c r="P1089" s="405">
        <f>Table4[[#This Row],[Selling Price]]*Table4[[#This Row],[2025-Qty]]</f>
        <v>208.48333333333338</v>
      </c>
    </row>
    <row r="1090" spans="9:16">
      <c r="I1090" s="400">
        <v>1093</v>
      </c>
      <c r="J1090" s="401" t="s">
        <v>2239</v>
      </c>
      <c r="K1090" s="401" t="s">
        <v>1143</v>
      </c>
      <c r="L1090" s="401" t="s">
        <v>1144</v>
      </c>
      <c r="M1090" s="402">
        <v>7184.19</v>
      </c>
      <c r="N1090" s="401">
        <v>20</v>
      </c>
      <c r="O1090" s="404">
        <f t="shared" si="36"/>
        <v>0.33333333333333337</v>
      </c>
      <c r="P1090" s="405">
        <f>Table4[[#This Row],[Selling Price]]*Table4[[#This Row],[2025-Qty]]</f>
        <v>2394.73</v>
      </c>
    </row>
    <row r="1091" spans="9:16">
      <c r="I1091" s="400">
        <v>1094</v>
      </c>
      <c r="J1091" s="401" t="s">
        <v>2240</v>
      </c>
      <c r="K1091" s="401" t="s">
        <v>1143</v>
      </c>
      <c r="L1091" s="401" t="s">
        <v>1144</v>
      </c>
      <c r="M1091" s="402">
        <v>590</v>
      </c>
      <c r="N1091" s="401">
        <v>20</v>
      </c>
      <c r="O1091" s="404">
        <f t="shared" ref="O1091:O1154" si="37">(N1091/3)*0.05</f>
        <v>0.33333333333333337</v>
      </c>
      <c r="P1091" s="405">
        <f>Table4[[#This Row],[Selling Price]]*Table4[[#This Row],[2025-Qty]]</f>
        <v>196.66666666666669</v>
      </c>
    </row>
    <row r="1092" spans="9:16">
      <c r="I1092" s="400">
        <v>1095</v>
      </c>
      <c r="J1092" s="401" t="s">
        <v>2241</v>
      </c>
      <c r="K1092" s="401" t="s">
        <v>1143</v>
      </c>
      <c r="L1092" s="401" t="s">
        <v>1144</v>
      </c>
      <c r="M1092" s="402">
        <v>16.72</v>
      </c>
      <c r="N1092" s="401">
        <v>20</v>
      </c>
      <c r="O1092" s="404">
        <f t="shared" si="37"/>
        <v>0.33333333333333337</v>
      </c>
      <c r="P1092" s="405">
        <f>Table4[[#This Row],[Selling Price]]*Table4[[#This Row],[2025-Qty]]</f>
        <v>5.5733333333333333</v>
      </c>
    </row>
    <row r="1093" spans="9:16">
      <c r="I1093" s="400">
        <v>1096</v>
      </c>
      <c r="J1093" s="401" t="s">
        <v>2242</v>
      </c>
      <c r="K1093" s="401" t="s">
        <v>1143</v>
      </c>
      <c r="L1093" s="401" t="s">
        <v>1144</v>
      </c>
      <c r="M1093" s="402">
        <v>3995</v>
      </c>
      <c r="N1093" s="401">
        <v>20</v>
      </c>
      <c r="O1093" s="404">
        <f t="shared" si="37"/>
        <v>0.33333333333333337</v>
      </c>
      <c r="P1093" s="405">
        <f>Table4[[#This Row],[Selling Price]]*Table4[[#This Row],[2025-Qty]]</f>
        <v>1331.6666666666667</v>
      </c>
    </row>
    <row r="1094" spans="9:16">
      <c r="I1094" s="400">
        <v>1097</v>
      </c>
      <c r="J1094" s="401" t="s">
        <v>2243</v>
      </c>
      <c r="K1094" s="401" t="s">
        <v>1143</v>
      </c>
      <c r="L1094" s="401" t="s">
        <v>1144</v>
      </c>
      <c r="M1094" s="402">
        <v>777.22</v>
      </c>
      <c r="N1094" s="401">
        <v>20</v>
      </c>
      <c r="O1094" s="404">
        <f t="shared" si="37"/>
        <v>0.33333333333333337</v>
      </c>
      <c r="P1094" s="405">
        <f>Table4[[#This Row],[Selling Price]]*Table4[[#This Row],[2025-Qty]]</f>
        <v>259.07333333333338</v>
      </c>
    </row>
    <row r="1095" spans="9:16">
      <c r="I1095" s="400">
        <v>1098</v>
      </c>
      <c r="J1095" s="401" t="s">
        <v>2244</v>
      </c>
      <c r="K1095" s="401" t="s">
        <v>1143</v>
      </c>
      <c r="L1095" s="401" t="s">
        <v>1144</v>
      </c>
      <c r="M1095" s="402">
        <v>6000</v>
      </c>
      <c r="N1095" s="401">
        <v>20</v>
      </c>
      <c r="O1095" s="404">
        <f t="shared" si="37"/>
        <v>0.33333333333333337</v>
      </c>
      <c r="P1095" s="405">
        <f>Table4[[#This Row],[Selling Price]]*Table4[[#This Row],[2025-Qty]]</f>
        <v>2000.0000000000002</v>
      </c>
    </row>
    <row r="1096" spans="9:16">
      <c r="I1096" s="400">
        <v>1099</v>
      </c>
      <c r="J1096" s="401" t="s">
        <v>2245</v>
      </c>
      <c r="K1096" s="401" t="s">
        <v>1143</v>
      </c>
      <c r="L1096" s="401" t="s">
        <v>1144</v>
      </c>
      <c r="M1096" s="402">
        <v>2640</v>
      </c>
      <c r="N1096" s="401">
        <v>20</v>
      </c>
      <c r="O1096" s="404">
        <f t="shared" si="37"/>
        <v>0.33333333333333337</v>
      </c>
      <c r="P1096" s="405">
        <f>Table4[[#This Row],[Selling Price]]*Table4[[#This Row],[2025-Qty]]</f>
        <v>880.00000000000011</v>
      </c>
    </row>
    <row r="1097" spans="9:16">
      <c r="I1097" s="400">
        <v>1100</v>
      </c>
      <c r="J1097" s="401" t="s">
        <v>2246</v>
      </c>
      <c r="K1097" s="401" t="s">
        <v>1143</v>
      </c>
      <c r="L1097" s="401" t="s">
        <v>1144</v>
      </c>
      <c r="M1097" s="402">
        <v>160.5</v>
      </c>
      <c r="N1097" s="401">
        <v>20</v>
      </c>
      <c r="O1097" s="404">
        <f t="shared" si="37"/>
        <v>0.33333333333333337</v>
      </c>
      <c r="P1097" s="405">
        <f>Table4[[#This Row],[Selling Price]]*Table4[[#This Row],[2025-Qty]]</f>
        <v>53.500000000000007</v>
      </c>
    </row>
    <row r="1098" spans="9:16">
      <c r="I1098" s="400">
        <v>1101</v>
      </c>
      <c r="J1098" s="401" t="s">
        <v>2247</v>
      </c>
      <c r="K1098" s="401" t="s">
        <v>1143</v>
      </c>
      <c r="L1098" s="401" t="s">
        <v>1144</v>
      </c>
      <c r="M1098" s="402">
        <v>245.29</v>
      </c>
      <c r="N1098" s="401">
        <v>20</v>
      </c>
      <c r="O1098" s="404">
        <f t="shared" si="37"/>
        <v>0.33333333333333337</v>
      </c>
      <c r="P1098" s="405">
        <f>Table4[[#This Row],[Selling Price]]*Table4[[#This Row],[2025-Qty]]</f>
        <v>81.763333333333335</v>
      </c>
    </row>
    <row r="1099" spans="9:16">
      <c r="I1099" s="400">
        <v>1102</v>
      </c>
      <c r="J1099" s="401" t="s">
        <v>2248</v>
      </c>
      <c r="K1099" s="401" t="s">
        <v>1143</v>
      </c>
      <c r="L1099" s="401" t="s">
        <v>1144</v>
      </c>
      <c r="M1099" s="402">
        <v>1395</v>
      </c>
      <c r="N1099" s="401">
        <v>20</v>
      </c>
      <c r="O1099" s="404">
        <f t="shared" si="37"/>
        <v>0.33333333333333337</v>
      </c>
      <c r="P1099" s="405">
        <f>Table4[[#This Row],[Selling Price]]*Table4[[#This Row],[2025-Qty]]</f>
        <v>465.00000000000006</v>
      </c>
    </row>
    <row r="1100" spans="9:16">
      <c r="I1100" s="400">
        <v>1103</v>
      </c>
      <c r="J1100" s="401" t="s">
        <v>2249</v>
      </c>
      <c r="K1100" s="401" t="s">
        <v>1143</v>
      </c>
      <c r="L1100" s="401" t="s">
        <v>1144</v>
      </c>
      <c r="M1100" s="402">
        <v>16.5</v>
      </c>
      <c r="N1100" s="401">
        <v>20</v>
      </c>
      <c r="O1100" s="404">
        <f t="shared" si="37"/>
        <v>0.33333333333333337</v>
      </c>
      <c r="P1100" s="405">
        <f>Table4[[#This Row],[Selling Price]]*Table4[[#This Row],[2025-Qty]]</f>
        <v>5.5000000000000009</v>
      </c>
    </row>
    <row r="1101" spans="9:16">
      <c r="I1101" s="400">
        <v>1104</v>
      </c>
      <c r="J1101" s="401" t="s">
        <v>2250</v>
      </c>
      <c r="K1101" s="401" t="s">
        <v>1143</v>
      </c>
      <c r="L1101" s="401" t="s">
        <v>1144</v>
      </c>
      <c r="M1101" s="402">
        <v>16.5</v>
      </c>
      <c r="N1101" s="401">
        <v>20</v>
      </c>
      <c r="O1101" s="404">
        <f t="shared" si="37"/>
        <v>0.33333333333333337</v>
      </c>
      <c r="P1101" s="405">
        <f>Table4[[#This Row],[Selling Price]]*Table4[[#This Row],[2025-Qty]]</f>
        <v>5.5000000000000009</v>
      </c>
    </row>
    <row r="1102" spans="9:16">
      <c r="I1102" s="400">
        <v>1105</v>
      </c>
      <c r="J1102" s="401" t="s">
        <v>2251</v>
      </c>
      <c r="K1102" s="401" t="s">
        <v>1143</v>
      </c>
      <c r="L1102" s="401" t="s">
        <v>1144</v>
      </c>
      <c r="M1102" s="402">
        <v>3569.56</v>
      </c>
      <c r="N1102" s="401">
        <v>20</v>
      </c>
      <c r="O1102" s="404">
        <f t="shared" si="37"/>
        <v>0.33333333333333337</v>
      </c>
      <c r="P1102" s="405">
        <f>Table4[[#This Row],[Selling Price]]*Table4[[#This Row],[2025-Qty]]</f>
        <v>1189.8533333333335</v>
      </c>
    </row>
    <row r="1103" spans="9:16">
      <c r="I1103" s="400">
        <v>1106</v>
      </c>
      <c r="J1103" s="401" t="s">
        <v>2252</v>
      </c>
      <c r="K1103" s="401" t="s">
        <v>1143</v>
      </c>
      <c r="L1103" s="401" t="s">
        <v>1144</v>
      </c>
      <c r="M1103" s="402">
        <v>138.6</v>
      </c>
      <c r="N1103" s="401">
        <v>20</v>
      </c>
      <c r="O1103" s="404">
        <f t="shared" si="37"/>
        <v>0.33333333333333337</v>
      </c>
      <c r="P1103" s="405">
        <f>Table4[[#This Row],[Selling Price]]*Table4[[#This Row],[2025-Qty]]</f>
        <v>46.2</v>
      </c>
    </row>
    <row r="1104" spans="9:16">
      <c r="I1104" s="400">
        <v>1107</v>
      </c>
      <c r="J1104" s="401" t="s">
        <v>2253</v>
      </c>
      <c r="K1104" s="401" t="s">
        <v>1143</v>
      </c>
      <c r="L1104" s="401" t="s">
        <v>1144</v>
      </c>
      <c r="M1104" s="402">
        <v>13.52</v>
      </c>
      <c r="N1104" s="401">
        <v>20</v>
      </c>
      <c r="O1104" s="404">
        <f t="shared" si="37"/>
        <v>0.33333333333333337</v>
      </c>
      <c r="P1104" s="405">
        <f>Table4[[#This Row],[Selling Price]]*Table4[[#This Row],[2025-Qty]]</f>
        <v>4.5066666666666668</v>
      </c>
    </row>
    <row r="1105" spans="9:16">
      <c r="I1105" s="400">
        <v>1108</v>
      </c>
      <c r="J1105" s="401" t="s">
        <v>2254</v>
      </c>
      <c r="K1105" s="401" t="s">
        <v>1143</v>
      </c>
      <c r="L1105" s="401" t="s">
        <v>1144</v>
      </c>
      <c r="M1105" s="402">
        <v>470</v>
      </c>
      <c r="N1105" s="401">
        <v>20</v>
      </c>
      <c r="O1105" s="404">
        <f t="shared" si="37"/>
        <v>0.33333333333333337</v>
      </c>
      <c r="P1105" s="405">
        <f>Table4[[#This Row],[Selling Price]]*Table4[[#This Row],[2025-Qty]]</f>
        <v>156.66666666666669</v>
      </c>
    </row>
    <row r="1106" spans="9:16">
      <c r="I1106" s="400">
        <v>1109</v>
      </c>
      <c r="J1106" s="401" t="s">
        <v>2255</v>
      </c>
      <c r="K1106" s="401" t="s">
        <v>1143</v>
      </c>
      <c r="L1106" s="401" t="s">
        <v>1144</v>
      </c>
      <c r="M1106" s="402">
        <v>19.5</v>
      </c>
      <c r="N1106" s="401">
        <v>20</v>
      </c>
      <c r="O1106" s="404">
        <f t="shared" si="37"/>
        <v>0.33333333333333337</v>
      </c>
      <c r="P1106" s="405">
        <f>Table4[[#This Row],[Selling Price]]*Table4[[#This Row],[2025-Qty]]</f>
        <v>6.5000000000000009</v>
      </c>
    </row>
    <row r="1107" spans="9:16">
      <c r="I1107" s="400">
        <v>1110</v>
      </c>
      <c r="J1107" s="401" t="s">
        <v>2256</v>
      </c>
      <c r="K1107" s="401" t="s">
        <v>1143</v>
      </c>
      <c r="L1107" s="401" t="s">
        <v>1144</v>
      </c>
      <c r="M1107" s="402">
        <v>33</v>
      </c>
      <c r="N1107" s="401">
        <v>20</v>
      </c>
      <c r="O1107" s="404">
        <f t="shared" si="37"/>
        <v>0.33333333333333337</v>
      </c>
      <c r="P1107" s="405">
        <f>Table4[[#This Row],[Selling Price]]*Table4[[#This Row],[2025-Qty]]</f>
        <v>11.000000000000002</v>
      </c>
    </row>
    <row r="1108" spans="9:16">
      <c r="I1108" s="400">
        <v>1111</v>
      </c>
      <c r="J1108" s="401" t="s">
        <v>2257</v>
      </c>
      <c r="K1108" s="401" t="s">
        <v>1143</v>
      </c>
      <c r="L1108" s="401" t="s">
        <v>1144</v>
      </c>
      <c r="M1108" s="402">
        <v>25.5</v>
      </c>
      <c r="N1108" s="401">
        <v>20</v>
      </c>
      <c r="O1108" s="404">
        <f t="shared" si="37"/>
        <v>0.33333333333333337</v>
      </c>
      <c r="P1108" s="405">
        <f>Table4[[#This Row],[Selling Price]]*Table4[[#This Row],[2025-Qty]]</f>
        <v>8.5000000000000018</v>
      </c>
    </row>
    <row r="1109" spans="9:16">
      <c r="I1109" s="400">
        <v>1112</v>
      </c>
      <c r="J1109" s="401" t="s">
        <v>2258</v>
      </c>
      <c r="K1109" s="401" t="s">
        <v>1143</v>
      </c>
      <c r="L1109" s="401" t="s">
        <v>1144</v>
      </c>
      <c r="M1109" s="402">
        <v>148.5</v>
      </c>
      <c r="N1109" s="401">
        <v>20</v>
      </c>
      <c r="O1109" s="404">
        <f t="shared" si="37"/>
        <v>0.33333333333333337</v>
      </c>
      <c r="P1109" s="405">
        <f>Table4[[#This Row],[Selling Price]]*Table4[[#This Row],[2025-Qty]]</f>
        <v>49.500000000000007</v>
      </c>
    </row>
    <row r="1110" spans="9:16">
      <c r="I1110" s="400">
        <v>1113</v>
      </c>
      <c r="J1110" s="401" t="s">
        <v>2259</v>
      </c>
      <c r="K1110" s="401" t="s">
        <v>1143</v>
      </c>
      <c r="L1110" s="401" t="s">
        <v>1144</v>
      </c>
      <c r="M1110" s="402">
        <v>38.24</v>
      </c>
      <c r="N1110" s="401">
        <v>20</v>
      </c>
      <c r="O1110" s="404">
        <f t="shared" si="37"/>
        <v>0.33333333333333337</v>
      </c>
      <c r="P1110" s="405">
        <f>Table4[[#This Row],[Selling Price]]*Table4[[#This Row],[2025-Qty]]</f>
        <v>12.746666666666668</v>
      </c>
    </row>
    <row r="1111" spans="9:16">
      <c r="I1111" s="400">
        <v>1114</v>
      </c>
      <c r="J1111" s="401" t="s">
        <v>2260</v>
      </c>
      <c r="K1111" s="401" t="s">
        <v>1143</v>
      </c>
      <c r="L1111" s="401" t="s">
        <v>1144</v>
      </c>
      <c r="M1111" s="402">
        <v>1821.75</v>
      </c>
      <c r="N1111" s="401">
        <v>20</v>
      </c>
      <c r="O1111" s="404">
        <f t="shared" si="37"/>
        <v>0.33333333333333337</v>
      </c>
      <c r="P1111" s="405">
        <f>Table4[[#This Row],[Selling Price]]*Table4[[#This Row],[2025-Qty]]</f>
        <v>607.25000000000011</v>
      </c>
    </row>
    <row r="1112" spans="9:16">
      <c r="I1112" s="400">
        <v>1115</v>
      </c>
      <c r="J1112" s="401" t="s">
        <v>2261</v>
      </c>
      <c r="K1112" s="401" t="s">
        <v>1143</v>
      </c>
      <c r="L1112" s="401" t="s">
        <v>1144</v>
      </c>
      <c r="M1112" s="402">
        <v>2815.5</v>
      </c>
      <c r="N1112" s="401">
        <v>20</v>
      </c>
      <c r="O1112" s="404">
        <f t="shared" si="37"/>
        <v>0.33333333333333337</v>
      </c>
      <c r="P1112" s="405">
        <f>Table4[[#This Row],[Selling Price]]*Table4[[#This Row],[2025-Qty]]</f>
        <v>938.50000000000011</v>
      </c>
    </row>
    <row r="1113" spans="9:16">
      <c r="I1113" s="400">
        <v>1116</v>
      </c>
      <c r="J1113" s="401" t="s">
        <v>2262</v>
      </c>
      <c r="K1113" s="401" t="s">
        <v>1143</v>
      </c>
      <c r="L1113" s="401" t="s">
        <v>1144</v>
      </c>
      <c r="M1113" s="402">
        <v>249.27</v>
      </c>
      <c r="N1113" s="401">
        <v>20</v>
      </c>
      <c r="O1113" s="404">
        <f t="shared" si="37"/>
        <v>0.33333333333333337</v>
      </c>
      <c r="P1113" s="405">
        <f>Table4[[#This Row],[Selling Price]]*Table4[[#This Row],[2025-Qty]]</f>
        <v>83.090000000000018</v>
      </c>
    </row>
    <row r="1114" spans="9:16">
      <c r="I1114" s="400">
        <v>1117</v>
      </c>
      <c r="J1114" s="401" t="s">
        <v>2263</v>
      </c>
      <c r="K1114" s="401" t="s">
        <v>1143</v>
      </c>
      <c r="L1114" s="401" t="s">
        <v>1144</v>
      </c>
      <c r="M1114" s="402">
        <v>346.5</v>
      </c>
      <c r="N1114" s="401">
        <v>20</v>
      </c>
      <c r="O1114" s="404">
        <f t="shared" si="37"/>
        <v>0.33333333333333337</v>
      </c>
      <c r="P1114" s="405">
        <f>Table4[[#This Row],[Selling Price]]*Table4[[#This Row],[2025-Qty]]</f>
        <v>115.50000000000001</v>
      </c>
    </row>
    <row r="1115" spans="9:16">
      <c r="I1115" s="400">
        <v>1118</v>
      </c>
      <c r="J1115" s="401" t="s">
        <v>2264</v>
      </c>
      <c r="K1115" s="401" t="s">
        <v>1143</v>
      </c>
      <c r="L1115" s="401" t="s">
        <v>1144</v>
      </c>
      <c r="M1115" s="402">
        <v>31.62</v>
      </c>
      <c r="N1115" s="401">
        <v>20</v>
      </c>
      <c r="O1115" s="404">
        <f t="shared" si="37"/>
        <v>0.33333333333333337</v>
      </c>
      <c r="P1115" s="405">
        <f>Table4[[#This Row],[Selling Price]]*Table4[[#This Row],[2025-Qty]]</f>
        <v>10.540000000000001</v>
      </c>
    </row>
    <row r="1116" spans="9:16">
      <c r="I1116" s="400">
        <v>1119</v>
      </c>
      <c r="J1116" s="401" t="s">
        <v>2265</v>
      </c>
      <c r="K1116" s="401" t="s">
        <v>1143</v>
      </c>
      <c r="L1116" s="401" t="s">
        <v>1144</v>
      </c>
      <c r="M1116" s="402">
        <v>139.74</v>
      </c>
      <c r="N1116" s="401">
        <v>20</v>
      </c>
      <c r="O1116" s="404">
        <f t="shared" si="37"/>
        <v>0.33333333333333337</v>
      </c>
      <c r="P1116" s="405">
        <f>Table4[[#This Row],[Selling Price]]*Table4[[#This Row],[2025-Qty]]</f>
        <v>46.580000000000005</v>
      </c>
    </row>
    <row r="1117" spans="9:16">
      <c r="I1117" s="400">
        <v>1120</v>
      </c>
      <c r="J1117" s="401" t="s">
        <v>2266</v>
      </c>
      <c r="K1117" s="401" t="s">
        <v>1143</v>
      </c>
      <c r="L1117" s="401" t="s">
        <v>1144</v>
      </c>
      <c r="M1117" s="402">
        <v>66.95</v>
      </c>
      <c r="N1117" s="401">
        <v>20</v>
      </c>
      <c r="O1117" s="404">
        <f t="shared" si="37"/>
        <v>0.33333333333333337</v>
      </c>
      <c r="P1117" s="405">
        <f>Table4[[#This Row],[Selling Price]]*Table4[[#This Row],[2025-Qty]]</f>
        <v>22.31666666666667</v>
      </c>
    </row>
    <row r="1118" spans="9:16">
      <c r="I1118" s="400">
        <v>1121</v>
      </c>
      <c r="J1118" s="401" t="s">
        <v>2267</v>
      </c>
      <c r="K1118" s="401" t="s">
        <v>1143</v>
      </c>
      <c r="L1118" s="401" t="s">
        <v>1144</v>
      </c>
      <c r="M1118" s="402">
        <v>55.52</v>
      </c>
      <c r="N1118" s="401">
        <v>20</v>
      </c>
      <c r="O1118" s="404">
        <f t="shared" si="37"/>
        <v>0.33333333333333337</v>
      </c>
      <c r="P1118" s="405">
        <f>Table4[[#This Row],[Selling Price]]*Table4[[#This Row],[2025-Qty]]</f>
        <v>18.506666666666671</v>
      </c>
    </row>
    <row r="1119" spans="9:16">
      <c r="I1119" s="400">
        <v>1122</v>
      </c>
      <c r="J1119" s="401" t="s">
        <v>2268</v>
      </c>
      <c r="K1119" s="401" t="s">
        <v>1143</v>
      </c>
      <c r="L1119" s="401" t="s">
        <v>1144</v>
      </c>
      <c r="M1119" s="402">
        <v>2621.15</v>
      </c>
      <c r="N1119" s="401">
        <v>20</v>
      </c>
      <c r="O1119" s="404">
        <f t="shared" si="37"/>
        <v>0.33333333333333337</v>
      </c>
      <c r="P1119" s="405">
        <f>Table4[[#This Row],[Selling Price]]*Table4[[#This Row],[2025-Qty]]</f>
        <v>873.71666666666681</v>
      </c>
    </row>
    <row r="1120" spans="9:16">
      <c r="I1120" s="400">
        <v>1123</v>
      </c>
      <c r="J1120" s="401" t="s">
        <v>2269</v>
      </c>
      <c r="K1120" s="401" t="s">
        <v>1143</v>
      </c>
      <c r="L1120" s="401" t="s">
        <v>1144</v>
      </c>
      <c r="M1120" s="402">
        <v>6.79</v>
      </c>
      <c r="N1120" s="401">
        <v>20</v>
      </c>
      <c r="O1120" s="404">
        <f t="shared" si="37"/>
        <v>0.33333333333333337</v>
      </c>
      <c r="P1120" s="405">
        <f>Table4[[#This Row],[Selling Price]]*Table4[[#This Row],[2025-Qty]]</f>
        <v>2.2633333333333336</v>
      </c>
    </row>
    <row r="1121" spans="9:16">
      <c r="I1121" s="400">
        <v>1124</v>
      </c>
      <c r="J1121" s="401" t="s">
        <v>2270</v>
      </c>
      <c r="K1121" s="401" t="s">
        <v>1143</v>
      </c>
      <c r="L1121" s="401" t="s">
        <v>1144</v>
      </c>
      <c r="M1121" s="402">
        <v>119.25</v>
      </c>
      <c r="N1121" s="401">
        <v>20</v>
      </c>
      <c r="O1121" s="404">
        <f t="shared" si="37"/>
        <v>0.33333333333333337</v>
      </c>
      <c r="P1121" s="405">
        <f>Table4[[#This Row],[Selling Price]]*Table4[[#This Row],[2025-Qty]]</f>
        <v>39.750000000000007</v>
      </c>
    </row>
    <row r="1122" spans="9:16">
      <c r="I1122" s="400">
        <v>1125</v>
      </c>
      <c r="J1122" s="401" t="s">
        <v>2271</v>
      </c>
      <c r="K1122" s="401" t="s">
        <v>1143</v>
      </c>
      <c r="L1122" s="401" t="s">
        <v>1144</v>
      </c>
      <c r="M1122" s="402">
        <v>115.37</v>
      </c>
      <c r="N1122" s="401">
        <v>20</v>
      </c>
      <c r="O1122" s="404">
        <f t="shared" si="37"/>
        <v>0.33333333333333337</v>
      </c>
      <c r="P1122" s="405">
        <f>Table4[[#This Row],[Selling Price]]*Table4[[#This Row],[2025-Qty]]</f>
        <v>38.456666666666671</v>
      </c>
    </row>
    <row r="1123" spans="9:16">
      <c r="I1123" s="400">
        <v>1126</v>
      </c>
      <c r="J1123" s="401" t="s">
        <v>2272</v>
      </c>
      <c r="K1123" s="401" t="s">
        <v>1143</v>
      </c>
      <c r="L1123" s="401" t="s">
        <v>1144</v>
      </c>
      <c r="M1123" s="402">
        <v>5250</v>
      </c>
      <c r="N1123" s="401">
        <v>20</v>
      </c>
      <c r="O1123" s="404">
        <f t="shared" si="37"/>
        <v>0.33333333333333337</v>
      </c>
      <c r="P1123" s="405">
        <f>Table4[[#This Row],[Selling Price]]*Table4[[#This Row],[2025-Qty]]</f>
        <v>1750.0000000000002</v>
      </c>
    </row>
    <row r="1124" spans="9:16">
      <c r="I1124" s="400">
        <v>1127</v>
      </c>
      <c r="J1124" s="401" t="s">
        <v>2273</v>
      </c>
      <c r="K1124" s="401" t="s">
        <v>1143</v>
      </c>
      <c r="L1124" s="401" t="s">
        <v>1144</v>
      </c>
      <c r="M1124" s="402">
        <v>402.59</v>
      </c>
      <c r="N1124" s="401">
        <v>20</v>
      </c>
      <c r="O1124" s="404">
        <f t="shared" si="37"/>
        <v>0.33333333333333337</v>
      </c>
      <c r="P1124" s="405">
        <f>Table4[[#This Row],[Selling Price]]*Table4[[#This Row],[2025-Qty]]</f>
        <v>134.19666666666669</v>
      </c>
    </row>
    <row r="1125" spans="9:16">
      <c r="I1125" s="400">
        <v>1128</v>
      </c>
      <c r="J1125" s="401" t="s">
        <v>2274</v>
      </c>
      <c r="K1125" s="401" t="s">
        <v>1143</v>
      </c>
      <c r="L1125" s="401" t="s">
        <v>1144</v>
      </c>
      <c r="M1125" s="402">
        <v>6944.44</v>
      </c>
      <c r="N1125" s="401">
        <v>20</v>
      </c>
      <c r="O1125" s="404">
        <f t="shared" si="37"/>
        <v>0.33333333333333337</v>
      </c>
      <c r="P1125" s="405">
        <f>Table4[[#This Row],[Selling Price]]*Table4[[#This Row],[2025-Qty]]</f>
        <v>2314.8133333333335</v>
      </c>
    </row>
    <row r="1126" spans="9:16">
      <c r="I1126" s="400">
        <v>1129</v>
      </c>
      <c r="J1126" s="401" t="s">
        <v>2275</v>
      </c>
      <c r="K1126" s="401" t="s">
        <v>1143</v>
      </c>
      <c r="L1126" s="401" t="s">
        <v>1144</v>
      </c>
      <c r="M1126" s="402">
        <v>109.32</v>
      </c>
      <c r="N1126" s="401">
        <v>20</v>
      </c>
      <c r="O1126" s="404">
        <f t="shared" si="37"/>
        <v>0.33333333333333337</v>
      </c>
      <c r="P1126" s="405">
        <f>Table4[[#This Row],[Selling Price]]*Table4[[#This Row],[2025-Qty]]</f>
        <v>36.440000000000005</v>
      </c>
    </row>
    <row r="1127" spans="9:16">
      <c r="I1127" s="400">
        <v>1130</v>
      </c>
      <c r="J1127" s="401" t="s">
        <v>2276</v>
      </c>
      <c r="K1127" s="401" t="s">
        <v>1143</v>
      </c>
      <c r="L1127" s="401" t="s">
        <v>1144</v>
      </c>
      <c r="M1127" s="402">
        <v>25.5</v>
      </c>
      <c r="N1127" s="401">
        <v>20</v>
      </c>
      <c r="O1127" s="404">
        <f t="shared" si="37"/>
        <v>0.33333333333333337</v>
      </c>
      <c r="P1127" s="405">
        <f>Table4[[#This Row],[Selling Price]]*Table4[[#This Row],[2025-Qty]]</f>
        <v>8.5000000000000018</v>
      </c>
    </row>
    <row r="1128" spans="9:16">
      <c r="I1128" s="400">
        <v>1131</v>
      </c>
      <c r="J1128" s="401" t="s">
        <v>2277</v>
      </c>
      <c r="K1128" s="401" t="s">
        <v>1143</v>
      </c>
      <c r="L1128" s="401" t="s">
        <v>1144</v>
      </c>
      <c r="M1128" s="402">
        <v>129.94999999999999</v>
      </c>
      <c r="N1128" s="401">
        <v>20</v>
      </c>
      <c r="O1128" s="404">
        <f t="shared" si="37"/>
        <v>0.33333333333333337</v>
      </c>
      <c r="P1128" s="405">
        <f>Table4[[#This Row],[Selling Price]]*Table4[[#This Row],[2025-Qty]]</f>
        <v>43.31666666666667</v>
      </c>
    </row>
    <row r="1129" spans="9:16">
      <c r="I1129" s="400">
        <v>1132</v>
      </c>
      <c r="J1129" s="401" t="s">
        <v>2278</v>
      </c>
      <c r="K1129" s="401" t="s">
        <v>1143</v>
      </c>
      <c r="L1129" s="401" t="s">
        <v>1144</v>
      </c>
      <c r="M1129" s="402">
        <v>2836.04</v>
      </c>
      <c r="N1129" s="401">
        <v>20</v>
      </c>
      <c r="O1129" s="404">
        <f t="shared" si="37"/>
        <v>0.33333333333333337</v>
      </c>
      <c r="P1129" s="405">
        <f>Table4[[#This Row],[Selling Price]]*Table4[[#This Row],[2025-Qty]]</f>
        <v>945.34666666666681</v>
      </c>
    </row>
    <row r="1130" spans="9:16">
      <c r="I1130" s="400">
        <v>1133</v>
      </c>
      <c r="J1130" s="401" t="s">
        <v>2279</v>
      </c>
      <c r="K1130" s="401" t="s">
        <v>1143</v>
      </c>
      <c r="L1130" s="401" t="s">
        <v>1144</v>
      </c>
      <c r="M1130" s="402">
        <v>715.5</v>
      </c>
      <c r="N1130" s="401">
        <v>20</v>
      </c>
      <c r="O1130" s="404">
        <f t="shared" si="37"/>
        <v>0.33333333333333337</v>
      </c>
      <c r="P1130" s="405">
        <f>Table4[[#This Row],[Selling Price]]*Table4[[#This Row],[2025-Qty]]</f>
        <v>238.50000000000003</v>
      </c>
    </row>
    <row r="1131" spans="9:16">
      <c r="I1131" s="400">
        <v>1134</v>
      </c>
      <c r="J1131" s="401" t="s">
        <v>2280</v>
      </c>
      <c r="K1131" s="401" t="s">
        <v>1143</v>
      </c>
      <c r="L1131" s="401" t="s">
        <v>1144</v>
      </c>
      <c r="M1131" s="402">
        <v>209.5</v>
      </c>
      <c r="N1131" s="401">
        <v>20</v>
      </c>
      <c r="O1131" s="404">
        <f t="shared" si="37"/>
        <v>0.33333333333333337</v>
      </c>
      <c r="P1131" s="405">
        <f>Table4[[#This Row],[Selling Price]]*Table4[[#This Row],[2025-Qty]]</f>
        <v>69.833333333333343</v>
      </c>
    </row>
    <row r="1132" spans="9:16">
      <c r="I1132" s="400">
        <v>1135</v>
      </c>
      <c r="J1132" s="401" t="s">
        <v>2281</v>
      </c>
      <c r="K1132" s="401" t="s">
        <v>1143</v>
      </c>
      <c r="L1132" s="401" t="s">
        <v>1144</v>
      </c>
      <c r="M1132" s="402">
        <v>67.5</v>
      </c>
      <c r="N1132" s="401">
        <v>20</v>
      </c>
      <c r="O1132" s="404">
        <f t="shared" si="37"/>
        <v>0.33333333333333337</v>
      </c>
      <c r="P1132" s="405">
        <f>Table4[[#This Row],[Selling Price]]*Table4[[#This Row],[2025-Qty]]</f>
        <v>22.500000000000004</v>
      </c>
    </row>
    <row r="1133" spans="9:16">
      <c r="I1133" s="400">
        <v>1136</v>
      </c>
      <c r="J1133" s="401" t="s">
        <v>2282</v>
      </c>
      <c r="K1133" s="401" t="s">
        <v>1143</v>
      </c>
      <c r="L1133" s="401" t="s">
        <v>1144</v>
      </c>
      <c r="M1133" s="402">
        <v>52.5</v>
      </c>
      <c r="N1133" s="401">
        <v>20</v>
      </c>
      <c r="O1133" s="404">
        <f t="shared" si="37"/>
        <v>0.33333333333333337</v>
      </c>
      <c r="P1133" s="405">
        <f>Table4[[#This Row],[Selling Price]]*Table4[[#This Row],[2025-Qty]]</f>
        <v>17.500000000000004</v>
      </c>
    </row>
    <row r="1134" spans="9:16">
      <c r="I1134" s="400">
        <v>1137</v>
      </c>
      <c r="J1134" s="401" t="s">
        <v>2283</v>
      </c>
      <c r="K1134" s="401" t="s">
        <v>1143</v>
      </c>
      <c r="L1134" s="401" t="s">
        <v>1144</v>
      </c>
      <c r="M1134" s="402">
        <v>3868.85</v>
      </c>
      <c r="N1134" s="401">
        <v>20</v>
      </c>
      <c r="O1134" s="404">
        <f t="shared" si="37"/>
        <v>0.33333333333333337</v>
      </c>
      <c r="P1134" s="405">
        <f>Table4[[#This Row],[Selling Price]]*Table4[[#This Row],[2025-Qty]]</f>
        <v>1289.6166666666668</v>
      </c>
    </row>
    <row r="1135" spans="9:16">
      <c r="I1135" s="400">
        <v>1138</v>
      </c>
      <c r="J1135" s="401" t="s">
        <v>2284</v>
      </c>
      <c r="K1135" s="401" t="s">
        <v>1143</v>
      </c>
      <c r="L1135" s="401" t="s">
        <v>1144</v>
      </c>
      <c r="M1135" s="402">
        <v>18</v>
      </c>
      <c r="N1135" s="401">
        <v>20</v>
      </c>
      <c r="O1135" s="404">
        <f t="shared" si="37"/>
        <v>0.33333333333333337</v>
      </c>
      <c r="P1135" s="405">
        <f>Table4[[#This Row],[Selling Price]]*Table4[[#This Row],[2025-Qty]]</f>
        <v>6.0000000000000009</v>
      </c>
    </row>
    <row r="1136" spans="9:16">
      <c r="I1136" s="400">
        <v>1139</v>
      </c>
      <c r="J1136" s="401" t="s">
        <v>2285</v>
      </c>
      <c r="K1136" s="401" t="s">
        <v>1143</v>
      </c>
      <c r="L1136" s="401" t="s">
        <v>1144</v>
      </c>
      <c r="M1136" s="402">
        <v>46.92</v>
      </c>
      <c r="N1136" s="401">
        <v>20</v>
      </c>
      <c r="O1136" s="404">
        <f t="shared" si="37"/>
        <v>0.33333333333333337</v>
      </c>
      <c r="P1136" s="405">
        <f>Table4[[#This Row],[Selling Price]]*Table4[[#This Row],[2025-Qty]]</f>
        <v>15.640000000000002</v>
      </c>
    </row>
    <row r="1137" spans="9:16">
      <c r="I1137" s="400">
        <v>1140</v>
      </c>
      <c r="J1137" s="401" t="s">
        <v>2286</v>
      </c>
      <c r="K1137" s="401" t="s">
        <v>1143</v>
      </c>
      <c r="L1137" s="401" t="s">
        <v>1144</v>
      </c>
      <c r="M1137" s="402">
        <v>245.32</v>
      </c>
      <c r="N1137" s="401">
        <v>20</v>
      </c>
      <c r="O1137" s="404">
        <f t="shared" si="37"/>
        <v>0.33333333333333337</v>
      </c>
      <c r="P1137" s="405">
        <f>Table4[[#This Row],[Selling Price]]*Table4[[#This Row],[2025-Qty]]</f>
        <v>81.773333333333341</v>
      </c>
    </row>
    <row r="1138" spans="9:16">
      <c r="I1138" s="400">
        <v>1141</v>
      </c>
      <c r="J1138" s="401" t="s">
        <v>2287</v>
      </c>
      <c r="K1138" s="401" t="s">
        <v>1143</v>
      </c>
      <c r="L1138" s="401" t="s">
        <v>1144</v>
      </c>
      <c r="M1138" s="402">
        <v>2122.35</v>
      </c>
      <c r="N1138" s="401">
        <v>20</v>
      </c>
      <c r="O1138" s="404">
        <f t="shared" si="37"/>
        <v>0.33333333333333337</v>
      </c>
      <c r="P1138" s="405">
        <f>Table4[[#This Row],[Selling Price]]*Table4[[#This Row],[2025-Qty]]</f>
        <v>707.45</v>
      </c>
    </row>
    <row r="1139" spans="9:16">
      <c r="I1139" s="400">
        <v>1142</v>
      </c>
      <c r="J1139" s="401" t="s">
        <v>2288</v>
      </c>
      <c r="K1139" s="401" t="s">
        <v>1143</v>
      </c>
      <c r="L1139" s="401" t="s">
        <v>1144</v>
      </c>
      <c r="M1139" s="402">
        <v>6.21</v>
      </c>
      <c r="N1139" s="401">
        <v>20</v>
      </c>
      <c r="O1139" s="404">
        <f t="shared" si="37"/>
        <v>0.33333333333333337</v>
      </c>
      <c r="P1139" s="405">
        <f>Table4[[#This Row],[Selling Price]]*Table4[[#This Row],[2025-Qty]]</f>
        <v>2.0700000000000003</v>
      </c>
    </row>
    <row r="1140" spans="9:16">
      <c r="I1140" s="400">
        <v>1143</v>
      </c>
      <c r="J1140" s="401" t="s">
        <v>2289</v>
      </c>
      <c r="K1140" s="401" t="s">
        <v>1143</v>
      </c>
      <c r="L1140" s="401" t="s">
        <v>1144</v>
      </c>
      <c r="M1140" s="402">
        <v>40.729999999999997</v>
      </c>
      <c r="N1140" s="401">
        <v>20</v>
      </c>
      <c r="O1140" s="404">
        <f t="shared" si="37"/>
        <v>0.33333333333333337</v>
      </c>
      <c r="P1140" s="405">
        <f>Table4[[#This Row],[Selling Price]]*Table4[[#This Row],[2025-Qty]]</f>
        <v>13.576666666666668</v>
      </c>
    </row>
    <row r="1141" spans="9:16">
      <c r="I1141" s="400">
        <v>1144</v>
      </c>
      <c r="J1141" s="401" t="s">
        <v>2290</v>
      </c>
      <c r="K1141" s="401" t="s">
        <v>1143</v>
      </c>
      <c r="L1141" s="401" t="s">
        <v>1144</v>
      </c>
      <c r="M1141" s="402">
        <v>233.58</v>
      </c>
      <c r="N1141" s="401">
        <v>20</v>
      </c>
      <c r="O1141" s="404">
        <f t="shared" si="37"/>
        <v>0.33333333333333337</v>
      </c>
      <c r="P1141" s="405">
        <f>Table4[[#This Row],[Selling Price]]*Table4[[#This Row],[2025-Qty]]</f>
        <v>77.860000000000014</v>
      </c>
    </row>
    <row r="1142" spans="9:16">
      <c r="I1142" s="400">
        <v>1145</v>
      </c>
      <c r="J1142" s="401" t="s">
        <v>2291</v>
      </c>
      <c r="K1142" s="401" t="s">
        <v>1143</v>
      </c>
      <c r="L1142" s="401" t="s">
        <v>1144</v>
      </c>
      <c r="M1142" s="402">
        <v>102</v>
      </c>
      <c r="N1142" s="401">
        <v>20</v>
      </c>
      <c r="O1142" s="404">
        <f t="shared" si="37"/>
        <v>0.33333333333333337</v>
      </c>
      <c r="P1142" s="405">
        <f>Table4[[#This Row],[Selling Price]]*Table4[[#This Row],[2025-Qty]]</f>
        <v>34.000000000000007</v>
      </c>
    </row>
    <row r="1143" spans="9:16">
      <c r="I1143" s="400">
        <v>1146</v>
      </c>
      <c r="J1143" s="401" t="s">
        <v>2292</v>
      </c>
      <c r="K1143" s="401" t="s">
        <v>1143</v>
      </c>
      <c r="L1143" s="401" t="s">
        <v>1144</v>
      </c>
      <c r="M1143" s="402">
        <v>13.3</v>
      </c>
      <c r="N1143" s="401">
        <v>20</v>
      </c>
      <c r="O1143" s="404">
        <f t="shared" si="37"/>
        <v>0.33333333333333337</v>
      </c>
      <c r="P1143" s="405">
        <f>Table4[[#This Row],[Selling Price]]*Table4[[#This Row],[2025-Qty]]</f>
        <v>4.4333333333333345</v>
      </c>
    </row>
    <row r="1144" spans="9:16">
      <c r="I1144" s="400">
        <v>1147</v>
      </c>
      <c r="J1144" s="401" t="s">
        <v>2293</v>
      </c>
      <c r="K1144" s="401" t="s">
        <v>1143</v>
      </c>
      <c r="L1144" s="401" t="s">
        <v>1144</v>
      </c>
      <c r="M1144" s="402">
        <v>456</v>
      </c>
      <c r="N1144" s="401">
        <v>20</v>
      </c>
      <c r="O1144" s="404">
        <f t="shared" si="37"/>
        <v>0.33333333333333337</v>
      </c>
      <c r="P1144" s="405">
        <f>Table4[[#This Row],[Selling Price]]*Table4[[#This Row],[2025-Qty]]</f>
        <v>152.00000000000003</v>
      </c>
    </row>
    <row r="1145" spans="9:16">
      <c r="I1145" s="400">
        <v>1148</v>
      </c>
      <c r="J1145" s="401" t="s">
        <v>2294</v>
      </c>
      <c r="K1145" s="401" t="s">
        <v>1490</v>
      </c>
      <c r="L1145" s="401" t="s">
        <v>1144</v>
      </c>
      <c r="M1145" s="402">
        <v>1482.99</v>
      </c>
      <c r="N1145" s="401">
        <v>20</v>
      </c>
      <c r="O1145" s="404">
        <f t="shared" si="37"/>
        <v>0.33333333333333337</v>
      </c>
      <c r="P1145" s="405">
        <f>Table4[[#This Row],[Selling Price]]*Table4[[#This Row],[2025-Qty]]</f>
        <v>494.33000000000004</v>
      </c>
    </row>
    <row r="1146" spans="9:16">
      <c r="I1146" s="400">
        <v>1149</v>
      </c>
      <c r="J1146" s="401" t="s">
        <v>2295</v>
      </c>
      <c r="K1146" s="401" t="s">
        <v>1490</v>
      </c>
      <c r="L1146" s="401" t="s">
        <v>1144</v>
      </c>
      <c r="M1146" s="402">
        <v>1574.35</v>
      </c>
      <c r="N1146" s="401">
        <v>20</v>
      </c>
      <c r="O1146" s="404">
        <f t="shared" si="37"/>
        <v>0.33333333333333337</v>
      </c>
      <c r="P1146" s="405">
        <f>Table4[[#This Row],[Selling Price]]*Table4[[#This Row],[2025-Qty]]</f>
        <v>524.78333333333342</v>
      </c>
    </row>
    <row r="1147" spans="9:16">
      <c r="I1147" s="400">
        <v>1150</v>
      </c>
      <c r="J1147" s="401" t="s">
        <v>2296</v>
      </c>
      <c r="K1147" s="401" t="s">
        <v>1490</v>
      </c>
      <c r="L1147" s="401" t="s">
        <v>1144</v>
      </c>
      <c r="M1147" s="402">
        <v>1211.3900000000001</v>
      </c>
      <c r="N1147" s="401">
        <v>20</v>
      </c>
      <c r="O1147" s="404">
        <f t="shared" si="37"/>
        <v>0.33333333333333337</v>
      </c>
      <c r="P1147" s="405">
        <f>Table4[[#This Row],[Selling Price]]*Table4[[#This Row],[2025-Qty]]</f>
        <v>403.79666666666674</v>
      </c>
    </row>
    <row r="1148" spans="9:16">
      <c r="I1148" s="400">
        <v>1151</v>
      </c>
      <c r="J1148" s="401" t="s">
        <v>2297</v>
      </c>
      <c r="K1148" s="401" t="s">
        <v>1490</v>
      </c>
      <c r="L1148" s="401" t="s">
        <v>1144</v>
      </c>
      <c r="M1148" s="402">
        <v>6884.99</v>
      </c>
      <c r="N1148" s="401">
        <v>20</v>
      </c>
      <c r="O1148" s="404">
        <f t="shared" si="37"/>
        <v>0.33333333333333337</v>
      </c>
      <c r="P1148" s="405">
        <f>Table4[[#This Row],[Selling Price]]*Table4[[#This Row],[2025-Qty]]</f>
        <v>2294.9966666666669</v>
      </c>
    </row>
    <row r="1149" spans="9:16">
      <c r="I1149" s="400">
        <v>1152</v>
      </c>
      <c r="J1149" s="401" t="s">
        <v>2298</v>
      </c>
      <c r="K1149" s="401" t="s">
        <v>1490</v>
      </c>
      <c r="L1149" s="401" t="s">
        <v>1144</v>
      </c>
      <c r="M1149" s="402">
        <v>1881</v>
      </c>
      <c r="N1149" s="401">
        <v>20</v>
      </c>
      <c r="O1149" s="404">
        <f t="shared" si="37"/>
        <v>0.33333333333333337</v>
      </c>
      <c r="P1149" s="405">
        <f>Table4[[#This Row],[Selling Price]]*Table4[[#This Row],[2025-Qty]]</f>
        <v>627.00000000000011</v>
      </c>
    </row>
    <row r="1150" spans="9:16">
      <c r="I1150" s="400">
        <v>1153</v>
      </c>
      <c r="J1150" s="401" t="s">
        <v>2299</v>
      </c>
      <c r="K1150" s="401" t="s">
        <v>1490</v>
      </c>
      <c r="L1150" s="401" t="s">
        <v>1144</v>
      </c>
      <c r="M1150" s="402">
        <v>768.2</v>
      </c>
      <c r="N1150" s="401">
        <v>20</v>
      </c>
      <c r="O1150" s="404">
        <f t="shared" si="37"/>
        <v>0.33333333333333337</v>
      </c>
      <c r="P1150" s="405">
        <f>Table4[[#This Row],[Selling Price]]*Table4[[#This Row],[2025-Qty]]</f>
        <v>256.06666666666672</v>
      </c>
    </row>
    <row r="1151" spans="9:16">
      <c r="I1151" s="400">
        <v>1154</v>
      </c>
      <c r="J1151" s="401" t="s">
        <v>2300</v>
      </c>
      <c r="K1151" s="401" t="s">
        <v>1143</v>
      </c>
      <c r="L1151" s="401" t="s">
        <v>1144</v>
      </c>
      <c r="M1151" s="402">
        <v>18.82</v>
      </c>
      <c r="N1151" s="401">
        <v>20</v>
      </c>
      <c r="O1151" s="404">
        <f t="shared" si="37"/>
        <v>0.33333333333333337</v>
      </c>
      <c r="P1151" s="405">
        <f>Table4[[#This Row],[Selling Price]]*Table4[[#This Row],[2025-Qty]]</f>
        <v>6.2733333333333343</v>
      </c>
    </row>
    <row r="1152" spans="9:16">
      <c r="I1152" s="400">
        <v>1155</v>
      </c>
      <c r="J1152" s="401" t="s">
        <v>2301</v>
      </c>
      <c r="K1152" s="401" t="s">
        <v>1143</v>
      </c>
      <c r="L1152" s="401" t="s">
        <v>1144</v>
      </c>
      <c r="M1152" s="402">
        <v>195</v>
      </c>
      <c r="N1152" s="401">
        <v>20</v>
      </c>
      <c r="O1152" s="404">
        <f t="shared" si="37"/>
        <v>0.33333333333333337</v>
      </c>
      <c r="P1152" s="405">
        <f>Table4[[#This Row],[Selling Price]]*Table4[[#This Row],[2025-Qty]]</f>
        <v>65.000000000000014</v>
      </c>
    </row>
    <row r="1153" spans="9:16">
      <c r="I1153" s="400">
        <v>1156</v>
      </c>
      <c r="J1153" s="401" t="s">
        <v>2302</v>
      </c>
      <c r="K1153" s="401" t="s">
        <v>1143</v>
      </c>
      <c r="L1153" s="401" t="s">
        <v>1144</v>
      </c>
      <c r="M1153" s="402">
        <v>16.5</v>
      </c>
      <c r="N1153" s="401">
        <v>20</v>
      </c>
      <c r="O1153" s="404">
        <f t="shared" si="37"/>
        <v>0.33333333333333337</v>
      </c>
      <c r="P1153" s="405">
        <f>Table4[[#This Row],[Selling Price]]*Table4[[#This Row],[2025-Qty]]</f>
        <v>5.5000000000000009</v>
      </c>
    </row>
    <row r="1154" spans="9:16">
      <c r="I1154" s="400">
        <v>1157</v>
      </c>
      <c r="J1154" s="401" t="s">
        <v>2303</v>
      </c>
      <c r="K1154" s="401" t="s">
        <v>1143</v>
      </c>
      <c r="L1154" s="401" t="s">
        <v>1144</v>
      </c>
      <c r="M1154" s="402">
        <v>419.06</v>
      </c>
      <c r="N1154" s="401">
        <v>20</v>
      </c>
      <c r="O1154" s="404">
        <f t="shared" si="37"/>
        <v>0.33333333333333337</v>
      </c>
      <c r="P1154" s="405">
        <f>Table4[[#This Row],[Selling Price]]*Table4[[#This Row],[2025-Qty]]</f>
        <v>139.6866666666667</v>
      </c>
    </row>
    <row r="1155" spans="9:16">
      <c r="I1155" s="400">
        <v>1158</v>
      </c>
      <c r="J1155" s="401" t="s">
        <v>2304</v>
      </c>
      <c r="K1155" s="401" t="s">
        <v>1143</v>
      </c>
      <c r="L1155" s="401" t="s">
        <v>1144</v>
      </c>
      <c r="M1155" s="402">
        <v>143.29</v>
      </c>
      <c r="N1155" s="401">
        <v>20</v>
      </c>
      <c r="O1155" s="404">
        <f t="shared" ref="O1155:O1218" si="38">(N1155/3)*0.05</f>
        <v>0.33333333333333337</v>
      </c>
      <c r="P1155" s="405">
        <f>Table4[[#This Row],[Selling Price]]*Table4[[#This Row],[2025-Qty]]</f>
        <v>47.763333333333335</v>
      </c>
    </row>
    <row r="1156" spans="9:16">
      <c r="I1156" s="400">
        <v>1159</v>
      </c>
      <c r="J1156" s="401" t="s">
        <v>2305</v>
      </c>
      <c r="K1156" s="401" t="s">
        <v>1143</v>
      </c>
      <c r="L1156" s="401" t="s">
        <v>1144</v>
      </c>
      <c r="M1156" s="402">
        <v>363.94</v>
      </c>
      <c r="N1156" s="401">
        <v>20</v>
      </c>
      <c r="O1156" s="404">
        <f t="shared" si="38"/>
        <v>0.33333333333333337</v>
      </c>
      <c r="P1156" s="405">
        <f>Table4[[#This Row],[Selling Price]]*Table4[[#This Row],[2025-Qty]]</f>
        <v>121.31333333333335</v>
      </c>
    </row>
    <row r="1157" spans="9:16">
      <c r="I1157" s="400">
        <v>1160</v>
      </c>
      <c r="J1157" s="401" t="s">
        <v>2306</v>
      </c>
      <c r="K1157" s="401" t="s">
        <v>1143</v>
      </c>
      <c r="L1157" s="401" t="s">
        <v>1144</v>
      </c>
      <c r="M1157" s="402">
        <v>276</v>
      </c>
      <c r="N1157" s="401">
        <v>20</v>
      </c>
      <c r="O1157" s="404">
        <f t="shared" si="38"/>
        <v>0.33333333333333337</v>
      </c>
      <c r="P1157" s="405">
        <f>Table4[[#This Row],[Selling Price]]*Table4[[#This Row],[2025-Qty]]</f>
        <v>92.000000000000014</v>
      </c>
    </row>
    <row r="1158" spans="9:16">
      <c r="I1158" s="400">
        <v>1161</v>
      </c>
      <c r="J1158" s="401" t="s">
        <v>2307</v>
      </c>
      <c r="K1158" s="401" t="s">
        <v>1143</v>
      </c>
      <c r="L1158" s="401" t="s">
        <v>1144</v>
      </c>
      <c r="M1158" s="402">
        <v>10.3</v>
      </c>
      <c r="N1158" s="401">
        <v>20</v>
      </c>
      <c r="O1158" s="404">
        <f t="shared" si="38"/>
        <v>0.33333333333333337</v>
      </c>
      <c r="P1158" s="405">
        <f>Table4[[#This Row],[Selling Price]]*Table4[[#This Row],[2025-Qty]]</f>
        <v>3.433333333333334</v>
      </c>
    </row>
    <row r="1159" spans="9:16">
      <c r="I1159" s="400">
        <v>1162</v>
      </c>
      <c r="J1159" s="401" t="s">
        <v>2308</v>
      </c>
      <c r="K1159" s="401" t="s">
        <v>1143</v>
      </c>
      <c r="L1159" s="401" t="s">
        <v>1144</v>
      </c>
      <c r="M1159" s="402">
        <v>297.10000000000002</v>
      </c>
      <c r="N1159" s="401">
        <v>20</v>
      </c>
      <c r="O1159" s="404">
        <f t="shared" si="38"/>
        <v>0.33333333333333337</v>
      </c>
      <c r="P1159" s="405">
        <f>Table4[[#This Row],[Selling Price]]*Table4[[#This Row],[2025-Qty]]</f>
        <v>99.033333333333346</v>
      </c>
    </row>
    <row r="1160" spans="9:16">
      <c r="I1160" s="400">
        <v>1163</v>
      </c>
      <c r="J1160" s="401" t="s">
        <v>2309</v>
      </c>
      <c r="K1160" s="401" t="s">
        <v>1143</v>
      </c>
      <c r="L1160" s="401" t="s">
        <v>1144</v>
      </c>
      <c r="M1160" s="402">
        <v>34.590000000000003</v>
      </c>
      <c r="N1160" s="401">
        <v>20</v>
      </c>
      <c r="O1160" s="404">
        <f t="shared" si="38"/>
        <v>0.33333333333333337</v>
      </c>
      <c r="P1160" s="405">
        <f>Table4[[#This Row],[Selling Price]]*Table4[[#This Row],[2025-Qty]]</f>
        <v>11.530000000000003</v>
      </c>
    </row>
    <row r="1161" spans="9:16">
      <c r="I1161" s="400">
        <v>1164</v>
      </c>
      <c r="J1161" s="401" t="s">
        <v>2310</v>
      </c>
      <c r="K1161" s="401" t="s">
        <v>1143</v>
      </c>
      <c r="L1161" s="401" t="s">
        <v>1144</v>
      </c>
      <c r="M1161" s="402">
        <v>10.75</v>
      </c>
      <c r="N1161" s="401">
        <v>20</v>
      </c>
      <c r="O1161" s="404">
        <f t="shared" si="38"/>
        <v>0.33333333333333337</v>
      </c>
      <c r="P1161" s="405">
        <f>Table4[[#This Row],[Selling Price]]*Table4[[#This Row],[2025-Qty]]</f>
        <v>3.5833333333333339</v>
      </c>
    </row>
    <row r="1162" spans="9:16">
      <c r="I1162" s="400">
        <v>1165</v>
      </c>
      <c r="J1162" s="401" t="s">
        <v>2311</v>
      </c>
      <c r="K1162" s="401" t="s">
        <v>1143</v>
      </c>
      <c r="L1162" s="401" t="s">
        <v>1144</v>
      </c>
      <c r="M1162" s="402">
        <v>544.83000000000004</v>
      </c>
      <c r="N1162" s="401">
        <v>20</v>
      </c>
      <c r="O1162" s="404">
        <f t="shared" si="38"/>
        <v>0.33333333333333337</v>
      </c>
      <c r="P1162" s="405">
        <f>Table4[[#This Row],[Selling Price]]*Table4[[#This Row],[2025-Qty]]</f>
        <v>181.61000000000004</v>
      </c>
    </row>
    <row r="1163" spans="9:16">
      <c r="I1163" s="400">
        <v>1166</v>
      </c>
      <c r="J1163" s="401" t="s">
        <v>2312</v>
      </c>
      <c r="K1163" s="401" t="s">
        <v>1143</v>
      </c>
      <c r="L1163" s="401" t="s">
        <v>1144</v>
      </c>
      <c r="M1163" s="402">
        <v>56.87</v>
      </c>
      <c r="N1163" s="401">
        <v>20</v>
      </c>
      <c r="O1163" s="404">
        <f t="shared" si="38"/>
        <v>0.33333333333333337</v>
      </c>
      <c r="P1163" s="405">
        <f>Table4[[#This Row],[Selling Price]]*Table4[[#This Row],[2025-Qty]]</f>
        <v>18.956666666666667</v>
      </c>
    </row>
    <row r="1164" spans="9:16">
      <c r="I1164" s="400">
        <v>1167</v>
      </c>
      <c r="J1164" s="401" t="s">
        <v>2313</v>
      </c>
      <c r="K1164" s="401" t="s">
        <v>1143</v>
      </c>
      <c r="L1164" s="401" t="s">
        <v>1144</v>
      </c>
      <c r="M1164" s="402">
        <v>379.75</v>
      </c>
      <c r="N1164" s="401">
        <v>20</v>
      </c>
      <c r="O1164" s="404">
        <f t="shared" si="38"/>
        <v>0.33333333333333337</v>
      </c>
      <c r="P1164" s="405">
        <f>Table4[[#This Row],[Selling Price]]*Table4[[#This Row],[2025-Qty]]</f>
        <v>126.58333333333334</v>
      </c>
    </row>
    <row r="1165" spans="9:16">
      <c r="I1165" s="400">
        <v>1168</v>
      </c>
      <c r="J1165" s="401" t="s">
        <v>2314</v>
      </c>
      <c r="K1165" s="401" t="s">
        <v>1143</v>
      </c>
      <c r="L1165" s="401" t="s">
        <v>1144</v>
      </c>
      <c r="M1165" s="402">
        <v>3297.01</v>
      </c>
      <c r="N1165" s="401">
        <v>20</v>
      </c>
      <c r="O1165" s="404">
        <f t="shared" si="38"/>
        <v>0.33333333333333337</v>
      </c>
      <c r="P1165" s="405">
        <f>Table4[[#This Row],[Selling Price]]*Table4[[#This Row],[2025-Qty]]</f>
        <v>1099.0033333333336</v>
      </c>
    </row>
    <row r="1166" spans="9:16">
      <c r="I1166" s="400">
        <v>1169</v>
      </c>
      <c r="J1166" s="401" t="s">
        <v>2315</v>
      </c>
      <c r="K1166" s="401" t="s">
        <v>1143</v>
      </c>
      <c r="L1166" s="401" t="s">
        <v>1144</v>
      </c>
      <c r="M1166" s="402">
        <v>308.42</v>
      </c>
      <c r="N1166" s="401">
        <v>20</v>
      </c>
      <c r="O1166" s="404">
        <f t="shared" si="38"/>
        <v>0.33333333333333337</v>
      </c>
      <c r="P1166" s="405">
        <f>Table4[[#This Row],[Selling Price]]*Table4[[#This Row],[2025-Qty]]</f>
        <v>102.80666666666669</v>
      </c>
    </row>
    <row r="1167" spans="9:16">
      <c r="I1167" s="400">
        <v>1170</v>
      </c>
      <c r="J1167" s="401" t="s">
        <v>2316</v>
      </c>
      <c r="K1167" s="401" t="s">
        <v>1143</v>
      </c>
      <c r="L1167" s="401" t="s">
        <v>1144</v>
      </c>
      <c r="M1167" s="402">
        <v>1826.29</v>
      </c>
      <c r="N1167" s="401">
        <v>20</v>
      </c>
      <c r="O1167" s="404">
        <f t="shared" si="38"/>
        <v>0.33333333333333337</v>
      </c>
      <c r="P1167" s="405">
        <f>Table4[[#This Row],[Selling Price]]*Table4[[#This Row],[2025-Qty]]</f>
        <v>608.76333333333343</v>
      </c>
    </row>
    <row r="1168" spans="9:16">
      <c r="I1168" s="400">
        <v>1171</v>
      </c>
      <c r="J1168" s="401" t="s">
        <v>2317</v>
      </c>
      <c r="K1168" s="401" t="s">
        <v>1143</v>
      </c>
      <c r="L1168" s="401" t="s">
        <v>1144</v>
      </c>
      <c r="M1168" s="402">
        <v>89.34</v>
      </c>
      <c r="N1168" s="401">
        <v>20</v>
      </c>
      <c r="O1168" s="404">
        <f t="shared" si="38"/>
        <v>0.33333333333333337</v>
      </c>
      <c r="P1168" s="405">
        <f>Table4[[#This Row],[Selling Price]]*Table4[[#This Row],[2025-Qty]]</f>
        <v>29.780000000000005</v>
      </c>
    </row>
    <row r="1169" spans="9:16">
      <c r="I1169" s="400">
        <v>1172</v>
      </c>
      <c r="J1169" s="401" t="s">
        <v>2318</v>
      </c>
      <c r="K1169" s="401" t="s">
        <v>1143</v>
      </c>
      <c r="L1169" s="401" t="s">
        <v>1144</v>
      </c>
      <c r="M1169" s="402">
        <v>65</v>
      </c>
      <c r="N1169" s="401">
        <v>20</v>
      </c>
      <c r="O1169" s="404">
        <f t="shared" si="38"/>
        <v>0.33333333333333337</v>
      </c>
      <c r="P1169" s="405">
        <f>Table4[[#This Row],[Selling Price]]*Table4[[#This Row],[2025-Qty]]</f>
        <v>21.666666666666668</v>
      </c>
    </row>
    <row r="1170" spans="9:16">
      <c r="I1170" s="400">
        <v>1173</v>
      </c>
      <c r="J1170" s="401" t="s">
        <v>2319</v>
      </c>
      <c r="K1170" s="401" t="s">
        <v>1143</v>
      </c>
      <c r="L1170" s="401" t="s">
        <v>1144</v>
      </c>
      <c r="M1170" s="402">
        <v>22.5</v>
      </c>
      <c r="N1170" s="401">
        <v>20</v>
      </c>
      <c r="O1170" s="404">
        <f t="shared" si="38"/>
        <v>0.33333333333333337</v>
      </c>
      <c r="P1170" s="405">
        <f>Table4[[#This Row],[Selling Price]]*Table4[[#This Row],[2025-Qty]]</f>
        <v>7.5000000000000009</v>
      </c>
    </row>
    <row r="1171" spans="9:16">
      <c r="I1171" s="400">
        <v>1174</v>
      </c>
      <c r="J1171" s="401" t="s">
        <v>2320</v>
      </c>
      <c r="K1171" s="401" t="s">
        <v>1143</v>
      </c>
      <c r="L1171" s="401" t="s">
        <v>1144</v>
      </c>
      <c r="M1171" s="402">
        <v>18.75</v>
      </c>
      <c r="N1171" s="401">
        <v>20</v>
      </c>
      <c r="O1171" s="404">
        <f t="shared" si="38"/>
        <v>0.33333333333333337</v>
      </c>
      <c r="P1171" s="405">
        <f>Table4[[#This Row],[Selling Price]]*Table4[[#This Row],[2025-Qty]]</f>
        <v>6.2500000000000009</v>
      </c>
    </row>
    <row r="1172" spans="9:16">
      <c r="I1172" s="400">
        <v>1175</v>
      </c>
      <c r="J1172" s="401" t="s">
        <v>2321</v>
      </c>
      <c r="K1172" s="401" t="s">
        <v>1143</v>
      </c>
      <c r="L1172" s="401" t="s">
        <v>1144</v>
      </c>
      <c r="M1172" s="402">
        <v>423.53</v>
      </c>
      <c r="N1172" s="401">
        <v>20</v>
      </c>
      <c r="O1172" s="404">
        <f t="shared" si="38"/>
        <v>0.33333333333333337</v>
      </c>
      <c r="P1172" s="405">
        <f>Table4[[#This Row],[Selling Price]]*Table4[[#This Row],[2025-Qty]]</f>
        <v>141.17666666666668</v>
      </c>
    </row>
    <row r="1173" spans="9:16">
      <c r="I1173" s="400">
        <v>1176</v>
      </c>
      <c r="J1173" s="401" t="s">
        <v>2322</v>
      </c>
      <c r="K1173" s="401" t="s">
        <v>1143</v>
      </c>
      <c r="L1173" s="401" t="s">
        <v>1144</v>
      </c>
      <c r="M1173" s="402">
        <v>257.54000000000002</v>
      </c>
      <c r="N1173" s="401">
        <v>20</v>
      </c>
      <c r="O1173" s="404">
        <f t="shared" si="38"/>
        <v>0.33333333333333337</v>
      </c>
      <c r="P1173" s="405">
        <f>Table4[[#This Row],[Selling Price]]*Table4[[#This Row],[2025-Qty]]</f>
        <v>85.846666666666678</v>
      </c>
    </row>
    <row r="1174" spans="9:16">
      <c r="I1174" s="400">
        <v>1177</v>
      </c>
      <c r="J1174" s="401" t="s">
        <v>2323</v>
      </c>
      <c r="K1174" s="401" t="s">
        <v>1143</v>
      </c>
      <c r="L1174" s="401" t="s">
        <v>1144</v>
      </c>
      <c r="M1174" s="402">
        <v>280</v>
      </c>
      <c r="N1174" s="401">
        <v>20</v>
      </c>
      <c r="O1174" s="404">
        <f t="shared" si="38"/>
        <v>0.33333333333333337</v>
      </c>
      <c r="P1174" s="405">
        <f>Table4[[#This Row],[Selling Price]]*Table4[[#This Row],[2025-Qty]]</f>
        <v>93.333333333333343</v>
      </c>
    </row>
    <row r="1175" spans="9:16">
      <c r="I1175" s="400">
        <v>1178</v>
      </c>
      <c r="J1175" s="401" t="s">
        <v>2324</v>
      </c>
      <c r="K1175" s="401" t="s">
        <v>1143</v>
      </c>
      <c r="L1175" s="401" t="s">
        <v>1144</v>
      </c>
      <c r="M1175" s="402">
        <v>61.38</v>
      </c>
      <c r="N1175" s="401">
        <v>20</v>
      </c>
      <c r="O1175" s="404">
        <f t="shared" si="38"/>
        <v>0.33333333333333337</v>
      </c>
      <c r="P1175" s="405">
        <f>Table4[[#This Row],[Selling Price]]*Table4[[#This Row],[2025-Qty]]</f>
        <v>20.460000000000004</v>
      </c>
    </row>
    <row r="1176" spans="9:16">
      <c r="I1176" s="400">
        <v>1179</v>
      </c>
      <c r="J1176" s="401" t="s">
        <v>2325</v>
      </c>
      <c r="K1176" s="401" t="s">
        <v>1143</v>
      </c>
      <c r="L1176" s="401" t="s">
        <v>1144</v>
      </c>
      <c r="M1176" s="402">
        <v>941.85</v>
      </c>
      <c r="N1176" s="401">
        <v>20</v>
      </c>
      <c r="O1176" s="404">
        <f t="shared" si="38"/>
        <v>0.33333333333333337</v>
      </c>
      <c r="P1176" s="405">
        <f>Table4[[#This Row],[Selling Price]]*Table4[[#This Row],[2025-Qty]]</f>
        <v>313.95000000000005</v>
      </c>
    </row>
    <row r="1177" spans="9:16">
      <c r="I1177" s="400">
        <v>1180</v>
      </c>
      <c r="J1177" s="401" t="s">
        <v>2326</v>
      </c>
      <c r="K1177" s="401" t="s">
        <v>1143</v>
      </c>
      <c r="L1177" s="401" t="s">
        <v>1144</v>
      </c>
      <c r="M1177" s="402">
        <v>1334.61</v>
      </c>
      <c r="N1177" s="401">
        <v>20</v>
      </c>
      <c r="O1177" s="404">
        <f t="shared" si="38"/>
        <v>0.33333333333333337</v>
      </c>
      <c r="P1177" s="405">
        <f>Table4[[#This Row],[Selling Price]]*Table4[[#This Row],[2025-Qty]]</f>
        <v>444.87</v>
      </c>
    </row>
    <row r="1178" spans="9:16">
      <c r="I1178" s="400">
        <v>1181</v>
      </c>
      <c r="J1178" s="401" t="s">
        <v>2327</v>
      </c>
      <c r="K1178" s="401" t="s">
        <v>1143</v>
      </c>
      <c r="L1178" s="401" t="s">
        <v>1144</v>
      </c>
      <c r="M1178" s="402">
        <v>218.4</v>
      </c>
      <c r="N1178" s="401">
        <v>20</v>
      </c>
      <c r="O1178" s="404">
        <f t="shared" si="38"/>
        <v>0.33333333333333337</v>
      </c>
      <c r="P1178" s="405">
        <f>Table4[[#This Row],[Selling Price]]*Table4[[#This Row],[2025-Qty]]</f>
        <v>72.800000000000011</v>
      </c>
    </row>
    <row r="1179" spans="9:16">
      <c r="I1179" s="400">
        <v>1182</v>
      </c>
      <c r="J1179" s="401" t="s">
        <v>2328</v>
      </c>
      <c r="K1179" s="401" t="s">
        <v>1143</v>
      </c>
      <c r="L1179" s="401" t="s">
        <v>1144</v>
      </c>
      <c r="M1179" s="402">
        <v>238.24</v>
      </c>
      <c r="N1179" s="401">
        <v>20</v>
      </c>
      <c r="O1179" s="404">
        <f t="shared" si="38"/>
        <v>0.33333333333333337</v>
      </c>
      <c r="P1179" s="405">
        <f>Table4[[#This Row],[Selling Price]]*Table4[[#This Row],[2025-Qty]]</f>
        <v>79.413333333333341</v>
      </c>
    </row>
    <row r="1180" spans="9:16">
      <c r="I1180" s="400">
        <v>1183</v>
      </c>
      <c r="J1180" s="401" t="s">
        <v>2329</v>
      </c>
      <c r="K1180" s="401" t="s">
        <v>1143</v>
      </c>
      <c r="L1180" s="401" t="s">
        <v>1144</v>
      </c>
      <c r="M1180" s="402">
        <v>707.7</v>
      </c>
      <c r="N1180" s="401">
        <v>20</v>
      </c>
      <c r="O1180" s="404">
        <f t="shared" si="38"/>
        <v>0.33333333333333337</v>
      </c>
      <c r="P1180" s="405">
        <f>Table4[[#This Row],[Selling Price]]*Table4[[#This Row],[2025-Qty]]</f>
        <v>235.90000000000003</v>
      </c>
    </row>
    <row r="1181" spans="9:16">
      <c r="I1181" s="400">
        <v>1184</v>
      </c>
      <c r="J1181" s="401" t="s">
        <v>2330</v>
      </c>
      <c r="K1181" s="401" t="s">
        <v>1143</v>
      </c>
      <c r="L1181" s="401" t="s">
        <v>1144</v>
      </c>
      <c r="M1181" s="402">
        <v>101</v>
      </c>
      <c r="N1181" s="401">
        <v>20</v>
      </c>
      <c r="O1181" s="404">
        <f t="shared" si="38"/>
        <v>0.33333333333333337</v>
      </c>
      <c r="P1181" s="405">
        <f>Table4[[#This Row],[Selling Price]]*Table4[[#This Row],[2025-Qty]]</f>
        <v>33.666666666666671</v>
      </c>
    </row>
    <row r="1182" spans="9:16">
      <c r="I1182" s="400">
        <v>1185</v>
      </c>
      <c r="J1182" s="401" t="s">
        <v>2331</v>
      </c>
      <c r="K1182" s="401" t="s">
        <v>1143</v>
      </c>
      <c r="L1182" s="401" t="s">
        <v>1144</v>
      </c>
      <c r="M1182" s="402">
        <v>42.75</v>
      </c>
      <c r="N1182" s="401">
        <v>20</v>
      </c>
      <c r="O1182" s="404">
        <f t="shared" si="38"/>
        <v>0.33333333333333337</v>
      </c>
      <c r="P1182" s="405">
        <f>Table4[[#This Row],[Selling Price]]*Table4[[#This Row],[2025-Qty]]</f>
        <v>14.250000000000002</v>
      </c>
    </row>
    <row r="1183" spans="9:16">
      <c r="I1183" s="400">
        <v>1186</v>
      </c>
      <c r="J1183" s="401" t="s">
        <v>2332</v>
      </c>
      <c r="K1183" s="401" t="s">
        <v>1143</v>
      </c>
      <c r="L1183" s="401" t="s">
        <v>1144</v>
      </c>
      <c r="M1183" s="402">
        <v>39.94</v>
      </c>
      <c r="N1183" s="401">
        <v>20</v>
      </c>
      <c r="O1183" s="404">
        <f t="shared" si="38"/>
        <v>0.33333333333333337</v>
      </c>
      <c r="P1183" s="405">
        <f>Table4[[#This Row],[Selling Price]]*Table4[[#This Row],[2025-Qty]]</f>
        <v>13.313333333333334</v>
      </c>
    </row>
    <row r="1184" spans="9:16">
      <c r="I1184" s="400">
        <v>1187</v>
      </c>
      <c r="J1184" s="401" t="s">
        <v>2333</v>
      </c>
      <c r="K1184" s="401" t="s">
        <v>1143</v>
      </c>
      <c r="L1184" s="401" t="s">
        <v>1144</v>
      </c>
      <c r="M1184" s="402">
        <v>291.75</v>
      </c>
      <c r="N1184" s="401">
        <v>20</v>
      </c>
      <c r="O1184" s="404">
        <f t="shared" si="38"/>
        <v>0.33333333333333337</v>
      </c>
      <c r="P1184" s="405">
        <f>Table4[[#This Row],[Selling Price]]*Table4[[#This Row],[2025-Qty]]</f>
        <v>97.250000000000014</v>
      </c>
    </row>
    <row r="1185" spans="9:16">
      <c r="I1185" s="400">
        <v>1188</v>
      </c>
      <c r="J1185" s="401" t="s">
        <v>2334</v>
      </c>
      <c r="K1185" s="401" t="s">
        <v>1143</v>
      </c>
      <c r="L1185" s="401" t="s">
        <v>1144</v>
      </c>
      <c r="M1185" s="402">
        <v>4.5</v>
      </c>
      <c r="N1185" s="401">
        <v>20</v>
      </c>
      <c r="O1185" s="404">
        <f t="shared" si="38"/>
        <v>0.33333333333333337</v>
      </c>
      <c r="P1185" s="405">
        <f>Table4[[#This Row],[Selling Price]]*Table4[[#This Row],[2025-Qty]]</f>
        <v>1.5000000000000002</v>
      </c>
    </row>
    <row r="1186" spans="9:16">
      <c r="I1186" s="400">
        <v>1189</v>
      </c>
      <c r="J1186" s="401" t="s">
        <v>2335</v>
      </c>
      <c r="K1186" s="401" t="s">
        <v>1143</v>
      </c>
      <c r="L1186" s="401" t="s">
        <v>1144</v>
      </c>
      <c r="M1186" s="402">
        <v>284</v>
      </c>
      <c r="N1186" s="401">
        <v>20</v>
      </c>
      <c r="O1186" s="404">
        <f t="shared" si="38"/>
        <v>0.33333333333333337</v>
      </c>
      <c r="P1186" s="405">
        <f>Table4[[#This Row],[Selling Price]]*Table4[[#This Row],[2025-Qty]]</f>
        <v>94.666666666666671</v>
      </c>
    </row>
    <row r="1187" spans="9:16">
      <c r="I1187" s="400">
        <v>1190</v>
      </c>
      <c r="J1187" s="401" t="s">
        <v>2336</v>
      </c>
      <c r="K1187" s="401" t="s">
        <v>1143</v>
      </c>
      <c r="L1187" s="401" t="s">
        <v>1144</v>
      </c>
      <c r="M1187" s="402">
        <v>11.25</v>
      </c>
      <c r="N1187" s="401">
        <v>20</v>
      </c>
      <c r="O1187" s="404">
        <f t="shared" si="38"/>
        <v>0.33333333333333337</v>
      </c>
      <c r="P1187" s="405">
        <f>Table4[[#This Row],[Selling Price]]*Table4[[#This Row],[2025-Qty]]</f>
        <v>3.7500000000000004</v>
      </c>
    </row>
    <row r="1188" spans="9:16">
      <c r="I1188" s="400">
        <v>1191</v>
      </c>
      <c r="J1188" s="401" t="s">
        <v>2337</v>
      </c>
      <c r="K1188" s="401" t="s">
        <v>1143</v>
      </c>
      <c r="L1188" s="401" t="s">
        <v>1144</v>
      </c>
      <c r="M1188" s="402">
        <v>10.5</v>
      </c>
      <c r="N1188" s="401">
        <v>20</v>
      </c>
      <c r="O1188" s="404">
        <f t="shared" si="38"/>
        <v>0.33333333333333337</v>
      </c>
      <c r="P1188" s="405">
        <f>Table4[[#This Row],[Selling Price]]*Table4[[#This Row],[2025-Qty]]</f>
        <v>3.5000000000000004</v>
      </c>
    </row>
    <row r="1189" spans="9:16">
      <c r="I1189" s="400">
        <v>1192</v>
      </c>
      <c r="J1189" s="401" t="s">
        <v>2338</v>
      </c>
      <c r="K1189" s="401" t="s">
        <v>1143</v>
      </c>
      <c r="L1189" s="401" t="s">
        <v>1144</v>
      </c>
      <c r="M1189" s="402">
        <v>120</v>
      </c>
      <c r="N1189" s="401">
        <v>20</v>
      </c>
      <c r="O1189" s="404">
        <f t="shared" si="38"/>
        <v>0.33333333333333337</v>
      </c>
      <c r="P1189" s="405">
        <f>Table4[[#This Row],[Selling Price]]*Table4[[#This Row],[2025-Qty]]</f>
        <v>40.000000000000007</v>
      </c>
    </row>
    <row r="1190" spans="9:16">
      <c r="I1190" s="400">
        <v>1193</v>
      </c>
      <c r="J1190" s="401" t="s">
        <v>2339</v>
      </c>
      <c r="K1190" s="401" t="s">
        <v>1143</v>
      </c>
      <c r="L1190" s="401" t="s">
        <v>1144</v>
      </c>
      <c r="M1190" s="402">
        <v>167.2</v>
      </c>
      <c r="N1190" s="401">
        <v>20</v>
      </c>
      <c r="O1190" s="404">
        <f t="shared" si="38"/>
        <v>0.33333333333333337</v>
      </c>
      <c r="P1190" s="405">
        <f>Table4[[#This Row],[Selling Price]]*Table4[[#This Row],[2025-Qty]]</f>
        <v>55.733333333333334</v>
      </c>
    </row>
    <row r="1191" spans="9:16">
      <c r="I1191" s="400">
        <v>1194</v>
      </c>
      <c r="J1191" s="401" t="s">
        <v>2340</v>
      </c>
      <c r="K1191" s="401" t="s">
        <v>1143</v>
      </c>
      <c r="L1191" s="401" t="s">
        <v>1144</v>
      </c>
      <c r="M1191" s="402">
        <v>890</v>
      </c>
      <c r="N1191" s="401">
        <v>20</v>
      </c>
      <c r="O1191" s="404">
        <f t="shared" si="38"/>
        <v>0.33333333333333337</v>
      </c>
      <c r="P1191" s="405">
        <f>Table4[[#This Row],[Selling Price]]*Table4[[#This Row],[2025-Qty]]</f>
        <v>296.66666666666669</v>
      </c>
    </row>
    <row r="1192" spans="9:16">
      <c r="I1192" s="400">
        <v>1195</v>
      </c>
      <c r="J1192" s="401" t="s">
        <v>2341</v>
      </c>
      <c r="K1192" s="401" t="s">
        <v>1143</v>
      </c>
      <c r="L1192" s="401" t="s">
        <v>1144</v>
      </c>
      <c r="M1192" s="402">
        <v>432.14</v>
      </c>
      <c r="N1192" s="401">
        <v>20</v>
      </c>
      <c r="O1192" s="404">
        <f t="shared" si="38"/>
        <v>0.33333333333333337</v>
      </c>
      <c r="P1192" s="405">
        <f>Table4[[#This Row],[Selling Price]]*Table4[[#This Row],[2025-Qty]]</f>
        <v>144.04666666666668</v>
      </c>
    </row>
    <row r="1193" spans="9:16">
      <c r="I1193" s="400">
        <v>1196</v>
      </c>
      <c r="J1193" s="401" t="s">
        <v>2342</v>
      </c>
      <c r="K1193" s="401" t="s">
        <v>1143</v>
      </c>
      <c r="L1193" s="401" t="s">
        <v>1144</v>
      </c>
      <c r="M1193" s="402">
        <v>104.34</v>
      </c>
      <c r="N1193" s="401">
        <v>20</v>
      </c>
      <c r="O1193" s="404">
        <f t="shared" si="38"/>
        <v>0.33333333333333337</v>
      </c>
      <c r="P1193" s="405">
        <f>Table4[[#This Row],[Selling Price]]*Table4[[#This Row],[2025-Qty]]</f>
        <v>34.780000000000008</v>
      </c>
    </row>
    <row r="1194" spans="9:16">
      <c r="I1194" s="400">
        <v>1197</v>
      </c>
      <c r="J1194" s="401" t="s">
        <v>2343</v>
      </c>
      <c r="K1194" s="401" t="s">
        <v>1143</v>
      </c>
      <c r="L1194" s="401" t="s">
        <v>1144</v>
      </c>
      <c r="M1194" s="402">
        <v>21.38</v>
      </c>
      <c r="N1194" s="401">
        <v>20</v>
      </c>
      <c r="O1194" s="404">
        <f t="shared" si="38"/>
        <v>0.33333333333333337</v>
      </c>
      <c r="P1194" s="405">
        <f>Table4[[#This Row],[Selling Price]]*Table4[[#This Row],[2025-Qty]]</f>
        <v>7.1266666666666669</v>
      </c>
    </row>
    <row r="1195" spans="9:16">
      <c r="I1195" s="400">
        <v>1198</v>
      </c>
      <c r="J1195" s="401" t="s">
        <v>2344</v>
      </c>
      <c r="K1195" s="401" t="s">
        <v>1143</v>
      </c>
      <c r="L1195" s="401" t="s">
        <v>1144</v>
      </c>
      <c r="M1195" s="402">
        <v>15.75</v>
      </c>
      <c r="N1195" s="401">
        <v>20</v>
      </c>
      <c r="O1195" s="404">
        <f t="shared" si="38"/>
        <v>0.33333333333333337</v>
      </c>
      <c r="P1195" s="405">
        <f>Table4[[#This Row],[Selling Price]]*Table4[[#This Row],[2025-Qty]]</f>
        <v>5.2500000000000009</v>
      </c>
    </row>
    <row r="1196" spans="9:16">
      <c r="I1196" s="400">
        <v>1199</v>
      </c>
      <c r="J1196" s="401" t="s">
        <v>2345</v>
      </c>
      <c r="K1196" s="401" t="s">
        <v>1143</v>
      </c>
      <c r="L1196" s="401" t="s">
        <v>1144</v>
      </c>
      <c r="M1196" s="402">
        <v>28.42</v>
      </c>
      <c r="N1196" s="401">
        <v>20</v>
      </c>
      <c r="O1196" s="404">
        <f t="shared" si="38"/>
        <v>0.33333333333333337</v>
      </c>
      <c r="P1196" s="405">
        <f>Table4[[#This Row],[Selling Price]]*Table4[[#This Row],[2025-Qty]]</f>
        <v>9.4733333333333345</v>
      </c>
    </row>
    <row r="1197" spans="9:16">
      <c r="I1197" s="400">
        <v>1200</v>
      </c>
      <c r="J1197" s="401" t="s">
        <v>2346</v>
      </c>
      <c r="K1197" s="401" t="s">
        <v>1143</v>
      </c>
      <c r="L1197" s="401" t="s">
        <v>1144</v>
      </c>
      <c r="M1197" s="402">
        <v>107.55</v>
      </c>
      <c r="N1197" s="401">
        <v>20</v>
      </c>
      <c r="O1197" s="404">
        <f t="shared" si="38"/>
        <v>0.33333333333333337</v>
      </c>
      <c r="P1197" s="405">
        <f>Table4[[#This Row],[Selling Price]]*Table4[[#This Row],[2025-Qty]]</f>
        <v>35.85</v>
      </c>
    </row>
    <row r="1198" spans="9:16">
      <c r="I1198" s="400">
        <v>1201</v>
      </c>
      <c r="J1198" s="401" t="s">
        <v>2347</v>
      </c>
      <c r="K1198" s="401" t="s">
        <v>1143</v>
      </c>
      <c r="L1198" s="401" t="s">
        <v>1144</v>
      </c>
      <c r="M1198" s="402">
        <v>33.07</v>
      </c>
      <c r="N1198" s="401">
        <v>20</v>
      </c>
      <c r="O1198" s="404">
        <f t="shared" si="38"/>
        <v>0.33333333333333337</v>
      </c>
      <c r="P1198" s="405">
        <f>Table4[[#This Row],[Selling Price]]*Table4[[#This Row],[2025-Qty]]</f>
        <v>11.023333333333335</v>
      </c>
    </row>
    <row r="1199" spans="9:16">
      <c r="I1199" s="400">
        <v>1202</v>
      </c>
      <c r="J1199" s="401" t="s">
        <v>2348</v>
      </c>
      <c r="K1199" s="401" t="s">
        <v>1143</v>
      </c>
      <c r="L1199" s="401" t="s">
        <v>1144</v>
      </c>
      <c r="M1199" s="402">
        <v>47.76</v>
      </c>
      <c r="N1199" s="401">
        <v>20</v>
      </c>
      <c r="O1199" s="404">
        <f t="shared" si="38"/>
        <v>0.33333333333333337</v>
      </c>
      <c r="P1199" s="405">
        <f>Table4[[#This Row],[Selling Price]]*Table4[[#This Row],[2025-Qty]]</f>
        <v>15.920000000000002</v>
      </c>
    </row>
    <row r="1200" spans="9:16">
      <c r="I1200" s="400">
        <v>1203</v>
      </c>
      <c r="J1200" s="401" t="s">
        <v>2349</v>
      </c>
      <c r="K1200" s="401" t="s">
        <v>1143</v>
      </c>
      <c r="L1200" s="401" t="s">
        <v>1144</v>
      </c>
      <c r="M1200" s="402">
        <v>55</v>
      </c>
      <c r="N1200" s="401">
        <v>20</v>
      </c>
      <c r="O1200" s="404">
        <f t="shared" si="38"/>
        <v>0.33333333333333337</v>
      </c>
      <c r="P1200" s="405">
        <f>Table4[[#This Row],[Selling Price]]*Table4[[#This Row],[2025-Qty]]</f>
        <v>18.333333333333336</v>
      </c>
    </row>
    <row r="1201" spans="9:16">
      <c r="I1201" s="400">
        <v>1204</v>
      </c>
      <c r="J1201" s="401" t="s">
        <v>2350</v>
      </c>
      <c r="K1201" s="401" t="s">
        <v>1143</v>
      </c>
      <c r="L1201" s="401" t="s">
        <v>1144</v>
      </c>
      <c r="M1201" s="402">
        <v>12</v>
      </c>
      <c r="N1201" s="401">
        <v>20</v>
      </c>
      <c r="O1201" s="404">
        <f t="shared" si="38"/>
        <v>0.33333333333333337</v>
      </c>
      <c r="P1201" s="405">
        <f>Table4[[#This Row],[Selling Price]]*Table4[[#This Row],[2025-Qty]]</f>
        <v>4</v>
      </c>
    </row>
    <row r="1202" spans="9:16">
      <c r="I1202" s="400">
        <v>1205</v>
      </c>
      <c r="J1202" s="401" t="s">
        <v>2351</v>
      </c>
      <c r="K1202" s="401" t="s">
        <v>1143</v>
      </c>
      <c r="L1202" s="401" t="s">
        <v>1144</v>
      </c>
      <c r="M1202" s="402">
        <v>27.75</v>
      </c>
      <c r="N1202" s="401">
        <v>20</v>
      </c>
      <c r="O1202" s="404">
        <f t="shared" si="38"/>
        <v>0.33333333333333337</v>
      </c>
      <c r="P1202" s="405">
        <f>Table4[[#This Row],[Selling Price]]*Table4[[#This Row],[2025-Qty]]</f>
        <v>9.2500000000000018</v>
      </c>
    </row>
    <row r="1203" spans="9:16">
      <c r="I1203" s="400">
        <v>1206</v>
      </c>
      <c r="J1203" s="401" t="s">
        <v>2352</v>
      </c>
      <c r="K1203" s="401" t="s">
        <v>1143</v>
      </c>
      <c r="L1203" s="401" t="s">
        <v>1144</v>
      </c>
      <c r="M1203" s="402">
        <v>954</v>
      </c>
      <c r="N1203" s="401">
        <v>20</v>
      </c>
      <c r="O1203" s="404">
        <f t="shared" si="38"/>
        <v>0.33333333333333337</v>
      </c>
      <c r="P1203" s="405">
        <f>Table4[[#This Row],[Selling Price]]*Table4[[#This Row],[2025-Qty]]</f>
        <v>318.00000000000006</v>
      </c>
    </row>
    <row r="1204" spans="9:16">
      <c r="I1204" s="400">
        <v>1207</v>
      </c>
      <c r="J1204" s="401" t="s">
        <v>2353</v>
      </c>
      <c r="K1204" s="401" t="s">
        <v>1143</v>
      </c>
      <c r="L1204" s="401" t="s">
        <v>1144</v>
      </c>
      <c r="M1204" s="402">
        <v>295</v>
      </c>
      <c r="N1204" s="401">
        <v>20</v>
      </c>
      <c r="O1204" s="404">
        <f t="shared" si="38"/>
        <v>0.33333333333333337</v>
      </c>
      <c r="P1204" s="405">
        <f>Table4[[#This Row],[Selling Price]]*Table4[[#This Row],[2025-Qty]]</f>
        <v>98.333333333333343</v>
      </c>
    </row>
    <row r="1205" spans="9:16">
      <c r="I1205" s="400">
        <v>1208</v>
      </c>
      <c r="J1205" s="401" t="s">
        <v>2354</v>
      </c>
      <c r="K1205" s="401" t="s">
        <v>1143</v>
      </c>
      <c r="L1205" s="401" t="s">
        <v>1144</v>
      </c>
      <c r="M1205" s="402">
        <v>306.86</v>
      </c>
      <c r="N1205" s="401">
        <v>20</v>
      </c>
      <c r="O1205" s="404">
        <f t="shared" si="38"/>
        <v>0.33333333333333337</v>
      </c>
      <c r="P1205" s="405">
        <f>Table4[[#This Row],[Selling Price]]*Table4[[#This Row],[2025-Qty]]</f>
        <v>102.28666666666668</v>
      </c>
    </row>
    <row r="1206" spans="9:16">
      <c r="I1206" s="400">
        <v>1209</v>
      </c>
      <c r="J1206" s="401" t="s">
        <v>2355</v>
      </c>
      <c r="K1206" s="401" t="s">
        <v>1143</v>
      </c>
      <c r="L1206" s="401" t="s">
        <v>1144</v>
      </c>
      <c r="M1206" s="402">
        <v>700.37</v>
      </c>
      <c r="N1206" s="401">
        <v>20</v>
      </c>
      <c r="O1206" s="404">
        <f t="shared" si="38"/>
        <v>0.33333333333333337</v>
      </c>
      <c r="P1206" s="405">
        <f>Table4[[#This Row],[Selling Price]]*Table4[[#This Row],[2025-Qty]]</f>
        <v>233.45666666666671</v>
      </c>
    </row>
    <row r="1207" spans="9:16">
      <c r="I1207" s="400">
        <v>1210</v>
      </c>
      <c r="J1207" s="401" t="s">
        <v>2356</v>
      </c>
      <c r="K1207" s="401" t="s">
        <v>1143</v>
      </c>
      <c r="L1207" s="401" t="s">
        <v>1144</v>
      </c>
      <c r="M1207" s="402">
        <v>1204.5</v>
      </c>
      <c r="N1207" s="401">
        <v>20</v>
      </c>
      <c r="O1207" s="404">
        <f t="shared" si="38"/>
        <v>0.33333333333333337</v>
      </c>
      <c r="P1207" s="405">
        <f>Table4[[#This Row],[Selling Price]]*Table4[[#This Row],[2025-Qty]]</f>
        <v>401.50000000000006</v>
      </c>
    </row>
    <row r="1208" spans="9:16">
      <c r="I1208" s="400">
        <v>1211</v>
      </c>
      <c r="J1208" s="401" t="s">
        <v>2357</v>
      </c>
      <c r="K1208" s="401" t="s">
        <v>1143</v>
      </c>
      <c r="L1208" s="401" t="s">
        <v>1144</v>
      </c>
      <c r="M1208" s="402">
        <v>2085</v>
      </c>
      <c r="N1208" s="401">
        <v>20</v>
      </c>
      <c r="O1208" s="404">
        <f t="shared" si="38"/>
        <v>0.33333333333333337</v>
      </c>
      <c r="P1208" s="405">
        <f>Table4[[#This Row],[Selling Price]]*Table4[[#This Row],[2025-Qty]]</f>
        <v>695.00000000000011</v>
      </c>
    </row>
    <row r="1209" spans="9:16">
      <c r="I1209" s="400">
        <v>1212</v>
      </c>
      <c r="J1209" s="401" t="s">
        <v>2358</v>
      </c>
      <c r="K1209" s="401" t="s">
        <v>1143</v>
      </c>
      <c r="L1209" s="401" t="s">
        <v>1144</v>
      </c>
      <c r="M1209" s="402">
        <v>51.75</v>
      </c>
      <c r="N1209" s="401">
        <v>20</v>
      </c>
      <c r="O1209" s="404">
        <f t="shared" si="38"/>
        <v>0.33333333333333337</v>
      </c>
      <c r="P1209" s="405">
        <f>Table4[[#This Row],[Selling Price]]*Table4[[#This Row],[2025-Qty]]</f>
        <v>17.250000000000004</v>
      </c>
    </row>
    <row r="1210" spans="9:16">
      <c r="I1210" s="400">
        <v>1213</v>
      </c>
      <c r="J1210" s="401" t="s">
        <v>2359</v>
      </c>
      <c r="K1210" s="401" t="s">
        <v>1143</v>
      </c>
      <c r="L1210" s="401" t="s">
        <v>1144</v>
      </c>
      <c r="M1210" s="402">
        <v>90</v>
      </c>
      <c r="N1210" s="401">
        <v>20</v>
      </c>
      <c r="O1210" s="404">
        <f t="shared" si="38"/>
        <v>0.33333333333333337</v>
      </c>
      <c r="P1210" s="405">
        <f>Table4[[#This Row],[Selling Price]]*Table4[[#This Row],[2025-Qty]]</f>
        <v>30.000000000000004</v>
      </c>
    </row>
    <row r="1211" spans="9:16">
      <c r="I1211" s="400">
        <v>1214</v>
      </c>
      <c r="J1211" s="401" t="s">
        <v>2360</v>
      </c>
      <c r="K1211" s="401" t="s">
        <v>1143</v>
      </c>
      <c r="L1211" s="401" t="s">
        <v>1144</v>
      </c>
      <c r="M1211" s="402">
        <v>37.96</v>
      </c>
      <c r="N1211" s="401">
        <v>20</v>
      </c>
      <c r="O1211" s="404">
        <f t="shared" si="38"/>
        <v>0.33333333333333337</v>
      </c>
      <c r="P1211" s="405">
        <f>Table4[[#This Row],[Selling Price]]*Table4[[#This Row],[2025-Qty]]</f>
        <v>12.653333333333334</v>
      </c>
    </row>
    <row r="1212" spans="9:16">
      <c r="I1212" s="400">
        <v>1215</v>
      </c>
      <c r="J1212" s="401" t="s">
        <v>2361</v>
      </c>
      <c r="K1212" s="401" t="s">
        <v>1143</v>
      </c>
      <c r="L1212" s="401" t="s">
        <v>1144</v>
      </c>
      <c r="M1212" s="402">
        <v>224</v>
      </c>
      <c r="N1212" s="401">
        <v>20</v>
      </c>
      <c r="O1212" s="404">
        <f t="shared" si="38"/>
        <v>0.33333333333333337</v>
      </c>
      <c r="P1212" s="405">
        <f>Table4[[#This Row],[Selling Price]]*Table4[[#This Row],[2025-Qty]]</f>
        <v>74.666666666666671</v>
      </c>
    </row>
    <row r="1213" spans="9:16">
      <c r="I1213" s="400">
        <v>1216</v>
      </c>
      <c r="J1213" s="401" t="s">
        <v>2362</v>
      </c>
      <c r="K1213" s="401" t="s">
        <v>1143</v>
      </c>
      <c r="L1213" s="401" t="s">
        <v>1144</v>
      </c>
      <c r="M1213" s="402">
        <v>4500</v>
      </c>
      <c r="N1213" s="401">
        <v>20</v>
      </c>
      <c r="O1213" s="404">
        <f t="shared" si="38"/>
        <v>0.33333333333333337</v>
      </c>
      <c r="P1213" s="405">
        <f>Table4[[#This Row],[Selling Price]]*Table4[[#This Row],[2025-Qty]]</f>
        <v>1500.0000000000002</v>
      </c>
    </row>
    <row r="1214" spans="9:16">
      <c r="I1214" s="400">
        <v>1217</v>
      </c>
      <c r="J1214" s="401" t="s">
        <v>2363</v>
      </c>
      <c r="K1214" s="401" t="s">
        <v>1143</v>
      </c>
      <c r="L1214" s="401" t="s">
        <v>1144</v>
      </c>
      <c r="M1214" s="402">
        <v>18.239999999999998</v>
      </c>
      <c r="N1214" s="401">
        <v>20</v>
      </c>
      <c r="O1214" s="404">
        <f t="shared" si="38"/>
        <v>0.33333333333333337</v>
      </c>
      <c r="P1214" s="405">
        <f>Table4[[#This Row],[Selling Price]]*Table4[[#This Row],[2025-Qty]]</f>
        <v>6.08</v>
      </c>
    </row>
    <row r="1215" spans="9:16">
      <c r="I1215" s="400">
        <v>1218</v>
      </c>
      <c r="J1215" s="401" t="s">
        <v>2364</v>
      </c>
      <c r="K1215" s="401" t="s">
        <v>1143</v>
      </c>
      <c r="L1215" s="401" t="s">
        <v>1144</v>
      </c>
      <c r="M1215" s="402">
        <v>13.52</v>
      </c>
      <c r="N1215" s="401">
        <v>20</v>
      </c>
      <c r="O1215" s="404">
        <f t="shared" si="38"/>
        <v>0.33333333333333337</v>
      </c>
      <c r="P1215" s="405">
        <f>Table4[[#This Row],[Selling Price]]*Table4[[#This Row],[2025-Qty]]</f>
        <v>4.5066666666666668</v>
      </c>
    </row>
    <row r="1216" spans="9:16">
      <c r="I1216" s="400">
        <v>1219</v>
      </c>
      <c r="J1216" s="401" t="s">
        <v>2365</v>
      </c>
      <c r="K1216" s="401" t="s">
        <v>1143</v>
      </c>
      <c r="L1216" s="401" t="s">
        <v>1144</v>
      </c>
      <c r="M1216" s="402">
        <v>11.51</v>
      </c>
      <c r="N1216" s="401">
        <v>20</v>
      </c>
      <c r="O1216" s="404">
        <f t="shared" si="38"/>
        <v>0.33333333333333337</v>
      </c>
      <c r="P1216" s="405">
        <f>Table4[[#This Row],[Selling Price]]*Table4[[#This Row],[2025-Qty]]</f>
        <v>3.8366666666666669</v>
      </c>
    </row>
    <row r="1217" spans="9:16">
      <c r="I1217" s="400">
        <v>1220</v>
      </c>
      <c r="J1217" s="401" t="s">
        <v>2366</v>
      </c>
      <c r="K1217" s="401" t="s">
        <v>1143</v>
      </c>
      <c r="L1217" s="401" t="s">
        <v>1144</v>
      </c>
      <c r="M1217" s="402">
        <v>57.48</v>
      </c>
      <c r="N1217" s="401">
        <v>20</v>
      </c>
      <c r="O1217" s="404">
        <f t="shared" si="38"/>
        <v>0.33333333333333337</v>
      </c>
      <c r="P1217" s="405">
        <f>Table4[[#This Row],[Selling Price]]*Table4[[#This Row],[2025-Qty]]</f>
        <v>19.16</v>
      </c>
    </row>
    <row r="1218" spans="9:16">
      <c r="I1218" s="400">
        <v>1221</v>
      </c>
      <c r="J1218" s="401" t="s">
        <v>2367</v>
      </c>
      <c r="K1218" s="401" t="s">
        <v>1143</v>
      </c>
      <c r="L1218" s="401" t="s">
        <v>1144</v>
      </c>
      <c r="M1218" s="402">
        <v>58.09</v>
      </c>
      <c r="N1218" s="401">
        <v>20</v>
      </c>
      <c r="O1218" s="404">
        <f t="shared" si="38"/>
        <v>0.33333333333333337</v>
      </c>
      <c r="P1218" s="405">
        <f>Table4[[#This Row],[Selling Price]]*Table4[[#This Row],[2025-Qty]]</f>
        <v>19.363333333333337</v>
      </c>
    </row>
    <row r="1219" spans="9:16">
      <c r="I1219" s="400">
        <v>1222</v>
      </c>
      <c r="J1219" s="401" t="s">
        <v>2368</v>
      </c>
      <c r="K1219" s="401" t="s">
        <v>1143</v>
      </c>
      <c r="L1219" s="401" t="s">
        <v>1144</v>
      </c>
      <c r="M1219" s="402">
        <v>45</v>
      </c>
      <c r="N1219" s="401">
        <v>20</v>
      </c>
      <c r="O1219" s="404">
        <f t="shared" ref="O1219:O1282" si="39">(N1219/3)*0.05</f>
        <v>0.33333333333333337</v>
      </c>
      <c r="P1219" s="405">
        <f>Table4[[#This Row],[Selling Price]]*Table4[[#This Row],[2025-Qty]]</f>
        <v>15.000000000000002</v>
      </c>
    </row>
    <row r="1220" spans="9:16">
      <c r="I1220" s="400">
        <v>1223</v>
      </c>
      <c r="J1220" s="401" t="s">
        <v>2369</v>
      </c>
      <c r="K1220" s="401" t="s">
        <v>1143</v>
      </c>
      <c r="L1220" s="401" t="s">
        <v>1144</v>
      </c>
      <c r="M1220" s="402">
        <v>50</v>
      </c>
      <c r="N1220" s="401">
        <v>20</v>
      </c>
      <c r="O1220" s="404">
        <f t="shared" si="39"/>
        <v>0.33333333333333337</v>
      </c>
      <c r="P1220" s="405">
        <f>Table4[[#This Row],[Selling Price]]*Table4[[#This Row],[2025-Qty]]</f>
        <v>16.666666666666668</v>
      </c>
    </row>
    <row r="1221" spans="9:16">
      <c r="I1221" s="400">
        <v>1224</v>
      </c>
      <c r="J1221" s="401" t="s">
        <v>2370</v>
      </c>
      <c r="K1221" s="401" t="s">
        <v>1143</v>
      </c>
      <c r="L1221" s="401" t="s">
        <v>1144</v>
      </c>
      <c r="M1221" s="402">
        <v>262.73</v>
      </c>
      <c r="N1221" s="401">
        <v>20</v>
      </c>
      <c r="O1221" s="404">
        <f t="shared" si="39"/>
        <v>0.33333333333333337</v>
      </c>
      <c r="P1221" s="405">
        <f>Table4[[#This Row],[Selling Price]]*Table4[[#This Row],[2025-Qty]]</f>
        <v>87.576666666666682</v>
      </c>
    </row>
    <row r="1222" spans="9:16">
      <c r="I1222" s="400">
        <v>1225</v>
      </c>
      <c r="J1222" s="401" t="s">
        <v>2371</v>
      </c>
      <c r="K1222" s="401" t="s">
        <v>1143</v>
      </c>
      <c r="L1222" s="401" t="s">
        <v>1144</v>
      </c>
      <c r="M1222" s="402">
        <v>28</v>
      </c>
      <c r="N1222" s="401">
        <v>20</v>
      </c>
      <c r="O1222" s="404">
        <f t="shared" si="39"/>
        <v>0.33333333333333337</v>
      </c>
      <c r="P1222" s="405">
        <f>Table4[[#This Row],[Selling Price]]*Table4[[#This Row],[2025-Qty]]</f>
        <v>9.3333333333333339</v>
      </c>
    </row>
    <row r="1223" spans="9:16">
      <c r="I1223" s="400">
        <v>1226</v>
      </c>
      <c r="J1223" s="401" t="s">
        <v>2372</v>
      </c>
      <c r="K1223" s="401" t="s">
        <v>1143</v>
      </c>
      <c r="L1223" s="401" t="s">
        <v>1144</v>
      </c>
      <c r="M1223" s="402">
        <v>45</v>
      </c>
      <c r="N1223" s="401">
        <v>20</v>
      </c>
      <c r="O1223" s="404">
        <f t="shared" si="39"/>
        <v>0.33333333333333337</v>
      </c>
      <c r="P1223" s="405">
        <f>Table4[[#This Row],[Selling Price]]*Table4[[#This Row],[2025-Qty]]</f>
        <v>15.000000000000002</v>
      </c>
    </row>
    <row r="1224" spans="9:16">
      <c r="I1224" s="400">
        <v>1227</v>
      </c>
      <c r="J1224" s="401" t="s">
        <v>2373</v>
      </c>
      <c r="K1224" s="401" t="s">
        <v>1143</v>
      </c>
      <c r="L1224" s="401" t="s">
        <v>1144</v>
      </c>
      <c r="M1224" s="402">
        <v>45.74</v>
      </c>
      <c r="N1224" s="401">
        <v>20</v>
      </c>
      <c r="O1224" s="404">
        <f t="shared" si="39"/>
        <v>0.33333333333333337</v>
      </c>
      <c r="P1224" s="405">
        <f>Table4[[#This Row],[Selling Price]]*Table4[[#This Row],[2025-Qty]]</f>
        <v>15.24666666666667</v>
      </c>
    </row>
    <row r="1225" spans="9:16">
      <c r="I1225" s="400">
        <v>1228</v>
      </c>
      <c r="J1225" s="401" t="s">
        <v>2374</v>
      </c>
      <c r="K1225" s="401" t="s">
        <v>1143</v>
      </c>
      <c r="L1225" s="401" t="s">
        <v>1144</v>
      </c>
      <c r="M1225" s="402">
        <v>2258</v>
      </c>
      <c r="N1225" s="401">
        <v>20</v>
      </c>
      <c r="O1225" s="404">
        <f t="shared" si="39"/>
        <v>0.33333333333333337</v>
      </c>
      <c r="P1225" s="405">
        <f>Table4[[#This Row],[Selling Price]]*Table4[[#This Row],[2025-Qty]]</f>
        <v>752.66666666666674</v>
      </c>
    </row>
    <row r="1226" spans="9:16">
      <c r="I1226" s="400">
        <v>1229</v>
      </c>
      <c r="J1226" s="401" t="s">
        <v>2375</v>
      </c>
      <c r="K1226" s="401" t="s">
        <v>1143</v>
      </c>
      <c r="L1226" s="401" t="s">
        <v>1144</v>
      </c>
      <c r="M1226" s="402">
        <v>70.989999999999995</v>
      </c>
      <c r="N1226" s="401">
        <v>20</v>
      </c>
      <c r="O1226" s="404">
        <f t="shared" si="39"/>
        <v>0.33333333333333337</v>
      </c>
      <c r="P1226" s="405">
        <f>Table4[[#This Row],[Selling Price]]*Table4[[#This Row],[2025-Qty]]</f>
        <v>23.663333333333334</v>
      </c>
    </row>
    <row r="1227" spans="9:16">
      <c r="I1227" s="400">
        <v>1230</v>
      </c>
      <c r="J1227" s="401" t="s">
        <v>2376</v>
      </c>
      <c r="K1227" s="401" t="s">
        <v>1143</v>
      </c>
      <c r="L1227" s="401" t="s">
        <v>1144</v>
      </c>
      <c r="M1227" s="402">
        <v>3972.72</v>
      </c>
      <c r="N1227" s="401">
        <v>20</v>
      </c>
      <c r="O1227" s="404">
        <f t="shared" si="39"/>
        <v>0.33333333333333337</v>
      </c>
      <c r="P1227" s="405">
        <f>Table4[[#This Row],[Selling Price]]*Table4[[#This Row],[2025-Qty]]</f>
        <v>1324.24</v>
      </c>
    </row>
    <row r="1228" spans="9:16">
      <c r="I1228" s="400">
        <v>1231</v>
      </c>
      <c r="J1228" s="401" t="s">
        <v>2377</v>
      </c>
      <c r="K1228" s="401" t="s">
        <v>1143</v>
      </c>
      <c r="L1228" s="401" t="s">
        <v>1144</v>
      </c>
      <c r="M1228" s="402">
        <v>82.77</v>
      </c>
      <c r="N1228" s="401">
        <v>20</v>
      </c>
      <c r="O1228" s="404">
        <f t="shared" si="39"/>
        <v>0.33333333333333337</v>
      </c>
      <c r="P1228" s="405">
        <f>Table4[[#This Row],[Selling Price]]*Table4[[#This Row],[2025-Qty]]</f>
        <v>27.590000000000003</v>
      </c>
    </row>
    <row r="1229" spans="9:16">
      <c r="I1229" s="400">
        <v>1232</v>
      </c>
      <c r="J1229" s="401" t="s">
        <v>2378</v>
      </c>
      <c r="K1229" s="401" t="s">
        <v>1143</v>
      </c>
      <c r="L1229" s="401" t="s">
        <v>1144</v>
      </c>
      <c r="M1229" s="402">
        <v>95.1</v>
      </c>
      <c r="N1229" s="401">
        <v>20</v>
      </c>
      <c r="O1229" s="404">
        <f t="shared" si="39"/>
        <v>0.33333333333333337</v>
      </c>
      <c r="P1229" s="405">
        <f>Table4[[#This Row],[Selling Price]]*Table4[[#This Row],[2025-Qty]]</f>
        <v>31.700000000000003</v>
      </c>
    </row>
    <row r="1230" spans="9:16">
      <c r="I1230" s="400">
        <v>1233</v>
      </c>
      <c r="J1230" s="401" t="s">
        <v>2379</v>
      </c>
      <c r="K1230" s="401" t="s">
        <v>1143</v>
      </c>
      <c r="L1230" s="401" t="s">
        <v>1144</v>
      </c>
      <c r="M1230" s="402">
        <v>357.31</v>
      </c>
      <c r="N1230" s="401">
        <v>20</v>
      </c>
      <c r="O1230" s="404">
        <f t="shared" si="39"/>
        <v>0.33333333333333337</v>
      </c>
      <c r="P1230" s="405">
        <f>Table4[[#This Row],[Selling Price]]*Table4[[#This Row],[2025-Qty]]</f>
        <v>119.10333333333335</v>
      </c>
    </row>
    <row r="1231" spans="9:16">
      <c r="I1231" s="400">
        <v>1234</v>
      </c>
      <c r="J1231" s="401" t="s">
        <v>2380</v>
      </c>
      <c r="K1231" s="401" t="s">
        <v>1143</v>
      </c>
      <c r="L1231" s="401" t="s">
        <v>1144</v>
      </c>
      <c r="M1231" s="402">
        <v>3285.91</v>
      </c>
      <c r="N1231" s="401">
        <v>20</v>
      </c>
      <c r="O1231" s="404">
        <f t="shared" si="39"/>
        <v>0.33333333333333337</v>
      </c>
      <c r="P1231" s="405">
        <f>Table4[[#This Row],[Selling Price]]*Table4[[#This Row],[2025-Qty]]</f>
        <v>1095.3033333333335</v>
      </c>
    </row>
    <row r="1232" spans="9:16">
      <c r="I1232" s="400">
        <v>1235</v>
      </c>
      <c r="J1232" s="401" t="s">
        <v>2381</v>
      </c>
      <c r="K1232" s="401" t="s">
        <v>1143</v>
      </c>
      <c r="L1232" s="401" t="s">
        <v>1144</v>
      </c>
      <c r="M1232" s="402">
        <v>231.98</v>
      </c>
      <c r="N1232" s="401">
        <v>20</v>
      </c>
      <c r="O1232" s="404">
        <f t="shared" si="39"/>
        <v>0.33333333333333337</v>
      </c>
      <c r="P1232" s="405">
        <f>Table4[[#This Row],[Selling Price]]*Table4[[#This Row],[2025-Qty]]</f>
        <v>77.326666666666668</v>
      </c>
    </row>
    <row r="1233" spans="9:16">
      <c r="I1233" s="400">
        <v>1236</v>
      </c>
      <c r="J1233" s="401" t="s">
        <v>2382</v>
      </c>
      <c r="K1233" s="401" t="s">
        <v>1143</v>
      </c>
      <c r="L1233" s="401" t="s">
        <v>1144</v>
      </c>
      <c r="M1233" s="402">
        <v>2500</v>
      </c>
      <c r="N1233" s="401">
        <v>20</v>
      </c>
      <c r="O1233" s="404">
        <f t="shared" si="39"/>
        <v>0.33333333333333337</v>
      </c>
      <c r="P1233" s="405">
        <f>Table4[[#This Row],[Selling Price]]*Table4[[#This Row],[2025-Qty]]</f>
        <v>833.33333333333337</v>
      </c>
    </row>
    <row r="1234" spans="9:16">
      <c r="I1234" s="400">
        <v>1237</v>
      </c>
      <c r="J1234" s="401" t="s">
        <v>2383</v>
      </c>
      <c r="K1234" s="401" t="s">
        <v>1143</v>
      </c>
      <c r="L1234" s="401" t="s">
        <v>1144</v>
      </c>
      <c r="M1234" s="402">
        <v>119.7</v>
      </c>
      <c r="N1234" s="401">
        <v>20</v>
      </c>
      <c r="O1234" s="404">
        <f t="shared" si="39"/>
        <v>0.33333333333333337</v>
      </c>
      <c r="P1234" s="405">
        <f>Table4[[#This Row],[Selling Price]]*Table4[[#This Row],[2025-Qty]]</f>
        <v>39.900000000000006</v>
      </c>
    </row>
    <row r="1235" spans="9:16">
      <c r="I1235" s="400">
        <v>1238</v>
      </c>
      <c r="J1235" s="401" t="s">
        <v>2384</v>
      </c>
      <c r="K1235" s="401" t="s">
        <v>1143</v>
      </c>
      <c r="L1235" s="401" t="s">
        <v>1144</v>
      </c>
      <c r="M1235" s="402">
        <v>150</v>
      </c>
      <c r="N1235" s="401">
        <v>20</v>
      </c>
      <c r="O1235" s="404">
        <f t="shared" si="39"/>
        <v>0.33333333333333337</v>
      </c>
      <c r="P1235" s="405">
        <f>Table4[[#This Row],[Selling Price]]*Table4[[#This Row],[2025-Qty]]</f>
        <v>50.000000000000007</v>
      </c>
    </row>
    <row r="1236" spans="9:16">
      <c r="I1236" s="400">
        <v>1239</v>
      </c>
      <c r="J1236" s="401" t="s">
        <v>2385</v>
      </c>
      <c r="K1236" s="401" t="s">
        <v>1143</v>
      </c>
      <c r="L1236" s="401" t="s">
        <v>1144</v>
      </c>
      <c r="M1236" s="402">
        <v>1096.5</v>
      </c>
      <c r="N1236" s="401">
        <v>20</v>
      </c>
      <c r="O1236" s="404">
        <f t="shared" si="39"/>
        <v>0.33333333333333337</v>
      </c>
      <c r="P1236" s="405">
        <f>Table4[[#This Row],[Selling Price]]*Table4[[#This Row],[2025-Qty]]</f>
        <v>365.50000000000006</v>
      </c>
    </row>
    <row r="1237" spans="9:16">
      <c r="I1237" s="400">
        <v>1240</v>
      </c>
      <c r="J1237" s="401" t="s">
        <v>2386</v>
      </c>
      <c r="K1237" s="401" t="s">
        <v>1143</v>
      </c>
      <c r="L1237" s="401" t="s">
        <v>1144</v>
      </c>
      <c r="M1237" s="402">
        <v>34.03</v>
      </c>
      <c r="N1237" s="401">
        <v>20</v>
      </c>
      <c r="O1237" s="404">
        <f t="shared" si="39"/>
        <v>0.33333333333333337</v>
      </c>
      <c r="P1237" s="405">
        <f>Table4[[#This Row],[Selling Price]]*Table4[[#This Row],[2025-Qty]]</f>
        <v>11.343333333333335</v>
      </c>
    </row>
    <row r="1238" spans="9:16">
      <c r="I1238" s="400">
        <v>1241</v>
      </c>
      <c r="J1238" s="401" t="s">
        <v>2387</v>
      </c>
      <c r="K1238" s="401" t="s">
        <v>1143</v>
      </c>
      <c r="L1238" s="401" t="s">
        <v>1144</v>
      </c>
      <c r="M1238" s="402">
        <v>213.88</v>
      </c>
      <c r="N1238" s="401">
        <v>20</v>
      </c>
      <c r="O1238" s="404">
        <f t="shared" si="39"/>
        <v>0.33333333333333337</v>
      </c>
      <c r="P1238" s="405">
        <f>Table4[[#This Row],[Selling Price]]*Table4[[#This Row],[2025-Qty]]</f>
        <v>71.293333333333337</v>
      </c>
    </row>
    <row r="1239" spans="9:16">
      <c r="I1239" s="400">
        <v>1242</v>
      </c>
      <c r="J1239" s="401" t="s">
        <v>2388</v>
      </c>
      <c r="K1239" s="401" t="s">
        <v>1143</v>
      </c>
      <c r="L1239" s="401" t="s">
        <v>1144</v>
      </c>
      <c r="M1239" s="402">
        <v>260</v>
      </c>
      <c r="N1239" s="401">
        <v>20</v>
      </c>
      <c r="O1239" s="404">
        <f t="shared" si="39"/>
        <v>0.33333333333333337</v>
      </c>
      <c r="P1239" s="405">
        <f>Table4[[#This Row],[Selling Price]]*Table4[[#This Row],[2025-Qty]]</f>
        <v>86.666666666666671</v>
      </c>
    </row>
    <row r="1240" spans="9:16">
      <c r="I1240" s="400">
        <v>1243</v>
      </c>
      <c r="J1240" s="401" t="s">
        <v>2389</v>
      </c>
      <c r="K1240" s="401" t="s">
        <v>1143</v>
      </c>
      <c r="L1240" s="401" t="s">
        <v>1144</v>
      </c>
      <c r="M1240" s="402">
        <v>412.71</v>
      </c>
      <c r="N1240" s="401">
        <v>20</v>
      </c>
      <c r="O1240" s="404">
        <f t="shared" si="39"/>
        <v>0.33333333333333337</v>
      </c>
      <c r="P1240" s="405">
        <f>Table4[[#This Row],[Selling Price]]*Table4[[#This Row],[2025-Qty]]</f>
        <v>137.57000000000002</v>
      </c>
    </row>
    <row r="1241" spans="9:16">
      <c r="I1241" s="400">
        <v>1244</v>
      </c>
      <c r="J1241" s="401" t="s">
        <v>2390</v>
      </c>
      <c r="K1241" s="401" t="s">
        <v>1143</v>
      </c>
      <c r="L1241" s="401" t="s">
        <v>1144</v>
      </c>
      <c r="M1241" s="402">
        <v>71.94</v>
      </c>
      <c r="N1241" s="401">
        <v>20</v>
      </c>
      <c r="O1241" s="404">
        <f t="shared" si="39"/>
        <v>0.33333333333333337</v>
      </c>
      <c r="P1241" s="405">
        <f>Table4[[#This Row],[Selling Price]]*Table4[[#This Row],[2025-Qty]]</f>
        <v>23.98</v>
      </c>
    </row>
    <row r="1242" spans="9:16">
      <c r="I1242" s="400">
        <v>1245</v>
      </c>
      <c r="J1242" s="401" t="s">
        <v>2391</v>
      </c>
      <c r="K1242" s="401" t="s">
        <v>1143</v>
      </c>
      <c r="L1242" s="401" t="s">
        <v>1144</v>
      </c>
      <c r="M1242" s="402">
        <v>86.45</v>
      </c>
      <c r="N1242" s="401">
        <v>20</v>
      </c>
      <c r="O1242" s="404">
        <f t="shared" si="39"/>
        <v>0.33333333333333337</v>
      </c>
      <c r="P1242" s="405">
        <f>Table4[[#This Row],[Selling Price]]*Table4[[#This Row],[2025-Qty]]</f>
        <v>28.81666666666667</v>
      </c>
    </row>
    <row r="1243" spans="9:16">
      <c r="I1243" s="400">
        <v>1246</v>
      </c>
      <c r="J1243" s="401" t="s">
        <v>2392</v>
      </c>
      <c r="K1243" s="401" t="s">
        <v>1143</v>
      </c>
      <c r="L1243" s="401" t="s">
        <v>1144</v>
      </c>
      <c r="M1243" s="402">
        <v>78.13</v>
      </c>
      <c r="N1243" s="401">
        <v>20</v>
      </c>
      <c r="O1243" s="404">
        <f t="shared" si="39"/>
        <v>0.33333333333333337</v>
      </c>
      <c r="P1243" s="405">
        <f>Table4[[#This Row],[Selling Price]]*Table4[[#This Row],[2025-Qty]]</f>
        <v>26.043333333333333</v>
      </c>
    </row>
    <row r="1244" spans="9:16">
      <c r="I1244" s="400">
        <v>1247</v>
      </c>
      <c r="J1244" s="401" t="s">
        <v>2393</v>
      </c>
      <c r="K1244" s="401" t="s">
        <v>1143</v>
      </c>
      <c r="L1244" s="401" t="s">
        <v>1144</v>
      </c>
      <c r="M1244" s="402">
        <v>66.22</v>
      </c>
      <c r="N1244" s="401">
        <v>20</v>
      </c>
      <c r="O1244" s="404">
        <f t="shared" si="39"/>
        <v>0.33333333333333337</v>
      </c>
      <c r="P1244" s="405">
        <f>Table4[[#This Row],[Selling Price]]*Table4[[#This Row],[2025-Qty]]</f>
        <v>22.073333333333334</v>
      </c>
    </row>
    <row r="1245" spans="9:16">
      <c r="I1245" s="400">
        <v>1248</v>
      </c>
      <c r="J1245" s="401" t="s">
        <v>2394</v>
      </c>
      <c r="K1245" s="401" t="s">
        <v>1143</v>
      </c>
      <c r="L1245" s="401" t="s">
        <v>1144</v>
      </c>
      <c r="M1245" s="402">
        <v>91.53</v>
      </c>
      <c r="N1245" s="401">
        <v>20</v>
      </c>
      <c r="O1245" s="404">
        <f t="shared" si="39"/>
        <v>0.33333333333333337</v>
      </c>
      <c r="P1245" s="405">
        <f>Table4[[#This Row],[Selling Price]]*Table4[[#This Row],[2025-Qty]]</f>
        <v>30.510000000000005</v>
      </c>
    </row>
    <row r="1246" spans="9:16">
      <c r="I1246" s="400">
        <v>1249</v>
      </c>
      <c r="J1246" s="401" t="s">
        <v>2395</v>
      </c>
      <c r="K1246" s="401" t="s">
        <v>1143</v>
      </c>
      <c r="L1246" s="401" t="s">
        <v>1144</v>
      </c>
      <c r="M1246" s="402">
        <v>152.61000000000001</v>
      </c>
      <c r="N1246" s="401">
        <v>20</v>
      </c>
      <c r="O1246" s="404">
        <f t="shared" si="39"/>
        <v>0.33333333333333337</v>
      </c>
      <c r="P1246" s="405">
        <f>Table4[[#This Row],[Selling Price]]*Table4[[#This Row],[2025-Qty]]</f>
        <v>50.870000000000012</v>
      </c>
    </row>
    <row r="1247" spans="9:16">
      <c r="I1247" s="400">
        <v>1250</v>
      </c>
      <c r="J1247" s="401" t="s">
        <v>2396</v>
      </c>
      <c r="K1247" s="401" t="s">
        <v>1143</v>
      </c>
      <c r="L1247" s="401" t="s">
        <v>1144</v>
      </c>
      <c r="M1247" s="402">
        <v>28.33</v>
      </c>
      <c r="N1247" s="401">
        <v>20</v>
      </c>
      <c r="O1247" s="404">
        <f t="shared" si="39"/>
        <v>0.33333333333333337</v>
      </c>
      <c r="P1247" s="405">
        <f>Table4[[#This Row],[Selling Price]]*Table4[[#This Row],[2025-Qty]]</f>
        <v>9.4433333333333334</v>
      </c>
    </row>
    <row r="1248" spans="9:16">
      <c r="I1248" s="400">
        <v>1251</v>
      </c>
      <c r="J1248" s="401" t="s">
        <v>2397</v>
      </c>
      <c r="K1248" s="401" t="s">
        <v>1143</v>
      </c>
      <c r="L1248" s="401" t="s">
        <v>1144</v>
      </c>
      <c r="M1248" s="402">
        <v>205.47</v>
      </c>
      <c r="N1248" s="401">
        <v>20</v>
      </c>
      <c r="O1248" s="404">
        <f t="shared" si="39"/>
        <v>0.33333333333333337</v>
      </c>
      <c r="P1248" s="405">
        <f>Table4[[#This Row],[Selling Price]]*Table4[[#This Row],[2025-Qty]]</f>
        <v>68.490000000000009</v>
      </c>
    </row>
    <row r="1249" spans="9:16">
      <c r="I1249" s="400">
        <v>1252</v>
      </c>
      <c r="J1249" s="401" t="s">
        <v>2398</v>
      </c>
      <c r="K1249" s="401" t="s">
        <v>1143</v>
      </c>
      <c r="L1249" s="401" t="s">
        <v>1144</v>
      </c>
      <c r="M1249" s="402">
        <v>160.6</v>
      </c>
      <c r="N1249" s="401">
        <v>20</v>
      </c>
      <c r="O1249" s="404">
        <f t="shared" si="39"/>
        <v>0.33333333333333337</v>
      </c>
      <c r="P1249" s="405">
        <f>Table4[[#This Row],[Selling Price]]*Table4[[#This Row],[2025-Qty]]</f>
        <v>53.533333333333339</v>
      </c>
    </row>
    <row r="1250" spans="9:16">
      <c r="I1250" s="400">
        <v>1253</v>
      </c>
      <c r="J1250" s="401" t="s">
        <v>2399</v>
      </c>
      <c r="K1250" s="401" t="s">
        <v>1143</v>
      </c>
      <c r="L1250" s="401" t="s">
        <v>1144</v>
      </c>
      <c r="M1250" s="402">
        <v>188.35</v>
      </c>
      <c r="N1250" s="401">
        <v>20</v>
      </c>
      <c r="O1250" s="404">
        <f t="shared" si="39"/>
        <v>0.33333333333333337</v>
      </c>
      <c r="P1250" s="405">
        <f>Table4[[#This Row],[Selling Price]]*Table4[[#This Row],[2025-Qty]]</f>
        <v>62.783333333333339</v>
      </c>
    </row>
    <row r="1251" spans="9:16">
      <c r="I1251" s="400">
        <v>1254</v>
      </c>
      <c r="J1251" s="401" t="s">
        <v>2400</v>
      </c>
      <c r="K1251" s="401" t="s">
        <v>1143</v>
      </c>
      <c r="L1251" s="401" t="s">
        <v>1144</v>
      </c>
      <c r="M1251" s="402">
        <v>145</v>
      </c>
      <c r="N1251" s="401">
        <v>20</v>
      </c>
      <c r="O1251" s="404">
        <f t="shared" si="39"/>
        <v>0.33333333333333337</v>
      </c>
      <c r="P1251" s="405">
        <f>Table4[[#This Row],[Selling Price]]*Table4[[#This Row],[2025-Qty]]</f>
        <v>48.333333333333336</v>
      </c>
    </row>
    <row r="1252" spans="9:16">
      <c r="I1252" s="400">
        <v>1255</v>
      </c>
      <c r="J1252" s="401" t="s">
        <v>2401</v>
      </c>
      <c r="K1252" s="401" t="s">
        <v>1143</v>
      </c>
      <c r="L1252" s="401" t="s">
        <v>1144</v>
      </c>
      <c r="M1252" s="402">
        <v>28.34</v>
      </c>
      <c r="N1252" s="401">
        <v>20</v>
      </c>
      <c r="O1252" s="404">
        <f t="shared" si="39"/>
        <v>0.33333333333333337</v>
      </c>
      <c r="P1252" s="405">
        <f>Table4[[#This Row],[Selling Price]]*Table4[[#This Row],[2025-Qty]]</f>
        <v>9.4466666666666672</v>
      </c>
    </row>
    <row r="1253" spans="9:16">
      <c r="I1253" s="400">
        <v>1256</v>
      </c>
      <c r="J1253" s="401" t="s">
        <v>2402</v>
      </c>
      <c r="K1253" s="401" t="s">
        <v>1143</v>
      </c>
      <c r="L1253" s="401" t="s">
        <v>1144</v>
      </c>
      <c r="M1253" s="402">
        <v>82.03</v>
      </c>
      <c r="N1253" s="401">
        <v>20</v>
      </c>
      <c r="O1253" s="404">
        <f t="shared" si="39"/>
        <v>0.33333333333333337</v>
      </c>
      <c r="P1253" s="405">
        <f>Table4[[#This Row],[Selling Price]]*Table4[[#This Row],[2025-Qty]]</f>
        <v>27.343333333333337</v>
      </c>
    </row>
    <row r="1254" spans="9:16">
      <c r="I1254" s="400">
        <v>1257</v>
      </c>
      <c r="J1254" s="401" t="s">
        <v>2403</v>
      </c>
      <c r="K1254" s="401" t="s">
        <v>1143</v>
      </c>
      <c r="L1254" s="401" t="s">
        <v>1144</v>
      </c>
      <c r="M1254" s="402">
        <v>2665</v>
      </c>
      <c r="N1254" s="401">
        <v>20</v>
      </c>
      <c r="O1254" s="404">
        <f t="shared" si="39"/>
        <v>0.33333333333333337</v>
      </c>
      <c r="P1254" s="405">
        <f>Table4[[#This Row],[Selling Price]]*Table4[[#This Row],[2025-Qty]]</f>
        <v>888.33333333333348</v>
      </c>
    </row>
    <row r="1255" spans="9:16">
      <c r="I1255" s="400">
        <v>1258</v>
      </c>
      <c r="J1255" s="401" t="s">
        <v>2404</v>
      </c>
      <c r="K1255" s="401" t="s">
        <v>1143</v>
      </c>
      <c r="L1255" s="401" t="s">
        <v>1144</v>
      </c>
      <c r="M1255" s="402">
        <v>381.42</v>
      </c>
      <c r="N1255" s="401">
        <v>20</v>
      </c>
      <c r="O1255" s="404">
        <f t="shared" si="39"/>
        <v>0.33333333333333337</v>
      </c>
      <c r="P1255" s="405">
        <f>Table4[[#This Row],[Selling Price]]*Table4[[#This Row],[2025-Qty]]</f>
        <v>127.14000000000001</v>
      </c>
    </row>
    <row r="1256" spans="9:16">
      <c r="I1256" s="400">
        <v>1259</v>
      </c>
      <c r="J1256" s="401" t="s">
        <v>2405</v>
      </c>
      <c r="K1256" s="401" t="s">
        <v>1143</v>
      </c>
      <c r="L1256" s="401" t="s">
        <v>1144</v>
      </c>
      <c r="M1256" s="402">
        <v>209.37</v>
      </c>
      <c r="N1256" s="401">
        <v>20</v>
      </c>
      <c r="O1256" s="404">
        <f t="shared" si="39"/>
        <v>0.33333333333333337</v>
      </c>
      <c r="P1256" s="405">
        <f>Table4[[#This Row],[Selling Price]]*Table4[[#This Row],[2025-Qty]]</f>
        <v>69.790000000000006</v>
      </c>
    </row>
    <row r="1257" spans="9:16">
      <c r="I1257" s="400">
        <v>1260</v>
      </c>
      <c r="J1257" s="401" t="s">
        <v>2406</v>
      </c>
      <c r="K1257" s="401" t="s">
        <v>1143</v>
      </c>
      <c r="L1257" s="401" t="s">
        <v>1144</v>
      </c>
      <c r="M1257" s="402">
        <v>1604.17</v>
      </c>
      <c r="N1257" s="401">
        <v>20</v>
      </c>
      <c r="O1257" s="404">
        <f t="shared" si="39"/>
        <v>0.33333333333333337</v>
      </c>
      <c r="P1257" s="405">
        <f>Table4[[#This Row],[Selling Price]]*Table4[[#This Row],[2025-Qty]]</f>
        <v>534.72333333333347</v>
      </c>
    </row>
    <row r="1258" spans="9:16">
      <c r="I1258" s="400">
        <v>1261</v>
      </c>
      <c r="J1258" s="401" t="s">
        <v>2407</v>
      </c>
      <c r="K1258" s="401" t="s">
        <v>1143</v>
      </c>
      <c r="L1258" s="401" t="s">
        <v>1144</v>
      </c>
      <c r="M1258" s="402">
        <v>122.25</v>
      </c>
      <c r="N1258" s="401">
        <v>20</v>
      </c>
      <c r="O1258" s="404">
        <f t="shared" si="39"/>
        <v>0.33333333333333337</v>
      </c>
      <c r="P1258" s="405">
        <f>Table4[[#This Row],[Selling Price]]*Table4[[#This Row],[2025-Qty]]</f>
        <v>40.750000000000007</v>
      </c>
    </row>
    <row r="1259" spans="9:16">
      <c r="I1259" s="400">
        <v>1262</v>
      </c>
      <c r="J1259" s="401" t="s">
        <v>2408</v>
      </c>
      <c r="K1259" s="401" t="s">
        <v>1143</v>
      </c>
      <c r="L1259" s="401" t="s">
        <v>1144</v>
      </c>
      <c r="M1259" s="402">
        <v>1495</v>
      </c>
      <c r="N1259" s="401">
        <v>20</v>
      </c>
      <c r="O1259" s="404">
        <f t="shared" si="39"/>
        <v>0.33333333333333337</v>
      </c>
      <c r="P1259" s="405">
        <f>Table4[[#This Row],[Selling Price]]*Table4[[#This Row],[2025-Qty]]</f>
        <v>498.33333333333337</v>
      </c>
    </row>
    <row r="1260" spans="9:16">
      <c r="I1260" s="400">
        <v>1263</v>
      </c>
      <c r="J1260" s="401" t="s">
        <v>2409</v>
      </c>
      <c r="K1260" s="401" t="s">
        <v>1143</v>
      </c>
      <c r="L1260" s="401" t="s">
        <v>1144</v>
      </c>
      <c r="M1260" s="402">
        <v>646.4</v>
      </c>
      <c r="N1260" s="401">
        <v>20</v>
      </c>
      <c r="O1260" s="404">
        <f t="shared" si="39"/>
        <v>0.33333333333333337</v>
      </c>
      <c r="P1260" s="405">
        <f>Table4[[#This Row],[Selling Price]]*Table4[[#This Row],[2025-Qty]]</f>
        <v>215.4666666666667</v>
      </c>
    </row>
    <row r="1261" spans="9:16">
      <c r="I1261" s="400">
        <v>1264</v>
      </c>
      <c r="J1261" s="401" t="s">
        <v>2410</v>
      </c>
      <c r="K1261" s="401" t="s">
        <v>1143</v>
      </c>
      <c r="L1261" s="401" t="s">
        <v>1144</v>
      </c>
      <c r="M1261" s="402">
        <v>237.75</v>
      </c>
      <c r="N1261" s="401">
        <v>20</v>
      </c>
      <c r="O1261" s="404">
        <f t="shared" si="39"/>
        <v>0.33333333333333337</v>
      </c>
      <c r="P1261" s="405">
        <f>Table4[[#This Row],[Selling Price]]*Table4[[#This Row],[2025-Qty]]</f>
        <v>79.250000000000014</v>
      </c>
    </row>
    <row r="1262" spans="9:16">
      <c r="I1262" s="400">
        <v>1265</v>
      </c>
      <c r="J1262" s="401" t="s">
        <v>2411</v>
      </c>
      <c r="K1262" s="401" t="s">
        <v>1143</v>
      </c>
      <c r="L1262" s="401" t="s">
        <v>1144</v>
      </c>
      <c r="M1262" s="402">
        <v>62.25</v>
      </c>
      <c r="N1262" s="401">
        <v>20</v>
      </c>
      <c r="O1262" s="404">
        <f t="shared" si="39"/>
        <v>0.33333333333333337</v>
      </c>
      <c r="P1262" s="405">
        <f>Table4[[#This Row],[Selling Price]]*Table4[[#This Row],[2025-Qty]]</f>
        <v>20.750000000000004</v>
      </c>
    </row>
    <row r="1263" spans="9:16">
      <c r="I1263" s="400">
        <v>1266</v>
      </c>
      <c r="J1263" s="401" t="s">
        <v>2412</v>
      </c>
      <c r="K1263" s="401" t="s">
        <v>1143</v>
      </c>
      <c r="L1263" s="401" t="s">
        <v>1144</v>
      </c>
      <c r="M1263" s="402">
        <v>407.25</v>
      </c>
      <c r="N1263" s="401">
        <v>20</v>
      </c>
      <c r="O1263" s="404">
        <f t="shared" si="39"/>
        <v>0.33333333333333337</v>
      </c>
      <c r="P1263" s="405">
        <f>Table4[[#This Row],[Selling Price]]*Table4[[#This Row],[2025-Qty]]</f>
        <v>135.75000000000003</v>
      </c>
    </row>
    <row r="1264" spans="9:16">
      <c r="I1264" s="400">
        <v>1267</v>
      </c>
      <c r="J1264" s="401" t="s">
        <v>2413</v>
      </c>
      <c r="K1264" s="401" t="s">
        <v>1143</v>
      </c>
      <c r="L1264" s="401" t="s">
        <v>1144</v>
      </c>
      <c r="M1264" s="402">
        <v>140</v>
      </c>
      <c r="N1264" s="401">
        <v>20</v>
      </c>
      <c r="O1264" s="404">
        <f t="shared" si="39"/>
        <v>0.33333333333333337</v>
      </c>
      <c r="P1264" s="405">
        <f>Table4[[#This Row],[Selling Price]]*Table4[[#This Row],[2025-Qty]]</f>
        <v>46.666666666666671</v>
      </c>
    </row>
    <row r="1265" spans="9:16">
      <c r="I1265" s="400">
        <v>1268</v>
      </c>
      <c r="J1265" s="401" t="s">
        <v>2414</v>
      </c>
      <c r="K1265" s="401" t="s">
        <v>1143</v>
      </c>
      <c r="L1265" s="401" t="s">
        <v>1144</v>
      </c>
      <c r="M1265" s="402">
        <v>100.5</v>
      </c>
      <c r="N1265" s="401">
        <v>20</v>
      </c>
      <c r="O1265" s="404">
        <f t="shared" si="39"/>
        <v>0.33333333333333337</v>
      </c>
      <c r="P1265" s="405">
        <f>Table4[[#This Row],[Selling Price]]*Table4[[#This Row],[2025-Qty]]</f>
        <v>33.500000000000007</v>
      </c>
    </row>
    <row r="1266" spans="9:16">
      <c r="I1266" s="400">
        <v>1269</v>
      </c>
      <c r="J1266" s="401" t="s">
        <v>2415</v>
      </c>
      <c r="K1266" s="401" t="s">
        <v>1143</v>
      </c>
      <c r="L1266" s="401" t="s">
        <v>1144</v>
      </c>
      <c r="M1266" s="402">
        <v>204.88</v>
      </c>
      <c r="N1266" s="401">
        <v>20</v>
      </c>
      <c r="O1266" s="404">
        <f t="shared" si="39"/>
        <v>0.33333333333333337</v>
      </c>
      <c r="P1266" s="405">
        <f>Table4[[#This Row],[Selling Price]]*Table4[[#This Row],[2025-Qty]]</f>
        <v>68.293333333333337</v>
      </c>
    </row>
    <row r="1267" spans="9:16">
      <c r="I1267" s="400">
        <v>1270</v>
      </c>
      <c r="J1267" s="401" t="s">
        <v>2416</v>
      </c>
      <c r="K1267" s="401" t="s">
        <v>1143</v>
      </c>
      <c r="L1267" s="401" t="s">
        <v>1144</v>
      </c>
      <c r="M1267" s="402">
        <v>420</v>
      </c>
      <c r="N1267" s="401">
        <v>20</v>
      </c>
      <c r="O1267" s="404">
        <f t="shared" si="39"/>
        <v>0.33333333333333337</v>
      </c>
      <c r="P1267" s="405">
        <f>Table4[[#This Row],[Selling Price]]*Table4[[#This Row],[2025-Qty]]</f>
        <v>140.00000000000003</v>
      </c>
    </row>
    <row r="1268" spans="9:16">
      <c r="I1268" s="400">
        <v>1271</v>
      </c>
      <c r="J1268" s="401" t="s">
        <v>2417</v>
      </c>
      <c r="K1268" s="401" t="s">
        <v>1143</v>
      </c>
      <c r="L1268" s="401" t="s">
        <v>1144</v>
      </c>
      <c r="M1268" s="402">
        <v>977.3</v>
      </c>
      <c r="N1268" s="401">
        <v>20</v>
      </c>
      <c r="O1268" s="404">
        <f t="shared" si="39"/>
        <v>0.33333333333333337</v>
      </c>
      <c r="P1268" s="405">
        <f>Table4[[#This Row],[Selling Price]]*Table4[[#This Row],[2025-Qty]]</f>
        <v>325.76666666666671</v>
      </c>
    </row>
    <row r="1269" spans="9:16">
      <c r="I1269" s="400">
        <v>1272</v>
      </c>
      <c r="J1269" s="401" t="s">
        <v>2418</v>
      </c>
      <c r="K1269" s="401" t="s">
        <v>1143</v>
      </c>
      <c r="L1269" s="401" t="s">
        <v>1144</v>
      </c>
      <c r="M1269" s="402">
        <v>297</v>
      </c>
      <c r="N1269" s="401">
        <v>20</v>
      </c>
      <c r="O1269" s="404">
        <f t="shared" si="39"/>
        <v>0.33333333333333337</v>
      </c>
      <c r="P1269" s="405">
        <f>Table4[[#This Row],[Selling Price]]*Table4[[#This Row],[2025-Qty]]</f>
        <v>99.000000000000014</v>
      </c>
    </row>
    <row r="1270" spans="9:16">
      <c r="I1270" s="400">
        <v>1273</v>
      </c>
      <c r="J1270" s="401" t="s">
        <v>2419</v>
      </c>
      <c r="K1270" s="401" t="s">
        <v>1143</v>
      </c>
      <c r="L1270" s="401" t="s">
        <v>1144</v>
      </c>
      <c r="M1270" s="402">
        <v>66</v>
      </c>
      <c r="N1270" s="401">
        <v>20</v>
      </c>
      <c r="O1270" s="404">
        <f t="shared" si="39"/>
        <v>0.33333333333333337</v>
      </c>
      <c r="P1270" s="405">
        <f>Table4[[#This Row],[Selling Price]]*Table4[[#This Row],[2025-Qty]]</f>
        <v>22.000000000000004</v>
      </c>
    </row>
    <row r="1271" spans="9:16">
      <c r="I1271" s="400">
        <v>1274</v>
      </c>
      <c r="J1271" s="401" t="s">
        <v>2420</v>
      </c>
      <c r="K1271" s="401" t="s">
        <v>1143</v>
      </c>
      <c r="L1271" s="401" t="s">
        <v>1144</v>
      </c>
      <c r="M1271" s="402">
        <v>123.55</v>
      </c>
      <c r="N1271" s="401">
        <v>20</v>
      </c>
      <c r="O1271" s="404">
        <f t="shared" si="39"/>
        <v>0.33333333333333337</v>
      </c>
      <c r="P1271" s="405">
        <f>Table4[[#This Row],[Selling Price]]*Table4[[#This Row],[2025-Qty]]</f>
        <v>41.183333333333337</v>
      </c>
    </row>
    <row r="1272" spans="9:16">
      <c r="I1272" s="400">
        <v>1275</v>
      </c>
      <c r="J1272" s="401" t="s">
        <v>2421</v>
      </c>
      <c r="K1272" s="401" t="s">
        <v>1143</v>
      </c>
      <c r="L1272" s="401" t="s">
        <v>1144</v>
      </c>
      <c r="M1272" s="402">
        <v>282.83999999999997</v>
      </c>
      <c r="N1272" s="401">
        <v>20</v>
      </c>
      <c r="O1272" s="404">
        <f t="shared" si="39"/>
        <v>0.33333333333333337</v>
      </c>
      <c r="P1272" s="405">
        <f>Table4[[#This Row],[Selling Price]]*Table4[[#This Row],[2025-Qty]]</f>
        <v>94.28</v>
      </c>
    </row>
    <row r="1273" spans="9:16">
      <c r="I1273" s="400">
        <v>1276</v>
      </c>
      <c r="J1273" s="401" t="s">
        <v>2422</v>
      </c>
      <c r="K1273" s="401" t="s">
        <v>1143</v>
      </c>
      <c r="L1273" s="401" t="s">
        <v>1144</v>
      </c>
      <c r="M1273" s="402">
        <v>361.12</v>
      </c>
      <c r="N1273" s="401">
        <v>20</v>
      </c>
      <c r="O1273" s="404">
        <f t="shared" si="39"/>
        <v>0.33333333333333337</v>
      </c>
      <c r="P1273" s="405">
        <f>Table4[[#This Row],[Selling Price]]*Table4[[#This Row],[2025-Qty]]</f>
        <v>120.37333333333335</v>
      </c>
    </row>
    <row r="1274" spans="9:16">
      <c r="I1274" s="400">
        <v>1277</v>
      </c>
      <c r="J1274" s="401" t="s">
        <v>2423</v>
      </c>
      <c r="K1274" s="401" t="s">
        <v>1143</v>
      </c>
      <c r="L1274" s="401" t="s">
        <v>1144</v>
      </c>
      <c r="M1274" s="402">
        <v>205.5</v>
      </c>
      <c r="N1274" s="401">
        <v>20</v>
      </c>
      <c r="O1274" s="404">
        <f t="shared" si="39"/>
        <v>0.33333333333333337</v>
      </c>
      <c r="P1274" s="405">
        <f>Table4[[#This Row],[Selling Price]]*Table4[[#This Row],[2025-Qty]]</f>
        <v>68.500000000000014</v>
      </c>
    </row>
    <row r="1275" spans="9:16">
      <c r="I1275" s="400">
        <v>1278</v>
      </c>
      <c r="J1275" s="401" t="s">
        <v>2424</v>
      </c>
      <c r="K1275" s="401" t="s">
        <v>1143</v>
      </c>
      <c r="L1275" s="401" t="s">
        <v>1144</v>
      </c>
      <c r="M1275" s="402">
        <v>1827.73</v>
      </c>
      <c r="N1275" s="401">
        <v>20</v>
      </c>
      <c r="O1275" s="404">
        <f t="shared" si="39"/>
        <v>0.33333333333333337</v>
      </c>
      <c r="P1275" s="405">
        <f>Table4[[#This Row],[Selling Price]]*Table4[[#This Row],[2025-Qty]]</f>
        <v>609.24333333333345</v>
      </c>
    </row>
    <row r="1276" spans="9:16">
      <c r="I1276" s="400">
        <v>1279</v>
      </c>
      <c r="J1276" s="401" t="s">
        <v>2425</v>
      </c>
      <c r="K1276" s="401" t="s">
        <v>1143</v>
      </c>
      <c r="L1276" s="401" t="s">
        <v>1144</v>
      </c>
      <c r="M1276" s="402">
        <v>396.37</v>
      </c>
      <c r="N1276" s="401">
        <v>20</v>
      </c>
      <c r="O1276" s="404">
        <f t="shared" si="39"/>
        <v>0.33333333333333337</v>
      </c>
      <c r="P1276" s="405">
        <f>Table4[[#This Row],[Selling Price]]*Table4[[#This Row],[2025-Qty]]</f>
        <v>132.12333333333336</v>
      </c>
    </row>
    <row r="1277" spans="9:16">
      <c r="I1277" s="400">
        <v>1280</v>
      </c>
      <c r="J1277" s="401" t="s">
        <v>2426</v>
      </c>
      <c r="K1277" s="401" t="s">
        <v>1143</v>
      </c>
      <c r="L1277" s="401" t="s">
        <v>1144</v>
      </c>
      <c r="M1277" s="402">
        <v>454</v>
      </c>
      <c r="N1277" s="401">
        <v>20</v>
      </c>
      <c r="O1277" s="404">
        <f t="shared" si="39"/>
        <v>0.33333333333333337</v>
      </c>
      <c r="P1277" s="405">
        <f>Table4[[#This Row],[Selling Price]]*Table4[[#This Row],[2025-Qty]]</f>
        <v>151.33333333333334</v>
      </c>
    </row>
    <row r="1278" spans="9:16">
      <c r="I1278" s="400">
        <v>1281</v>
      </c>
      <c r="J1278" s="401" t="s">
        <v>2427</v>
      </c>
      <c r="K1278" s="401" t="s">
        <v>1143</v>
      </c>
      <c r="L1278" s="401" t="s">
        <v>1144</v>
      </c>
      <c r="M1278" s="402">
        <v>921.2</v>
      </c>
      <c r="N1278" s="401">
        <v>20</v>
      </c>
      <c r="O1278" s="404">
        <f t="shared" si="39"/>
        <v>0.33333333333333337</v>
      </c>
      <c r="P1278" s="405">
        <f>Table4[[#This Row],[Selling Price]]*Table4[[#This Row],[2025-Qty]]</f>
        <v>307.06666666666672</v>
      </c>
    </row>
    <row r="1279" spans="9:16">
      <c r="I1279" s="400">
        <v>1282</v>
      </c>
      <c r="J1279" s="401" t="s">
        <v>2428</v>
      </c>
      <c r="K1279" s="401" t="s">
        <v>1143</v>
      </c>
      <c r="L1279" s="401" t="s">
        <v>1144</v>
      </c>
      <c r="M1279" s="402">
        <v>37.770000000000003</v>
      </c>
      <c r="N1279" s="401">
        <v>20</v>
      </c>
      <c r="O1279" s="404">
        <f t="shared" si="39"/>
        <v>0.33333333333333337</v>
      </c>
      <c r="P1279" s="405">
        <f>Table4[[#This Row],[Selling Price]]*Table4[[#This Row],[2025-Qty]]</f>
        <v>12.590000000000002</v>
      </c>
    </row>
    <row r="1280" spans="9:16">
      <c r="I1280" s="400">
        <v>1283</v>
      </c>
      <c r="J1280" s="401" t="s">
        <v>2429</v>
      </c>
      <c r="K1280" s="401" t="s">
        <v>1143</v>
      </c>
      <c r="L1280" s="401" t="s">
        <v>1144</v>
      </c>
      <c r="M1280" s="402">
        <v>3556</v>
      </c>
      <c r="N1280" s="401">
        <v>20</v>
      </c>
      <c r="O1280" s="404">
        <f t="shared" si="39"/>
        <v>0.33333333333333337</v>
      </c>
      <c r="P1280" s="405">
        <f>Table4[[#This Row],[Selling Price]]*Table4[[#This Row],[2025-Qty]]</f>
        <v>1185.3333333333335</v>
      </c>
    </row>
    <row r="1281" spans="9:16">
      <c r="I1281" s="400">
        <v>1284</v>
      </c>
      <c r="J1281" s="401" t="s">
        <v>2430</v>
      </c>
      <c r="K1281" s="401" t="s">
        <v>1143</v>
      </c>
      <c r="L1281" s="401" t="s">
        <v>1144</v>
      </c>
      <c r="M1281" s="402">
        <v>3615.22</v>
      </c>
      <c r="N1281" s="401">
        <v>20</v>
      </c>
      <c r="O1281" s="404">
        <f t="shared" si="39"/>
        <v>0.33333333333333337</v>
      </c>
      <c r="P1281" s="405">
        <f>Table4[[#This Row],[Selling Price]]*Table4[[#This Row],[2025-Qty]]</f>
        <v>1205.0733333333335</v>
      </c>
    </row>
    <row r="1282" spans="9:16">
      <c r="I1282" s="400">
        <v>1285</v>
      </c>
      <c r="J1282" s="401" t="s">
        <v>2431</v>
      </c>
      <c r="K1282" s="401" t="s">
        <v>1143</v>
      </c>
      <c r="L1282" s="401" t="s">
        <v>1144</v>
      </c>
      <c r="M1282" s="402">
        <v>712.21</v>
      </c>
      <c r="N1282" s="401">
        <v>20</v>
      </c>
      <c r="O1282" s="404">
        <f t="shared" si="39"/>
        <v>0.33333333333333337</v>
      </c>
      <c r="P1282" s="405">
        <f>Table4[[#This Row],[Selling Price]]*Table4[[#This Row],[2025-Qty]]</f>
        <v>237.40333333333336</v>
      </c>
    </row>
    <row r="1283" spans="9:16">
      <c r="I1283" s="400">
        <v>1287</v>
      </c>
      <c r="J1283" s="401" t="s">
        <v>2432</v>
      </c>
      <c r="K1283" s="401" t="s">
        <v>1143</v>
      </c>
      <c r="L1283" s="401" t="s">
        <v>1144</v>
      </c>
      <c r="M1283" s="402">
        <v>7895</v>
      </c>
      <c r="N1283" s="401">
        <v>20</v>
      </c>
      <c r="O1283" s="404">
        <f t="shared" ref="O1283:O1346" si="40">(N1283/3)*0.05</f>
        <v>0.33333333333333337</v>
      </c>
      <c r="P1283" s="405">
        <f>Table4[[#This Row],[Selling Price]]*Table4[[#This Row],[2025-Qty]]</f>
        <v>2631.666666666667</v>
      </c>
    </row>
    <row r="1284" spans="9:16">
      <c r="I1284" s="400">
        <v>1288</v>
      </c>
      <c r="J1284" s="401" t="s">
        <v>2433</v>
      </c>
      <c r="K1284" s="401" t="s">
        <v>1143</v>
      </c>
      <c r="L1284" s="401" t="s">
        <v>1144</v>
      </c>
      <c r="M1284" s="402">
        <v>875.83</v>
      </c>
      <c r="N1284" s="401">
        <v>20</v>
      </c>
      <c r="O1284" s="404">
        <f t="shared" si="40"/>
        <v>0.33333333333333337</v>
      </c>
      <c r="P1284" s="405">
        <f>Table4[[#This Row],[Selling Price]]*Table4[[#This Row],[2025-Qty]]</f>
        <v>291.94333333333338</v>
      </c>
    </row>
    <row r="1285" spans="9:16">
      <c r="I1285" s="400">
        <v>1289</v>
      </c>
      <c r="J1285" s="401" t="s">
        <v>2434</v>
      </c>
      <c r="K1285" s="401" t="s">
        <v>1143</v>
      </c>
      <c r="L1285" s="401" t="s">
        <v>1144</v>
      </c>
      <c r="M1285" s="402">
        <v>815.63</v>
      </c>
      <c r="N1285" s="401">
        <v>20</v>
      </c>
      <c r="O1285" s="404">
        <f t="shared" si="40"/>
        <v>0.33333333333333337</v>
      </c>
      <c r="P1285" s="405">
        <f>Table4[[#This Row],[Selling Price]]*Table4[[#This Row],[2025-Qty]]</f>
        <v>271.87666666666672</v>
      </c>
    </row>
    <row r="1286" spans="9:16">
      <c r="I1286" s="400">
        <v>1290</v>
      </c>
      <c r="J1286" s="401" t="s">
        <v>2435</v>
      </c>
      <c r="K1286" s="401" t="s">
        <v>1143</v>
      </c>
      <c r="L1286" s="401" t="s">
        <v>1144</v>
      </c>
      <c r="M1286" s="402">
        <v>65.290000000000006</v>
      </c>
      <c r="N1286" s="401">
        <v>20</v>
      </c>
      <c r="O1286" s="404">
        <f t="shared" si="40"/>
        <v>0.33333333333333337</v>
      </c>
      <c r="P1286" s="405">
        <f>Table4[[#This Row],[Selling Price]]*Table4[[#This Row],[2025-Qty]]</f>
        <v>21.763333333333339</v>
      </c>
    </row>
    <row r="1287" spans="9:16">
      <c r="I1287" s="400">
        <v>1291</v>
      </c>
      <c r="J1287" s="401" t="s">
        <v>2436</v>
      </c>
      <c r="K1287" s="401" t="s">
        <v>1143</v>
      </c>
      <c r="L1287" s="401" t="s">
        <v>1144</v>
      </c>
      <c r="M1287" s="402">
        <v>5821.87</v>
      </c>
      <c r="N1287" s="401">
        <v>20</v>
      </c>
      <c r="O1287" s="404">
        <f t="shared" si="40"/>
        <v>0.33333333333333337</v>
      </c>
      <c r="P1287" s="405">
        <f>Table4[[#This Row],[Selling Price]]*Table4[[#This Row],[2025-Qty]]</f>
        <v>1940.6233333333334</v>
      </c>
    </row>
    <row r="1288" spans="9:16">
      <c r="I1288" s="400">
        <v>1292</v>
      </c>
      <c r="J1288" s="401" t="s">
        <v>2437</v>
      </c>
      <c r="K1288" s="401" t="s">
        <v>1143</v>
      </c>
      <c r="L1288" s="401" t="s">
        <v>1144</v>
      </c>
      <c r="M1288" s="402">
        <v>3688.68</v>
      </c>
      <c r="N1288" s="401">
        <v>20</v>
      </c>
      <c r="O1288" s="404">
        <f t="shared" si="40"/>
        <v>0.33333333333333337</v>
      </c>
      <c r="P1288" s="405">
        <f>Table4[[#This Row],[Selling Price]]*Table4[[#This Row],[2025-Qty]]</f>
        <v>1229.5600000000002</v>
      </c>
    </row>
    <row r="1289" spans="9:16">
      <c r="I1289" s="400">
        <v>1293</v>
      </c>
      <c r="J1289" s="401" t="s">
        <v>2438</v>
      </c>
      <c r="K1289" s="401" t="s">
        <v>1143</v>
      </c>
      <c r="L1289" s="401" t="s">
        <v>1144</v>
      </c>
      <c r="M1289" s="402">
        <v>190.5</v>
      </c>
      <c r="N1289" s="401">
        <v>20</v>
      </c>
      <c r="O1289" s="404">
        <f t="shared" si="40"/>
        <v>0.33333333333333337</v>
      </c>
      <c r="P1289" s="405">
        <f>Table4[[#This Row],[Selling Price]]*Table4[[#This Row],[2025-Qty]]</f>
        <v>63.500000000000007</v>
      </c>
    </row>
    <row r="1290" spans="9:16">
      <c r="I1290" s="400">
        <v>1294</v>
      </c>
      <c r="J1290" s="401" t="s">
        <v>2439</v>
      </c>
      <c r="K1290" s="401" t="s">
        <v>1143</v>
      </c>
      <c r="L1290" s="401" t="s">
        <v>1144</v>
      </c>
      <c r="M1290" s="402">
        <v>923.25</v>
      </c>
      <c r="N1290" s="401">
        <v>20</v>
      </c>
      <c r="O1290" s="404">
        <f t="shared" si="40"/>
        <v>0.33333333333333337</v>
      </c>
      <c r="P1290" s="405">
        <f>Table4[[#This Row],[Selling Price]]*Table4[[#This Row],[2025-Qty]]</f>
        <v>307.75000000000006</v>
      </c>
    </row>
    <row r="1291" spans="9:16">
      <c r="I1291" s="400">
        <v>1295</v>
      </c>
      <c r="J1291" s="401" t="s">
        <v>2440</v>
      </c>
      <c r="K1291" s="401" t="s">
        <v>1143</v>
      </c>
      <c r="L1291" s="401" t="s">
        <v>1144</v>
      </c>
      <c r="M1291" s="402">
        <v>1500</v>
      </c>
      <c r="N1291" s="401">
        <v>20</v>
      </c>
      <c r="O1291" s="404">
        <f t="shared" si="40"/>
        <v>0.33333333333333337</v>
      </c>
      <c r="P1291" s="405">
        <f>Table4[[#This Row],[Selling Price]]*Table4[[#This Row],[2025-Qty]]</f>
        <v>500.00000000000006</v>
      </c>
    </row>
    <row r="1292" spans="9:16">
      <c r="I1292" s="400">
        <v>1296</v>
      </c>
      <c r="J1292" s="401" t="s">
        <v>2441</v>
      </c>
      <c r="K1292" s="401" t="s">
        <v>1143</v>
      </c>
      <c r="L1292" s="401" t="s">
        <v>1144</v>
      </c>
      <c r="M1292" s="402">
        <v>3375.94</v>
      </c>
      <c r="N1292" s="401">
        <v>20</v>
      </c>
      <c r="O1292" s="404">
        <f t="shared" si="40"/>
        <v>0.33333333333333337</v>
      </c>
      <c r="P1292" s="405">
        <f>Table4[[#This Row],[Selling Price]]*Table4[[#This Row],[2025-Qty]]</f>
        <v>1125.3133333333335</v>
      </c>
    </row>
    <row r="1293" spans="9:16">
      <c r="I1293" s="400">
        <v>1299</v>
      </c>
      <c r="J1293" s="401" t="s">
        <v>2442</v>
      </c>
      <c r="K1293" s="401" t="s">
        <v>1143</v>
      </c>
      <c r="L1293" s="401" t="s">
        <v>1144</v>
      </c>
      <c r="M1293" s="402">
        <v>56.25</v>
      </c>
      <c r="N1293" s="401">
        <v>20</v>
      </c>
      <c r="O1293" s="404">
        <f t="shared" si="40"/>
        <v>0.33333333333333337</v>
      </c>
      <c r="P1293" s="405">
        <f>Table4[[#This Row],[Selling Price]]*Table4[[#This Row],[2025-Qty]]</f>
        <v>18.750000000000004</v>
      </c>
    </row>
    <row r="1294" spans="9:16">
      <c r="I1294" s="400">
        <v>1300</v>
      </c>
      <c r="J1294" s="401" t="s">
        <v>2443</v>
      </c>
      <c r="K1294" s="401" t="s">
        <v>1143</v>
      </c>
      <c r="L1294" s="401" t="s">
        <v>1144</v>
      </c>
      <c r="M1294" s="402">
        <v>3293</v>
      </c>
      <c r="N1294" s="401">
        <v>20</v>
      </c>
      <c r="O1294" s="404">
        <f t="shared" si="40"/>
        <v>0.33333333333333337</v>
      </c>
      <c r="P1294" s="405">
        <f>Table4[[#This Row],[Selling Price]]*Table4[[#This Row],[2025-Qty]]</f>
        <v>1097.6666666666667</v>
      </c>
    </row>
    <row r="1295" spans="9:16">
      <c r="I1295" s="400">
        <v>1301</v>
      </c>
      <c r="J1295" s="401" t="s">
        <v>2444</v>
      </c>
      <c r="K1295" s="401" t="s">
        <v>1143</v>
      </c>
      <c r="L1295" s="401" t="s">
        <v>1144</v>
      </c>
      <c r="M1295" s="402">
        <v>192.72</v>
      </c>
      <c r="N1295" s="401">
        <v>20</v>
      </c>
      <c r="O1295" s="404">
        <f t="shared" si="40"/>
        <v>0.33333333333333337</v>
      </c>
      <c r="P1295" s="405">
        <f>Table4[[#This Row],[Selling Price]]*Table4[[#This Row],[2025-Qty]]</f>
        <v>64.240000000000009</v>
      </c>
    </row>
    <row r="1296" spans="9:16">
      <c r="I1296" s="400">
        <v>1302</v>
      </c>
      <c r="J1296" s="401" t="s">
        <v>2445</v>
      </c>
      <c r="K1296" s="401" t="s">
        <v>1143</v>
      </c>
      <c r="L1296" s="401" t="s">
        <v>1144</v>
      </c>
      <c r="M1296" s="402">
        <v>30.5</v>
      </c>
      <c r="N1296" s="401">
        <v>20</v>
      </c>
      <c r="O1296" s="404">
        <f t="shared" si="40"/>
        <v>0.33333333333333337</v>
      </c>
      <c r="P1296" s="405">
        <f>Table4[[#This Row],[Selling Price]]*Table4[[#This Row],[2025-Qty]]</f>
        <v>10.166666666666668</v>
      </c>
    </row>
    <row r="1297" spans="9:16">
      <c r="I1297" s="400">
        <v>1303</v>
      </c>
      <c r="J1297" s="401" t="s">
        <v>2446</v>
      </c>
      <c r="K1297" s="401" t="s">
        <v>1143</v>
      </c>
      <c r="L1297" s="401" t="s">
        <v>1144</v>
      </c>
      <c r="M1297" s="402">
        <v>415.77</v>
      </c>
      <c r="N1297" s="401">
        <v>20</v>
      </c>
      <c r="O1297" s="404">
        <f t="shared" si="40"/>
        <v>0.33333333333333337</v>
      </c>
      <c r="P1297" s="405">
        <f>Table4[[#This Row],[Selling Price]]*Table4[[#This Row],[2025-Qty]]</f>
        <v>138.59</v>
      </c>
    </row>
    <row r="1298" spans="9:16">
      <c r="I1298" s="400">
        <v>1304</v>
      </c>
      <c r="J1298" s="401" t="s">
        <v>2447</v>
      </c>
      <c r="K1298" s="401" t="s">
        <v>1143</v>
      </c>
      <c r="L1298" s="401" t="s">
        <v>1144</v>
      </c>
      <c r="M1298" s="402">
        <v>2382.7199999999998</v>
      </c>
      <c r="N1298" s="401">
        <v>20</v>
      </c>
      <c r="O1298" s="404">
        <f t="shared" si="40"/>
        <v>0.33333333333333337</v>
      </c>
      <c r="P1298" s="405">
        <f>Table4[[#This Row],[Selling Price]]*Table4[[#This Row],[2025-Qty]]</f>
        <v>794.24</v>
      </c>
    </row>
    <row r="1299" spans="9:16">
      <c r="I1299" s="400">
        <v>1305</v>
      </c>
      <c r="J1299" s="401" t="s">
        <v>2448</v>
      </c>
      <c r="K1299" s="401" t="s">
        <v>1143</v>
      </c>
      <c r="L1299" s="401" t="s">
        <v>1144</v>
      </c>
      <c r="M1299" s="402">
        <v>805</v>
      </c>
      <c r="N1299" s="401">
        <v>20</v>
      </c>
      <c r="O1299" s="404">
        <f t="shared" si="40"/>
        <v>0.33333333333333337</v>
      </c>
      <c r="P1299" s="405">
        <f>Table4[[#This Row],[Selling Price]]*Table4[[#This Row],[2025-Qty]]</f>
        <v>268.33333333333337</v>
      </c>
    </row>
    <row r="1300" spans="9:16">
      <c r="I1300" s="400">
        <v>1306</v>
      </c>
      <c r="J1300" s="401" t="s">
        <v>2449</v>
      </c>
      <c r="K1300" s="401" t="s">
        <v>1143</v>
      </c>
      <c r="L1300" s="401" t="s">
        <v>1144</v>
      </c>
      <c r="M1300" s="402">
        <v>309.83999999999997</v>
      </c>
      <c r="N1300" s="401">
        <v>20</v>
      </c>
      <c r="O1300" s="404">
        <f t="shared" si="40"/>
        <v>0.33333333333333337</v>
      </c>
      <c r="P1300" s="405">
        <f>Table4[[#This Row],[Selling Price]]*Table4[[#This Row],[2025-Qty]]</f>
        <v>103.28</v>
      </c>
    </row>
    <row r="1301" spans="9:16">
      <c r="I1301" s="400">
        <v>1307</v>
      </c>
      <c r="J1301" s="401" t="s">
        <v>2450</v>
      </c>
      <c r="K1301" s="401" t="s">
        <v>1143</v>
      </c>
      <c r="L1301" s="401" t="s">
        <v>1144</v>
      </c>
      <c r="M1301" s="402">
        <v>171.4</v>
      </c>
      <c r="N1301" s="401">
        <v>20</v>
      </c>
      <c r="O1301" s="404">
        <f t="shared" si="40"/>
        <v>0.33333333333333337</v>
      </c>
      <c r="P1301" s="405">
        <f>Table4[[#This Row],[Selling Price]]*Table4[[#This Row],[2025-Qty]]</f>
        <v>57.13333333333334</v>
      </c>
    </row>
    <row r="1302" spans="9:16">
      <c r="I1302" s="400">
        <v>1308</v>
      </c>
      <c r="J1302" s="401" t="s">
        <v>2451</v>
      </c>
      <c r="K1302" s="401" t="s">
        <v>1143</v>
      </c>
      <c r="L1302" s="401" t="s">
        <v>1144</v>
      </c>
      <c r="M1302" s="402">
        <v>284.23</v>
      </c>
      <c r="N1302" s="401">
        <v>20</v>
      </c>
      <c r="O1302" s="404">
        <f t="shared" si="40"/>
        <v>0.33333333333333337</v>
      </c>
      <c r="P1302" s="405">
        <f>Table4[[#This Row],[Selling Price]]*Table4[[#This Row],[2025-Qty]]</f>
        <v>94.743333333333354</v>
      </c>
    </row>
    <row r="1303" spans="9:16">
      <c r="I1303" s="400">
        <v>1309</v>
      </c>
      <c r="J1303" s="401" t="s">
        <v>2452</v>
      </c>
      <c r="K1303" s="401" t="s">
        <v>1143</v>
      </c>
      <c r="L1303" s="401" t="s">
        <v>1144</v>
      </c>
      <c r="M1303" s="402">
        <v>2353.75</v>
      </c>
      <c r="N1303" s="401">
        <v>20</v>
      </c>
      <c r="O1303" s="404">
        <f t="shared" si="40"/>
        <v>0.33333333333333337</v>
      </c>
      <c r="P1303" s="405">
        <f>Table4[[#This Row],[Selling Price]]*Table4[[#This Row],[2025-Qty]]</f>
        <v>784.58333333333337</v>
      </c>
    </row>
    <row r="1304" spans="9:16">
      <c r="I1304" s="400">
        <v>1310</v>
      </c>
      <c r="J1304" s="401" t="s">
        <v>2453</v>
      </c>
      <c r="K1304" s="401" t="s">
        <v>1143</v>
      </c>
      <c r="L1304" s="401" t="s">
        <v>1144</v>
      </c>
      <c r="M1304" s="402">
        <v>2970.16</v>
      </c>
      <c r="N1304" s="401">
        <v>20</v>
      </c>
      <c r="O1304" s="404">
        <f t="shared" si="40"/>
        <v>0.33333333333333337</v>
      </c>
      <c r="P1304" s="405">
        <f>Table4[[#This Row],[Selling Price]]*Table4[[#This Row],[2025-Qty]]</f>
        <v>990.0533333333334</v>
      </c>
    </row>
    <row r="1305" spans="9:16">
      <c r="I1305" s="400">
        <v>1311</v>
      </c>
      <c r="J1305" s="401" t="s">
        <v>2454</v>
      </c>
      <c r="K1305" s="401" t="s">
        <v>1143</v>
      </c>
      <c r="L1305" s="401" t="s">
        <v>1144</v>
      </c>
      <c r="M1305" s="402">
        <v>476</v>
      </c>
      <c r="N1305" s="401">
        <v>20</v>
      </c>
      <c r="O1305" s="404">
        <f t="shared" si="40"/>
        <v>0.33333333333333337</v>
      </c>
      <c r="P1305" s="405">
        <f>Table4[[#This Row],[Selling Price]]*Table4[[#This Row],[2025-Qty]]</f>
        <v>158.66666666666669</v>
      </c>
    </row>
    <row r="1306" spans="9:16">
      <c r="I1306" s="400">
        <v>1312</v>
      </c>
      <c r="J1306" s="401" t="s">
        <v>2455</v>
      </c>
      <c r="K1306" s="401" t="s">
        <v>1143</v>
      </c>
      <c r="L1306" s="401" t="s">
        <v>1144</v>
      </c>
      <c r="M1306" s="402">
        <v>498</v>
      </c>
      <c r="N1306" s="401">
        <v>20</v>
      </c>
      <c r="O1306" s="404">
        <f t="shared" si="40"/>
        <v>0.33333333333333337</v>
      </c>
      <c r="P1306" s="405">
        <f>Table4[[#This Row],[Selling Price]]*Table4[[#This Row],[2025-Qty]]</f>
        <v>166.00000000000003</v>
      </c>
    </row>
    <row r="1307" spans="9:16">
      <c r="I1307" s="400">
        <v>1313</v>
      </c>
      <c r="J1307" s="401" t="s">
        <v>2456</v>
      </c>
      <c r="K1307" s="401" t="s">
        <v>1143</v>
      </c>
      <c r="L1307" s="401" t="s">
        <v>1144</v>
      </c>
      <c r="M1307" s="402">
        <v>1822.23</v>
      </c>
      <c r="N1307" s="401">
        <v>20</v>
      </c>
      <c r="O1307" s="404">
        <f t="shared" si="40"/>
        <v>0.33333333333333337</v>
      </c>
      <c r="P1307" s="405">
        <f>Table4[[#This Row],[Selling Price]]*Table4[[#This Row],[2025-Qty]]</f>
        <v>607.41000000000008</v>
      </c>
    </row>
    <row r="1308" spans="9:16">
      <c r="I1308" s="400">
        <v>1314</v>
      </c>
      <c r="J1308" s="401" t="s">
        <v>2457</v>
      </c>
      <c r="K1308" s="401" t="s">
        <v>1143</v>
      </c>
      <c r="L1308" s="401" t="s">
        <v>1144</v>
      </c>
      <c r="M1308" s="402">
        <v>520.57000000000005</v>
      </c>
      <c r="N1308" s="401">
        <v>20</v>
      </c>
      <c r="O1308" s="404">
        <f t="shared" si="40"/>
        <v>0.33333333333333337</v>
      </c>
      <c r="P1308" s="405">
        <f>Table4[[#This Row],[Selling Price]]*Table4[[#This Row],[2025-Qty]]</f>
        <v>173.52333333333337</v>
      </c>
    </row>
    <row r="1309" spans="9:16">
      <c r="I1309" s="400">
        <v>1315</v>
      </c>
      <c r="J1309" s="401" t="s">
        <v>2458</v>
      </c>
      <c r="K1309" s="401" t="s">
        <v>1143</v>
      </c>
      <c r="L1309" s="401" t="s">
        <v>1144</v>
      </c>
      <c r="M1309" s="402">
        <v>240.51</v>
      </c>
      <c r="N1309" s="401">
        <v>20</v>
      </c>
      <c r="O1309" s="404">
        <f t="shared" si="40"/>
        <v>0.33333333333333337</v>
      </c>
      <c r="P1309" s="405">
        <f>Table4[[#This Row],[Selling Price]]*Table4[[#This Row],[2025-Qty]]</f>
        <v>80.17</v>
      </c>
    </row>
    <row r="1310" spans="9:16">
      <c r="I1310" s="400">
        <v>1317</v>
      </c>
      <c r="J1310" s="401" t="s">
        <v>2459</v>
      </c>
      <c r="K1310" s="401" t="s">
        <v>1143</v>
      </c>
      <c r="L1310" s="401" t="s">
        <v>1144</v>
      </c>
      <c r="M1310" s="402">
        <v>452.97</v>
      </c>
      <c r="N1310" s="401">
        <v>20</v>
      </c>
      <c r="O1310" s="404">
        <f t="shared" si="40"/>
        <v>0.33333333333333337</v>
      </c>
      <c r="P1310" s="405">
        <f>Table4[[#This Row],[Selling Price]]*Table4[[#This Row],[2025-Qty]]</f>
        <v>150.99000000000004</v>
      </c>
    </row>
    <row r="1311" spans="9:16">
      <c r="I1311" s="400">
        <v>1318</v>
      </c>
      <c r="J1311" s="401" t="s">
        <v>2460</v>
      </c>
      <c r="K1311" s="401" t="s">
        <v>1143</v>
      </c>
      <c r="L1311" s="401" t="s">
        <v>1144</v>
      </c>
      <c r="M1311" s="402">
        <v>173.57</v>
      </c>
      <c r="N1311" s="401">
        <v>20</v>
      </c>
      <c r="O1311" s="404">
        <f t="shared" si="40"/>
        <v>0.33333333333333337</v>
      </c>
      <c r="P1311" s="405">
        <f>Table4[[#This Row],[Selling Price]]*Table4[[#This Row],[2025-Qty]]</f>
        <v>57.856666666666669</v>
      </c>
    </row>
    <row r="1312" spans="9:16">
      <c r="I1312" s="400">
        <v>1319</v>
      </c>
      <c r="J1312" s="401" t="s">
        <v>2461</v>
      </c>
      <c r="K1312" s="401" t="s">
        <v>1143</v>
      </c>
      <c r="L1312" s="401" t="s">
        <v>1144</v>
      </c>
      <c r="M1312" s="402">
        <v>153.91</v>
      </c>
      <c r="N1312" s="401">
        <v>20</v>
      </c>
      <c r="O1312" s="404">
        <f t="shared" si="40"/>
        <v>0.33333333333333337</v>
      </c>
      <c r="P1312" s="405">
        <f>Table4[[#This Row],[Selling Price]]*Table4[[#This Row],[2025-Qty]]</f>
        <v>51.303333333333335</v>
      </c>
    </row>
    <row r="1313" spans="9:16">
      <c r="I1313" s="400">
        <v>1320</v>
      </c>
      <c r="J1313" s="401" t="s">
        <v>2462</v>
      </c>
      <c r="K1313" s="401" t="s">
        <v>1143</v>
      </c>
      <c r="L1313" s="401" t="s">
        <v>1144</v>
      </c>
      <c r="M1313" s="402">
        <v>4.37</v>
      </c>
      <c r="N1313" s="401">
        <v>20</v>
      </c>
      <c r="O1313" s="404">
        <f t="shared" si="40"/>
        <v>0.33333333333333337</v>
      </c>
      <c r="P1313" s="405">
        <f>Table4[[#This Row],[Selling Price]]*Table4[[#This Row],[2025-Qty]]</f>
        <v>1.4566666666666668</v>
      </c>
    </row>
    <row r="1314" spans="9:16">
      <c r="I1314" s="400">
        <v>1321</v>
      </c>
      <c r="J1314" s="401" t="s">
        <v>2463</v>
      </c>
      <c r="K1314" s="401" t="s">
        <v>1143</v>
      </c>
      <c r="L1314" s="401" t="s">
        <v>1144</v>
      </c>
      <c r="M1314" s="402">
        <v>569.78</v>
      </c>
      <c r="N1314" s="401">
        <v>20</v>
      </c>
      <c r="O1314" s="404">
        <f t="shared" si="40"/>
        <v>0.33333333333333337</v>
      </c>
      <c r="P1314" s="405">
        <f>Table4[[#This Row],[Selling Price]]*Table4[[#This Row],[2025-Qty]]</f>
        <v>189.92666666666668</v>
      </c>
    </row>
    <row r="1315" spans="9:16">
      <c r="I1315" s="400">
        <v>1322</v>
      </c>
      <c r="J1315" s="401" t="s">
        <v>2464</v>
      </c>
      <c r="K1315" s="401" t="s">
        <v>1143</v>
      </c>
      <c r="L1315" s="401" t="s">
        <v>1144</v>
      </c>
      <c r="M1315" s="402">
        <v>743.1</v>
      </c>
      <c r="N1315" s="401">
        <v>20</v>
      </c>
      <c r="O1315" s="404">
        <f t="shared" si="40"/>
        <v>0.33333333333333337</v>
      </c>
      <c r="P1315" s="405">
        <f>Table4[[#This Row],[Selling Price]]*Table4[[#This Row],[2025-Qty]]</f>
        <v>247.70000000000005</v>
      </c>
    </row>
    <row r="1316" spans="9:16">
      <c r="I1316" s="400">
        <v>1323</v>
      </c>
      <c r="J1316" s="401" t="s">
        <v>2465</v>
      </c>
      <c r="K1316" s="401" t="s">
        <v>1143</v>
      </c>
      <c r="L1316" s="401" t="s">
        <v>1144</v>
      </c>
      <c r="M1316" s="402">
        <v>530.34</v>
      </c>
      <c r="N1316" s="401">
        <v>20</v>
      </c>
      <c r="O1316" s="404">
        <f t="shared" si="40"/>
        <v>0.33333333333333337</v>
      </c>
      <c r="P1316" s="405">
        <f>Table4[[#This Row],[Selling Price]]*Table4[[#This Row],[2025-Qty]]</f>
        <v>176.78000000000003</v>
      </c>
    </row>
    <row r="1317" spans="9:16">
      <c r="I1317" s="400">
        <v>1324</v>
      </c>
      <c r="J1317" s="401" t="s">
        <v>2466</v>
      </c>
      <c r="K1317" s="401" t="s">
        <v>1143</v>
      </c>
      <c r="L1317" s="401" t="s">
        <v>1144</v>
      </c>
      <c r="M1317" s="402">
        <v>4.6900000000000004</v>
      </c>
      <c r="N1317" s="401">
        <v>20</v>
      </c>
      <c r="O1317" s="404">
        <f t="shared" si="40"/>
        <v>0.33333333333333337</v>
      </c>
      <c r="P1317" s="405">
        <f>Table4[[#This Row],[Selling Price]]*Table4[[#This Row],[2025-Qty]]</f>
        <v>1.5633333333333337</v>
      </c>
    </row>
    <row r="1318" spans="9:16">
      <c r="I1318" s="400">
        <v>1325</v>
      </c>
      <c r="J1318" s="401" t="s">
        <v>2467</v>
      </c>
      <c r="K1318" s="401" t="s">
        <v>1143</v>
      </c>
      <c r="L1318" s="401" t="s">
        <v>1144</v>
      </c>
      <c r="M1318" s="402">
        <v>27</v>
      </c>
      <c r="N1318" s="401">
        <v>20</v>
      </c>
      <c r="O1318" s="404">
        <f t="shared" si="40"/>
        <v>0.33333333333333337</v>
      </c>
      <c r="P1318" s="405">
        <f>Table4[[#This Row],[Selling Price]]*Table4[[#This Row],[2025-Qty]]</f>
        <v>9.0000000000000018</v>
      </c>
    </row>
    <row r="1319" spans="9:16">
      <c r="I1319" s="400">
        <v>1326</v>
      </c>
      <c r="J1319" s="401" t="s">
        <v>2468</v>
      </c>
      <c r="K1319" s="401" t="s">
        <v>1143</v>
      </c>
      <c r="L1319" s="401" t="s">
        <v>1144</v>
      </c>
      <c r="M1319" s="402">
        <v>4500</v>
      </c>
      <c r="N1319" s="401">
        <v>20</v>
      </c>
      <c r="O1319" s="404">
        <f t="shared" si="40"/>
        <v>0.33333333333333337</v>
      </c>
      <c r="P1319" s="405">
        <f>Table4[[#This Row],[Selling Price]]*Table4[[#This Row],[2025-Qty]]</f>
        <v>1500.0000000000002</v>
      </c>
    </row>
    <row r="1320" spans="9:16">
      <c r="I1320" s="400">
        <v>1327</v>
      </c>
      <c r="J1320" s="401" t="s">
        <v>2469</v>
      </c>
      <c r="K1320" s="401" t="s">
        <v>1143</v>
      </c>
      <c r="L1320" s="401" t="s">
        <v>1144</v>
      </c>
      <c r="M1320" s="402">
        <v>5250</v>
      </c>
      <c r="N1320" s="401">
        <v>20</v>
      </c>
      <c r="O1320" s="404">
        <f t="shared" si="40"/>
        <v>0.33333333333333337</v>
      </c>
      <c r="P1320" s="405">
        <f>Table4[[#This Row],[Selling Price]]*Table4[[#This Row],[2025-Qty]]</f>
        <v>1750.0000000000002</v>
      </c>
    </row>
    <row r="1321" spans="9:16">
      <c r="I1321" s="400">
        <v>1328</v>
      </c>
      <c r="J1321" s="401" t="s">
        <v>2470</v>
      </c>
      <c r="K1321" s="401" t="s">
        <v>1143</v>
      </c>
      <c r="L1321" s="401" t="s">
        <v>1144</v>
      </c>
      <c r="M1321" s="402">
        <v>51.75</v>
      </c>
      <c r="N1321" s="401">
        <v>20</v>
      </c>
      <c r="O1321" s="404">
        <f t="shared" si="40"/>
        <v>0.33333333333333337</v>
      </c>
      <c r="P1321" s="405">
        <f>Table4[[#This Row],[Selling Price]]*Table4[[#This Row],[2025-Qty]]</f>
        <v>17.250000000000004</v>
      </c>
    </row>
    <row r="1322" spans="9:16">
      <c r="I1322" s="400">
        <v>1329</v>
      </c>
      <c r="J1322" s="401" t="s">
        <v>2471</v>
      </c>
      <c r="K1322" s="401" t="s">
        <v>1143</v>
      </c>
      <c r="L1322" s="401" t="s">
        <v>1144</v>
      </c>
      <c r="M1322" s="402">
        <v>37.08</v>
      </c>
      <c r="N1322" s="401">
        <v>20</v>
      </c>
      <c r="O1322" s="404">
        <f t="shared" si="40"/>
        <v>0.33333333333333337</v>
      </c>
      <c r="P1322" s="405">
        <f>Table4[[#This Row],[Selling Price]]*Table4[[#This Row],[2025-Qty]]</f>
        <v>12.360000000000001</v>
      </c>
    </row>
    <row r="1323" spans="9:16">
      <c r="I1323" s="400">
        <v>1330</v>
      </c>
      <c r="J1323" s="401" t="s">
        <v>2472</v>
      </c>
      <c r="K1323" s="401" t="s">
        <v>1143</v>
      </c>
      <c r="L1323" s="401" t="s">
        <v>1144</v>
      </c>
      <c r="M1323" s="402">
        <v>52.88</v>
      </c>
      <c r="N1323" s="401">
        <v>20</v>
      </c>
      <c r="O1323" s="404">
        <f t="shared" si="40"/>
        <v>0.33333333333333337</v>
      </c>
      <c r="P1323" s="405">
        <f>Table4[[#This Row],[Selling Price]]*Table4[[#This Row],[2025-Qty]]</f>
        <v>17.626666666666669</v>
      </c>
    </row>
    <row r="1324" spans="9:16">
      <c r="I1324" s="400">
        <v>1331</v>
      </c>
      <c r="J1324" s="401" t="s">
        <v>2473</v>
      </c>
      <c r="K1324" s="401" t="s">
        <v>1143</v>
      </c>
      <c r="L1324" s="401" t="s">
        <v>1144</v>
      </c>
      <c r="M1324" s="402">
        <v>444.67</v>
      </c>
      <c r="N1324" s="401">
        <v>20</v>
      </c>
      <c r="O1324" s="404">
        <f t="shared" si="40"/>
        <v>0.33333333333333337</v>
      </c>
      <c r="P1324" s="405">
        <f>Table4[[#This Row],[Selling Price]]*Table4[[#This Row],[2025-Qty]]</f>
        <v>148.22333333333336</v>
      </c>
    </row>
    <row r="1325" spans="9:16">
      <c r="I1325" s="400">
        <v>1332</v>
      </c>
      <c r="J1325" s="401" t="s">
        <v>2474</v>
      </c>
      <c r="K1325" s="401" t="s">
        <v>1143</v>
      </c>
      <c r="L1325" s="401" t="s">
        <v>1144</v>
      </c>
      <c r="M1325" s="402">
        <v>202.17</v>
      </c>
      <c r="N1325" s="401">
        <v>20</v>
      </c>
      <c r="O1325" s="404">
        <f t="shared" si="40"/>
        <v>0.33333333333333337</v>
      </c>
      <c r="P1325" s="405">
        <f>Table4[[#This Row],[Selling Price]]*Table4[[#This Row],[2025-Qty]]</f>
        <v>67.39</v>
      </c>
    </row>
    <row r="1326" spans="9:16">
      <c r="I1326" s="400">
        <v>1333</v>
      </c>
      <c r="J1326" s="401" t="s">
        <v>2475</v>
      </c>
      <c r="K1326" s="401" t="s">
        <v>1143</v>
      </c>
      <c r="L1326" s="401" t="s">
        <v>1144</v>
      </c>
      <c r="M1326" s="402">
        <v>317.05</v>
      </c>
      <c r="N1326" s="401">
        <v>20</v>
      </c>
      <c r="O1326" s="404">
        <f t="shared" si="40"/>
        <v>0.33333333333333337</v>
      </c>
      <c r="P1326" s="405">
        <f>Table4[[#This Row],[Selling Price]]*Table4[[#This Row],[2025-Qty]]</f>
        <v>105.68333333333335</v>
      </c>
    </row>
    <row r="1327" spans="9:16">
      <c r="I1327" s="400">
        <v>1334</v>
      </c>
      <c r="J1327" s="401" t="s">
        <v>2476</v>
      </c>
      <c r="K1327" s="401" t="s">
        <v>1143</v>
      </c>
      <c r="L1327" s="401" t="s">
        <v>1144</v>
      </c>
      <c r="M1327" s="402">
        <v>372</v>
      </c>
      <c r="N1327" s="401">
        <v>20</v>
      </c>
      <c r="O1327" s="404">
        <f t="shared" si="40"/>
        <v>0.33333333333333337</v>
      </c>
      <c r="P1327" s="405">
        <f>Table4[[#This Row],[Selling Price]]*Table4[[#This Row],[2025-Qty]]</f>
        <v>124.00000000000001</v>
      </c>
    </row>
    <row r="1328" spans="9:16">
      <c r="I1328" s="400">
        <v>1336</v>
      </c>
      <c r="J1328" s="401" t="s">
        <v>2477</v>
      </c>
      <c r="K1328" s="401" t="s">
        <v>1143</v>
      </c>
      <c r="L1328" s="401" t="s">
        <v>1144</v>
      </c>
      <c r="M1328" s="402">
        <v>45.25</v>
      </c>
      <c r="N1328" s="401">
        <v>20</v>
      </c>
      <c r="O1328" s="404">
        <f t="shared" si="40"/>
        <v>0.33333333333333337</v>
      </c>
      <c r="P1328" s="405">
        <f>Table4[[#This Row],[Selling Price]]*Table4[[#This Row],[2025-Qty]]</f>
        <v>15.083333333333336</v>
      </c>
    </row>
    <row r="1329" spans="9:16">
      <c r="I1329" s="400">
        <v>1337</v>
      </c>
      <c r="J1329" s="401" t="s">
        <v>2478</v>
      </c>
      <c r="K1329" s="401" t="s">
        <v>1143</v>
      </c>
      <c r="L1329" s="401" t="s">
        <v>1144</v>
      </c>
      <c r="M1329" s="402">
        <v>4208.8900000000003</v>
      </c>
      <c r="N1329" s="401">
        <v>20</v>
      </c>
      <c r="O1329" s="404">
        <f t="shared" si="40"/>
        <v>0.33333333333333337</v>
      </c>
      <c r="P1329" s="405">
        <f>Table4[[#This Row],[Selling Price]]*Table4[[#This Row],[2025-Qty]]</f>
        <v>1402.9633333333336</v>
      </c>
    </row>
    <row r="1330" spans="9:16">
      <c r="I1330" s="400">
        <v>1338</v>
      </c>
      <c r="J1330" s="401" t="s">
        <v>2479</v>
      </c>
      <c r="K1330" s="401" t="s">
        <v>1143</v>
      </c>
      <c r="L1330" s="401" t="s">
        <v>1144</v>
      </c>
      <c r="M1330" s="402">
        <v>20.23</v>
      </c>
      <c r="N1330" s="401">
        <v>20</v>
      </c>
      <c r="O1330" s="404">
        <f t="shared" si="40"/>
        <v>0.33333333333333337</v>
      </c>
      <c r="P1330" s="405">
        <f>Table4[[#This Row],[Selling Price]]*Table4[[#This Row],[2025-Qty]]</f>
        <v>6.7433333333333341</v>
      </c>
    </row>
    <row r="1331" spans="9:16">
      <c r="I1331" s="400">
        <v>1339</v>
      </c>
      <c r="J1331" s="401" t="s">
        <v>2480</v>
      </c>
      <c r="K1331" s="401" t="s">
        <v>1143</v>
      </c>
      <c r="L1331" s="401" t="s">
        <v>1144</v>
      </c>
      <c r="M1331" s="402">
        <v>3750</v>
      </c>
      <c r="N1331" s="401">
        <v>20</v>
      </c>
      <c r="O1331" s="404">
        <f t="shared" si="40"/>
        <v>0.33333333333333337</v>
      </c>
      <c r="P1331" s="405">
        <f>Table4[[#This Row],[Selling Price]]*Table4[[#This Row],[2025-Qty]]</f>
        <v>1250.0000000000002</v>
      </c>
    </row>
    <row r="1332" spans="9:16">
      <c r="I1332" s="400">
        <v>1340</v>
      </c>
      <c r="J1332" s="401" t="s">
        <v>2481</v>
      </c>
      <c r="K1332" s="401" t="s">
        <v>1143</v>
      </c>
      <c r="L1332" s="401" t="s">
        <v>1144</v>
      </c>
      <c r="M1332" s="402">
        <v>50</v>
      </c>
      <c r="N1332" s="401">
        <v>20</v>
      </c>
      <c r="O1332" s="404">
        <f t="shared" si="40"/>
        <v>0.33333333333333337</v>
      </c>
      <c r="P1332" s="405">
        <f>Table4[[#This Row],[Selling Price]]*Table4[[#This Row],[2025-Qty]]</f>
        <v>16.666666666666668</v>
      </c>
    </row>
    <row r="1333" spans="9:16">
      <c r="I1333" s="400">
        <v>1341</v>
      </c>
      <c r="J1333" s="401" t="s">
        <v>2482</v>
      </c>
      <c r="K1333" s="401" t="s">
        <v>1143</v>
      </c>
      <c r="L1333" s="401" t="s">
        <v>1144</v>
      </c>
      <c r="M1333" s="402">
        <v>50</v>
      </c>
      <c r="N1333" s="401">
        <v>20</v>
      </c>
      <c r="O1333" s="404">
        <f t="shared" si="40"/>
        <v>0.33333333333333337</v>
      </c>
      <c r="P1333" s="405">
        <f>Table4[[#This Row],[Selling Price]]*Table4[[#This Row],[2025-Qty]]</f>
        <v>16.666666666666668</v>
      </c>
    </row>
    <row r="1334" spans="9:16">
      <c r="I1334" s="400">
        <v>1342</v>
      </c>
      <c r="J1334" s="401" t="s">
        <v>2483</v>
      </c>
      <c r="K1334" s="401" t="s">
        <v>1143</v>
      </c>
      <c r="L1334" s="401" t="s">
        <v>1144</v>
      </c>
      <c r="M1334" s="402">
        <v>516.54999999999995</v>
      </c>
      <c r="N1334" s="401">
        <v>20</v>
      </c>
      <c r="O1334" s="404">
        <f t="shared" si="40"/>
        <v>0.33333333333333337</v>
      </c>
      <c r="P1334" s="405">
        <f>Table4[[#This Row],[Selling Price]]*Table4[[#This Row],[2025-Qty]]</f>
        <v>172.18333333333334</v>
      </c>
    </row>
    <row r="1335" spans="9:16">
      <c r="I1335" s="400">
        <v>1343</v>
      </c>
      <c r="J1335" s="401" t="s">
        <v>2484</v>
      </c>
      <c r="K1335" s="401" t="s">
        <v>1143</v>
      </c>
      <c r="L1335" s="401" t="s">
        <v>1144</v>
      </c>
      <c r="M1335" s="402">
        <v>178.5</v>
      </c>
      <c r="N1335" s="401">
        <v>20</v>
      </c>
      <c r="O1335" s="404">
        <f t="shared" si="40"/>
        <v>0.33333333333333337</v>
      </c>
      <c r="P1335" s="405">
        <f>Table4[[#This Row],[Selling Price]]*Table4[[#This Row],[2025-Qty]]</f>
        <v>59.500000000000007</v>
      </c>
    </row>
    <row r="1336" spans="9:16">
      <c r="I1336" s="400">
        <v>1345</v>
      </c>
      <c r="J1336" s="401" t="s">
        <v>2485</v>
      </c>
      <c r="K1336" s="401" t="s">
        <v>1143</v>
      </c>
      <c r="L1336" s="401" t="s">
        <v>1144</v>
      </c>
      <c r="M1336" s="402">
        <v>51.51</v>
      </c>
      <c r="N1336" s="401">
        <v>20</v>
      </c>
      <c r="O1336" s="404">
        <f t="shared" si="40"/>
        <v>0.33333333333333337</v>
      </c>
      <c r="P1336" s="405">
        <f>Table4[[#This Row],[Selling Price]]*Table4[[#This Row],[2025-Qty]]</f>
        <v>17.170000000000002</v>
      </c>
    </row>
    <row r="1337" spans="9:16">
      <c r="I1337" s="400">
        <v>1346</v>
      </c>
      <c r="J1337" s="401" t="s">
        <v>2486</v>
      </c>
      <c r="K1337" s="401" t="s">
        <v>1143</v>
      </c>
      <c r="L1337" s="401" t="s">
        <v>1144</v>
      </c>
      <c r="M1337" s="402">
        <v>648.75</v>
      </c>
      <c r="N1337" s="401">
        <v>20</v>
      </c>
      <c r="O1337" s="404">
        <f t="shared" si="40"/>
        <v>0.33333333333333337</v>
      </c>
      <c r="P1337" s="405">
        <f>Table4[[#This Row],[Selling Price]]*Table4[[#This Row],[2025-Qty]]</f>
        <v>216.25000000000003</v>
      </c>
    </row>
    <row r="1338" spans="9:16">
      <c r="I1338" s="400">
        <v>1347</v>
      </c>
      <c r="J1338" s="401" t="s">
        <v>2487</v>
      </c>
      <c r="K1338" s="401" t="s">
        <v>1143</v>
      </c>
      <c r="L1338" s="401" t="s">
        <v>1144</v>
      </c>
      <c r="M1338" s="402">
        <v>53.25</v>
      </c>
      <c r="N1338" s="401">
        <v>20</v>
      </c>
      <c r="O1338" s="404">
        <f t="shared" si="40"/>
        <v>0.33333333333333337</v>
      </c>
      <c r="P1338" s="405">
        <f>Table4[[#This Row],[Selling Price]]*Table4[[#This Row],[2025-Qty]]</f>
        <v>17.750000000000004</v>
      </c>
    </row>
    <row r="1339" spans="9:16">
      <c r="I1339" s="400">
        <v>1348</v>
      </c>
      <c r="J1339" s="401" t="s">
        <v>2488</v>
      </c>
      <c r="K1339" s="401" t="s">
        <v>1143</v>
      </c>
      <c r="L1339" s="401" t="s">
        <v>1144</v>
      </c>
      <c r="M1339" s="402">
        <v>826.44</v>
      </c>
      <c r="N1339" s="401">
        <v>20</v>
      </c>
      <c r="O1339" s="404">
        <f t="shared" si="40"/>
        <v>0.33333333333333337</v>
      </c>
      <c r="P1339" s="405">
        <f>Table4[[#This Row],[Selling Price]]*Table4[[#This Row],[2025-Qty]]</f>
        <v>275.48000000000008</v>
      </c>
    </row>
    <row r="1340" spans="9:16">
      <c r="I1340" s="400">
        <v>1349</v>
      </c>
      <c r="J1340" s="401" t="s">
        <v>2489</v>
      </c>
      <c r="K1340" s="401" t="s">
        <v>1143</v>
      </c>
      <c r="L1340" s="401" t="s">
        <v>1144</v>
      </c>
      <c r="M1340" s="402">
        <v>709.54</v>
      </c>
      <c r="N1340" s="401">
        <v>20</v>
      </c>
      <c r="O1340" s="404">
        <f t="shared" si="40"/>
        <v>0.33333333333333337</v>
      </c>
      <c r="P1340" s="405">
        <f>Table4[[#This Row],[Selling Price]]*Table4[[#This Row],[2025-Qty]]</f>
        <v>236.51333333333335</v>
      </c>
    </row>
    <row r="1341" spans="9:16">
      <c r="I1341" s="400">
        <v>1350</v>
      </c>
      <c r="J1341" s="401" t="s">
        <v>2490</v>
      </c>
      <c r="K1341" s="401" t="s">
        <v>1143</v>
      </c>
      <c r="L1341" s="401" t="s">
        <v>1144</v>
      </c>
      <c r="M1341" s="402">
        <v>28.6</v>
      </c>
      <c r="N1341" s="401">
        <v>20</v>
      </c>
      <c r="O1341" s="404">
        <f t="shared" si="40"/>
        <v>0.33333333333333337</v>
      </c>
      <c r="P1341" s="405">
        <f>Table4[[#This Row],[Selling Price]]*Table4[[#This Row],[2025-Qty]]</f>
        <v>9.533333333333335</v>
      </c>
    </row>
    <row r="1342" spans="9:16">
      <c r="I1342" s="400">
        <v>1351</v>
      </c>
      <c r="J1342" s="401" t="s">
        <v>2491</v>
      </c>
      <c r="K1342" s="401" t="s">
        <v>1143</v>
      </c>
      <c r="L1342" s="401" t="s">
        <v>1144</v>
      </c>
      <c r="M1342" s="402">
        <v>12.75</v>
      </c>
      <c r="N1342" s="401">
        <v>20</v>
      </c>
      <c r="O1342" s="404">
        <f t="shared" si="40"/>
        <v>0.33333333333333337</v>
      </c>
      <c r="P1342" s="405">
        <f>Table4[[#This Row],[Selling Price]]*Table4[[#This Row],[2025-Qty]]</f>
        <v>4.2500000000000009</v>
      </c>
    </row>
    <row r="1343" spans="9:16">
      <c r="I1343" s="400">
        <v>1352</v>
      </c>
      <c r="J1343" s="401" t="s">
        <v>2492</v>
      </c>
      <c r="K1343" s="401" t="s">
        <v>1143</v>
      </c>
      <c r="L1343" s="401" t="s">
        <v>1144</v>
      </c>
      <c r="M1343" s="402">
        <v>30.36</v>
      </c>
      <c r="N1343" s="401">
        <v>20</v>
      </c>
      <c r="O1343" s="404">
        <f t="shared" si="40"/>
        <v>0.33333333333333337</v>
      </c>
      <c r="P1343" s="405">
        <f>Table4[[#This Row],[Selling Price]]*Table4[[#This Row],[2025-Qty]]</f>
        <v>10.120000000000001</v>
      </c>
    </row>
    <row r="1344" spans="9:16">
      <c r="I1344" s="400">
        <v>1353</v>
      </c>
      <c r="J1344" s="401" t="s">
        <v>2493</v>
      </c>
      <c r="K1344" s="401" t="s">
        <v>1143</v>
      </c>
      <c r="L1344" s="401" t="s">
        <v>1144</v>
      </c>
      <c r="M1344" s="402">
        <v>392.25</v>
      </c>
      <c r="N1344" s="401">
        <v>20</v>
      </c>
      <c r="O1344" s="404">
        <f t="shared" si="40"/>
        <v>0.33333333333333337</v>
      </c>
      <c r="P1344" s="405">
        <f>Table4[[#This Row],[Selling Price]]*Table4[[#This Row],[2025-Qty]]</f>
        <v>130.75000000000003</v>
      </c>
    </row>
    <row r="1345" spans="9:16">
      <c r="I1345" s="400">
        <v>1354</v>
      </c>
      <c r="J1345" s="401" t="s">
        <v>2494</v>
      </c>
      <c r="K1345" s="401" t="s">
        <v>1143</v>
      </c>
      <c r="L1345" s="401" t="s">
        <v>1144</v>
      </c>
      <c r="M1345" s="402">
        <v>1000</v>
      </c>
      <c r="N1345" s="401">
        <v>20</v>
      </c>
      <c r="O1345" s="404">
        <f t="shared" si="40"/>
        <v>0.33333333333333337</v>
      </c>
      <c r="P1345" s="405">
        <f>Table4[[#This Row],[Selling Price]]*Table4[[#This Row],[2025-Qty]]</f>
        <v>333.33333333333337</v>
      </c>
    </row>
    <row r="1346" spans="9:16">
      <c r="I1346" s="400">
        <v>1355</v>
      </c>
      <c r="J1346" s="401" t="s">
        <v>2495</v>
      </c>
      <c r="K1346" s="401" t="s">
        <v>1143</v>
      </c>
      <c r="L1346" s="401" t="s">
        <v>1144</v>
      </c>
      <c r="M1346" s="402">
        <v>9750</v>
      </c>
      <c r="N1346" s="401">
        <v>20</v>
      </c>
      <c r="O1346" s="404">
        <f t="shared" si="40"/>
        <v>0.33333333333333337</v>
      </c>
      <c r="P1346" s="405">
        <f>Table4[[#This Row],[Selling Price]]*Table4[[#This Row],[2025-Qty]]</f>
        <v>3250.0000000000005</v>
      </c>
    </row>
    <row r="1347" spans="9:16">
      <c r="I1347" s="400">
        <v>1356</v>
      </c>
      <c r="J1347" s="401" t="s">
        <v>2496</v>
      </c>
      <c r="K1347" s="401" t="s">
        <v>1143</v>
      </c>
      <c r="L1347" s="401" t="s">
        <v>1144</v>
      </c>
      <c r="M1347" s="402">
        <v>2448</v>
      </c>
      <c r="N1347" s="401">
        <v>20</v>
      </c>
      <c r="O1347" s="404">
        <f t="shared" ref="O1347:O1410" si="41">(N1347/3)*0.05</f>
        <v>0.33333333333333337</v>
      </c>
      <c r="P1347" s="405">
        <f>Table4[[#This Row],[Selling Price]]*Table4[[#This Row],[2025-Qty]]</f>
        <v>816.00000000000011</v>
      </c>
    </row>
    <row r="1348" spans="9:16">
      <c r="I1348" s="400">
        <v>1357</v>
      </c>
      <c r="J1348" s="401" t="s">
        <v>2497</v>
      </c>
      <c r="K1348" s="401" t="s">
        <v>1143</v>
      </c>
      <c r="L1348" s="401" t="s">
        <v>1144</v>
      </c>
      <c r="M1348" s="402">
        <v>1155</v>
      </c>
      <c r="N1348" s="401">
        <v>20</v>
      </c>
      <c r="O1348" s="404">
        <f t="shared" si="41"/>
        <v>0.33333333333333337</v>
      </c>
      <c r="P1348" s="405">
        <f>Table4[[#This Row],[Selling Price]]*Table4[[#This Row],[2025-Qty]]</f>
        <v>385.00000000000006</v>
      </c>
    </row>
    <row r="1349" spans="9:16">
      <c r="I1349" s="400">
        <v>1358</v>
      </c>
      <c r="J1349" s="401" t="s">
        <v>2498</v>
      </c>
      <c r="K1349" s="401" t="s">
        <v>1143</v>
      </c>
      <c r="L1349" s="401" t="s">
        <v>1144</v>
      </c>
      <c r="M1349" s="402">
        <v>630.96</v>
      </c>
      <c r="N1349" s="401">
        <v>20</v>
      </c>
      <c r="O1349" s="404">
        <f t="shared" si="41"/>
        <v>0.33333333333333337</v>
      </c>
      <c r="P1349" s="405">
        <f>Table4[[#This Row],[Selling Price]]*Table4[[#This Row],[2025-Qty]]</f>
        <v>210.32000000000002</v>
      </c>
    </row>
    <row r="1350" spans="9:16">
      <c r="I1350" s="400">
        <v>1359</v>
      </c>
      <c r="J1350" s="401" t="s">
        <v>2499</v>
      </c>
      <c r="K1350" s="401" t="s">
        <v>1143</v>
      </c>
      <c r="L1350" s="401" t="s">
        <v>1144</v>
      </c>
      <c r="M1350" s="402">
        <v>436.35</v>
      </c>
      <c r="N1350" s="401">
        <v>20</v>
      </c>
      <c r="O1350" s="404">
        <f t="shared" si="41"/>
        <v>0.33333333333333337</v>
      </c>
      <c r="P1350" s="405">
        <f>Table4[[#This Row],[Selling Price]]*Table4[[#This Row],[2025-Qty]]</f>
        <v>145.45000000000002</v>
      </c>
    </row>
    <row r="1351" spans="9:16">
      <c r="I1351" s="400">
        <v>1360</v>
      </c>
      <c r="J1351" s="401" t="s">
        <v>2500</v>
      </c>
      <c r="K1351" s="401" t="s">
        <v>1143</v>
      </c>
      <c r="L1351" s="401" t="s">
        <v>1144</v>
      </c>
      <c r="M1351" s="402">
        <v>1066.3399999999999</v>
      </c>
      <c r="N1351" s="401">
        <v>20</v>
      </c>
      <c r="O1351" s="404">
        <f t="shared" si="41"/>
        <v>0.33333333333333337</v>
      </c>
      <c r="P1351" s="405">
        <f>Table4[[#This Row],[Selling Price]]*Table4[[#This Row],[2025-Qty]]</f>
        <v>355.44666666666666</v>
      </c>
    </row>
    <row r="1352" spans="9:16">
      <c r="I1352" s="400">
        <v>1362</v>
      </c>
      <c r="J1352" s="401" t="s">
        <v>2501</v>
      </c>
      <c r="K1352" s="401" t="s">
        <v>1143</v>
      </c>
      <c r="L1352" s="401" t="s">
        <v>1144</v>
      </c>
      <c r="M1352" s="402">
        <v>357.3</v>
      </c>
      <c r="N1352" s="401">
        <v>20</v>
      </c>
      <c r="O1352" s="404">
        <f t="shared" si="41"/>
        <v>0.33333333333333337</v>
      </c>
      <c r="P1352" s="405">
        <f>Table4[[#This Row],[Selling Price]]*Table4[[#This Row],[2025-Qty]]</f>
        <v>119.10000000000002</v>
      </c>
    </row>
    <row r="1353" spans="9:16">
      <c r="I1353" s="400">
        <v>1363</v>
      </c>
      <c r="J1353" s="401" t="s">
        <v>2502</v>
      </c>
      <c r="K1353" s="401" t="s">
        <v>1143</v>
      </c>
      <c r="L1353" s="401" t="s">
        <v>1144</v>
      </c>
      <c r="M1353" s="402">
        <v>209.25</v>
      </c>
      <c r="N1353" s="401">
        <v>20</v>
      </c>
      <c r="O1353" s="404">
        <f t="shared" si="41"/>
        <v>0.33333333333333337</v>
      </c>
      <c r="P1353" s="405">
        <f>Table4[[#This Row],[Selling Price]]*Table4[[#This Row],[2025-Qty]]</f>
        <v>69.750000000000014</v>
      </c>
    </row>
    <row r="1354" spans="9:16">
      <c r="I1354" s="400">
        <v>1364</v>
      </c>
      <c r="J1354" s="401" t="s">
        <v>2503</v>
      </c>
      <c r="K1354" s="401" t="s">
        <v>1143</v>
      </c>
      <c r="L1354" s="401" t="s">
        <v>1144</v>
      </c>
      <c r="M1354" s="402">
        <v>595.91999999999996</v>
      </c>
      <c r="N1354" s="401">
        <v>20</v>
      </c>
      <c r="O1354" s="404">
        <f t="shared" si="41"/>
        <v>0.33333333333333337</v>
      </c>
      <c r="P1354" s="405">
        <f>Table4[[#This Row],[Selling Price]]*Table4[[#This Row],[2025-Qty]]</f>
        <v>198.64000000000001</v>
      </c>
    </row>
    <row r="1355" spans="9:16">
      <c r="I1355" s="400">
        <v>1365</v>
      </c>
      <c r="J1355" s="401" t="s">
        <v>2504</v>
      </c>
      <c r="K1355" s="401" t="s">
        <v>1143</v>
      </c>
      <c r="L1355" s="401" t="s">
        <v>1144</v>
      </c>
      <c r="M1355" s="402">
        <v>71</v>
      </c>
      <c r="N1355" s="401">
        <v>20</v>
      </c>
      <c r="O1355" s="404">
        <f t="shared" si="41"/>
        <v>0.33333333333333337</v>
      </c>
      <c r="P1355" s="405">
        <f>Table4[[#This Row],[Selling Price]]*Table4[[#This Row],[2025-Qty]]</f>
        <v>23.666666666666668</v>
      </c>
    </row>
    <row r="1356" spans="9:16">
      <c r="I1356" s="400">
        <v>1366</v>
      </c>
      <c r="J1356" s="401" t="s">
        <v>2505</v>
      </c>
      <c r="K1356" s="401" t="s">
        <v>1143</v>
      </c>
      <c r="L1356" s="401" t="s">
        <v>1144</v>
      </c>
      <c r="M1356" s="402">
        <v>145</v>
      </c>
      <c r="N1356" s="401">
        <v>20</v>
      </c>
      <c r="O1356" s="404">
        <f t="shared" si="41"/>
        <v>0.33333333333333337</v>
      </c>
      <c r="P1356" s="405">
        <f>Table4[[#This Row],[Selling Price]]*Table4[[#This Row],[2025-Qty]]</f>
        <v>48.333333333333336</v>
      </c>
    </row>
    <row r="1357" spans="9:16">
      <c r="I1357" s="400">
        <v>1367</v>
      </c>
      <c r="J1357" s="401" t="s">
        <v>2506</v>
      </c>
      <c r="K1357" s="401" t="s">
        <v>1143</v>
      </c>
      <c r="L1357" s="401" t="s">
        <v>1144</v>
      </c>
      <c r="M1357" s="402">
        <v>5000</v>
      </c>
      <c r="N1357" s="401">
        <v>20</v>
      </c>
      <c r="O1357" s="404">
        <f t="shared" si="41"/>
        <v>0.33333333333333337</v>
      </c>
      <c r="P1357" s="405">
        <f>Table4[[#This Row],[Selling Price]]*Table4[[#This Row],[2025-Qty]]</f>
        <v>1666.6666666666667</v>
      </c>
    </row>
    <row r="1358" spans="9:16">
      <c r="I1358" s="400">
        <v>1368</v>
      </c>
      <c r="J1358" s="401" t="s">
        <v>2507</v>
      </c>
      <c r="K1358" s="401" t="s">
        <v>1143</v>
      </c>
      <c r="L1358" s="401" t="s">
        <v>1144</v>
      </c>
      <c r="M1358" s="402">
        <v>65</v>
      </c>
      <c r="N1358" s="401">
        <v>20</v>
      </c>
      <c r="O1358" s="404">
        <f t="shared" si="41"/>
        <v>0.33333333333333337</v>
      </c>
      <c r="P1358" s="405">
        <f>Table4[[#This Row],[Selling Price]]*Table4[[#This Row],[2025-Qty]]</f>
        <v>21.666666666666668</v>
      </c>
    </row>
    <row r="1359" spans="9:16">
      <c r="I1359" s="400">
        <v>1369</v>
      </c>
      <c r="J1359" s="401" t="s">
        <v>2508</v>
      </c>
      <c r="K1359" s="401" t="s">
        <v>1143</v>
      </c>
      <c r="L1359" s="401" t="s">
        <v>1144</v>
      </c>
      <c r="M1359" s="402">
        <v>11.92</v>
      </c>
      <c r="N1359" s="401">
        <v>20</v>
      </c>
      <c r="O1359" s="404">
        <f t="shared" si="41"/>
        <v>0.33333333333333337</v>
      </c>
      <c r="P1359" s="405">
        <f>Table4[[#This Row],[Selling Price]]*Table4[[#This Row],[2025-Qty]]</f>
        <v>3.9733333333333336</v>
      </c>
    </row>
    <row r="1360" spans="9:16">
      <c r="I1360" s="400">
        <v>1370</v>
      </c>
      <c r="J1360" s="401" t="s">
        <v>2509</v>
      </c>
      <c r="K1360" s="401" t="s">
        <v>1143</v>
      </c>
      <c r="L1360" s="401" t="s">
        <v>1144</v>
      </c>
      <c r="M1360" s="402">
        <v>11.02</v>
      </c>
      <c r="N1360" s="401">
        <v>20</v>
      </c>
      <c r="O1360" s="404">
        <f t="shared" si="41"/>
        <v>0.33333333333333337</v>
      </c>
      <c r="P1360" s="405">
        <f>Table4[[#This Row],[Selling Price]]*Table4[[#This Row],[2025-Qty]]</f>
        <v>3.6733333333333338</v>
      </c>
    </row>
    <row r="1361" spans="9:16">
      <c r="I1361" s="400">
        <v>1371</v>
      </c>
      <c r="J1361" s="401" t="s">
        <v>2510</v>
      </c>
      <c r="K1361" s="401" t="s">
        <v>1143</v>
      </c>
      <c r="L1361" s="401" t="s">
        <v>1144</v>
      </c>
      <c r="M1361" s="402">
        <v>60</v>
      </c>
      <c r="N1361" s="401">
        <v>20</v>
      </c>
      <c r="O1361" s="404">
        <f t="shared" si="41"/>
        <v>0.33333333333333337</v>
      </c>
      <c r="P1361" s="405">
        <f>Table4[[#This Row],[Selling Price]]*Table4[[#This Row],[2025-Qty]]</f>
        <v>20.000000000000004</v>
      </c>
    </row>
    <row r="1362" spans="9:16">
      <c r="I1362" s="400">
        <v>1372</v>
      </c>
      <c r="J1362" s="401" t="s">
        <v>2511</v>
      </c>
      <c r="K1362" s="401" t="s">
        <v>1143</v>
      </c>
      <c r="L1362" s="401" t="s">
        <v>1144</v>
      </c>
      <c r="M1362" s="402">
        <v>14.25</v>
      </c>
      <c r="N1362" s="401">
        <v>20</v>
      </c>
      <c r="O1362" s="404">
        <f t="shared" si="41"/>
        <v>0.33333333333333337</v>
      </c>
      <c r="P1362" s="405">
        <f>Table4[[#This Row],[Selling Price]]*Table4[[#This Row],[2025-Qty]]</f>
        <v>4.7500000000000009</v>
      </c>
    </row>
    <row r="1363" spans="9:16">
      <c r="I1363" s="400">
        <v>1373</v>
      </c>
      <c r="J1363" s="401" t="s">
        <v>2512</v>
      </c>
      <c r="K1363" s="401" t="s">
        <v>1143</v>
      </c>
      <c r="L1363" s="401" t="s">
        <v>1144</v>
      </c>
      <c r="M1363" s="402">
        <v>48.43</v>
      </c>
      <c r="N1363" s="401">
        <v>20</v>
      </c>
      <c r="O1363" s="404">
        <f t="shared" si="41"/>
        <v>0.33333333333333337</v>
      </c>
      <c r="P1363" s="405">
        <f>Table4[[#This Row],[Selling Price]]*Table4[[#This Row],[2025-Qty]]</f>
        <v>16.143333333333334</v>
      </c>
    </row>
    <row r="1364" spans="9:16">
      <c r="I1364" s="400">
        <v>1374</v>
      </c>
      <c r="J1364" s="401" t="s">
        <v>2513</v>
      </c>
      <c r="K1364" s="401" t="s">
        <v>1143</v>
      </c>
      <c r="L1364" s="401" t="s">
        <v>1144</v>
      </c>
      <c r="M1364" s="402">
        <v>4698.75</v>
      </c>
      <c r="N1364" s="401">
        <v>20</v>
      </c>
      <c r="O1364" s="404">
        <f t="shared" si="41"/>
        <v>0.33333333333333337</v>
      </c>
      <c r="P1364" s="405">
        <f>Table4[[#This Row],[Selling Price]]*Table4[[#This Row],[2025-Qty]]</f>
        <v>1566.2500000000002</v>
      </c>
    </row>
    <row r="1365" spans="9:16">
      <c r="I1365" s="400">
        <v>1375</v>
      </c>
      <c r="J1365" s="401" t="s">
        <v>2514</v>
      </c>
      <c r="K1365" s="401" t="s">
        <v>1143</v>
      </c>
      <c r="L1365" s="401" t="s">
        <v>1144</v>
      </c>
      <c r="M1365" s="402">
        <v>10.5</v>
      </c>
      <c r="N1365" s="401">
        <v>20</v>
      </c>
      <c r="O1365" s="404">
        <f t="shared" si="41"/>
        <v>0.33333333333333337</v>
      </c>
      <c r="P1365" s="405">
        <f>Table4[[#This Row],[Selling Price]]*Table4[[#This Row],[2025-Qty]]</f>
        <v>3.5000000000000004</v>
      </c>
    </row>
    <row r="1366" spans="9:16">
      <c r="I1366" s="400">
        <v>1376</v>
      </c>
      <c r="J1366" s="401" t="s">
        <v>2515</v>
      </c>
      <c r="K1366" s="401" t="s">
        <v>1143</v>
      </c>
      <c r="L1366" s="401" t="s">
        <v>1144</v>
      </c>
      <c r="M1366" s="402">
        <v>18</v>
      </c>
      <c r="N1366" s="401">
        <v>20</v>
      </c>
      <c r="O1366" s="404">
        <f t="shared" si="41"/>
        <v>0.33333333333333337</v>
      </c>
      <c r="P1366" s="405">
        <f>Table4[[#This Row],[Selling Price]]*Table4[[#This Row],[2025-Qty]]</f>
        <v>6.0000000000000009</v>
      </c>
    </row>
    <row r="1367" spans="9:16">
      <c r="I1367" s="400">
        <v>1377</v>
      </c>
      <c r="J1367" s="401" t="s">
        <v>2516</v>
      </c>
      <c r="K1367" s="401" t="s">
        <v>1143</v>
      </c>
      <c r="L1367" s="401" t="s">
        <v>1144</v>
      </c>
      <c r="M1367" s="402">
        <v>1120</v>
      </c>
      <c r="N1367" s="401">
        <v>20</v>
      </c>
      <c r="O1367" s="404">
        <f t="shared" si="41"/>
        <v>0.33333333333333337</v>
      </c>
      <c r="P1367" s="405">
        <f>Table4[[#This Row],[Selling Price]]*Table4[[#This Row],[2025-Qty]]</f>
        <v>373.33333333333337</v>
      </c>
    </row>
    <row r="1368" spans="9:16">
      <c r="I1368" s="400">
        <v>1378</v>
      </c>
      <c r="J1368" s="401" t="s">
        <v>2517</v>
      </c>
      <c r="K1368" s="401" t="s">
        <v>1143</v>
      </c>
      <c r="L1368" s="401" t="s">
        <v>1144</v>
      </c>
      <c r="M1368" s="402">
        <v>193</v>
      </c>
      <c r="N1368" s="401">
        <v>20</v>
      </c>
      <c r="O1368" s="404">
        <f t="shared" si="41"/>
        <v>0.33333333333333337</v>
      </c>
      <c r="P1368" s="405">
        <f>Table4[[#This Row],[Selling Price]]*Table4[[#This Row],[2025-Qty]]</f>
        <v>64.333333333333343</v>
      </c>
    </row>
    <row r="1369" spans="9:16">
      <c r="I1369" s="400">
        <v>1379</v>
      </c>
      <c r="J1369" s="401" t="s">
        <v>2518</v>
      </c>
      <c r="K1369" s="401" t="s">
        <v>1143</v>
      </c>
      <c r="L1369" s="401" t="s">
        <v>1144</v>
      </c>
      <c r="M1369" s="402">
        <v>15.43</v>
      </c>
      <c r="N1369" s="401">
        <v>20</v>
      </c>
      <c r="O1369" s="404">
        <f t="shared" si="41"/>
        <v>0.33333333333333337</v>
      </c>
      <c r="P1369" s="405">
        <f>Table4[[#This Row],[Selling Price]]*Table4[[#This Row],[2025-Qty]]</f>
        <v>5.1433333333333335</v>
      </c>
    </row>
    <row r="1370" spans="9:16">
      <c r="I1370" s="400">
        <v>1380</v>
      </c>
      <c r="J1370" s="401" t="s">
        <v>2519</v>
      </c>
      <c r="K1370" s="401" t="s">
        <v>1143</v>
      </c>
      <c r="L1370" s="401" t="s">
        <v>1144</v>
      </c>
      <c r="M1370" s="402">
        <v>5144.58</v>
      </c>
      <c r="N1370" s="401">
        <v>20</v>
      </c>
      <c r="O1370" s="404">
        <f t="shared" si="41"/>
        <v>0.33333333333333337</v>
      </c>
      <c r="P1370" s="405">
        <f>Table4[[#This Row],[Selling Price]]*Table4[[#This Row],[2025-Qty]]</f>
        <v>1714.8600000000001</v>
      </c>
    </row>
    <row r="1371" spans="9:16">
      <c r="I1371" s="400">
        <v>1381</v>
      </c>
      <c r="J1371" s="401" t="s">
        <v>2520</v>
      </c>
      <c r="K1371" s="401" t="s">
        <v>1143</v>
      </c>
      <c r="L1371" s="401" t="s">
        <v>1144</v>
      </c>
      <c r="M1371" s="402">
        <v>2423.5700000000002</v>
      </c>
      <c r="N1371" s="401">
        <v>20</v>
      </c>
      <c r="O1371" s="404">
        <f t="shared" si="41"/>
        <v>0.33333333333333337</v>
      </c>
      <c r="P1371" s="405">
        <f>Table4[[#This Row],[Selling Price]]*Table4[[#This Row],[2025-Qty]]</f>
        <v>807.8566666666668</v>
      </c>
    </row>
    <row r="1372" spans="9:16">
      <c r="I1372" s="400">
        <v>1382</v>
      </c>
      <c r="J1372" s="401" t="s">
        <v>2521</v>
      </c>
      <c r="K1372" s="401" t="s">
        <v>1143</v>
      </c>
      <c r="L1372" s="401" t="s">
        <v>1144</v>
      </c>
      <c r="M1372" s="402">
        <v>1850.07</v>
      </c>
      <c r="N1372" s="401">
        <v>20</v>
      </c>
      <c r="O1372" s="404">
        <f t="shared" si="41"/>
        <v>0.33333333333333337</v>
      </c>
      <c r="P1372" s="405">
        <f>Table4[[#This Row],[Selling Price]]*Table4[[#This Row],[2025-Qty]]</f>
        <v>616.69000000000005</v>
      </c>
    </row>
    <row r="1373" spans="9:16">
      <c r="I1373" s="400">
        <v>1383</v>
      </c>
      <c r="J1373" s="401" t="s">
        <v>2522</v>
      </c>
      <c r="K1373" s="401" t="s">
        <v>1143</v>
      </c>
      <c r="L1373" s="401" t="s">
        <v>1144</v>
      </c>
      <c r="M1373" s="402">
        <v>518.57000000000005</v>
      </c>
      <c r="N1373" s="401">
        <v>20</v>
      </c>
      <c r="O1373" s="404">
        <f t="shared" si="41"/>
        <v>0.33333333333333337</v>
      </c>
      <c r="P1373" s="405">
        <f>Table4[[#This Row],[Selling Price]]*Table4[[#This Row],[2025-Qty]]</f>
        <v>172.85666666666671</v>
      </c>
    </row>
    <row r="1374" spans="9:16">
      <c r="I1374" s="400">
        <v>1384</v>
      </c>
      <c r="J1374" s="401" t="s">
        <v>2523</v>
      </c>
      <c r="K1374" s="401" t="s">
        <v>1143</v>
      </c>
      <c r="L1374" s="401" t="s">
        <v>1144</v>
      </c>
      <c r="M1374" s="402">
        <v>511.29</v>
      </c>
      <c r="N1374" s="401">
        <v>20</v>
      </c>
      <c r="O1374" s="404">
        <f t="shared" si="41"/>
        <v>0.33333333333333337</v>
      </c>
      <c r="P1374" s="405">
        <f>Table4[[#This Row],[Selling Price]]*Table4[[#This Row],[2025-Qty]]</f>
        <v>170.43000000000004</v>
      </c>
    </row>
    <row r="1375" spans="9:16">
      <c r="I1375" s="400">
        <v>1385</v>
      </c>
      <c r="J1375" s="401" t="s">
        <v>2524</v>
      </c>
      <c r="K1375" s="401" t="s">
        <v>1143</v>
      </c>
      <c r="L1375" s="401" t="s">
        <v>1144</v>
      </c>
      <c r="M1375" s="402">
        <v>88.5</v>
      </c>
      <c r="N1375" s="401">
        <v>20</v>
      </c>
      <c r="O1375" s="404">
        <f t="shared" si="41"/>
        <v>0.33333333333333337</v>
      </c>
      <c r="P1375" s="405">
        <f>Table4[[#This Row],[Selling Price]]*Table4[[#This Row],[2025-Qty]]</f>
        <v>29.500000000000004</v>
      </c>
    </row>
    <row r="1376" spans="9:16">
      <c r="I1376" s="400">
        <v>1386</v>
      </c>
      <c r="J1376" s="401" t="s">
        <v>2525</v>
      </c>
      <c r="K1376" s="401" t="s">
        <v>1143</v>
      </c>
      <c r="L1376" s="401" t="s">
        <v>1144</v>
      </c>
      <c r="M1376" s="402">
        <v>25</v>
      </c>
      <c r="N1376" s="401">
        <v>20</v>
      </c>
      <c r="O1376" s="404">
        <f t="shared" si="41"/>
        <v>0.33333333333333337</v>
      </c>
      <c r="P1376" s="405">
        <f>Table4[[#This Row],[Selling Price]]*Table4[[#This Row],[2025-Qty]]</f>
        <v>8.3333333333333339</v>
      </c>
    </row>
    <row r="1377" spans="9:16">
      <c r="I1377" s="400">
        <v>1387</v>
      </c>
      <c r="J1377" s="401" t="s">
        <v>2526</v>
      </c>
      <c r="K1377" s="401" t="s">
        <v>1143</v>
      </c>
      <c r="L1377" s="401" t="s">
        <v>1144</v>
      </c>
      <c r="M1377" s="402">
        <v>90.17</v>
      </c>
      <c r="N1377" s="401">
        <v>20</v>
      </c>
      <c r="O1377" s="404">
        <f t="shared" si="41"/>
        <v>0.33333333333333337</v>
      </c>
      <c r="P1377" s="405">
        <f>Table4[[#This Row],[Selling Price]]*Table4[[#This Row],[2025-Qty]]</f>
        <v>30.056666666666672</v>
      </c>
    </row>
    <row r="1378" spans="9:16">
      <c r="I1378" s="400">
        <v>1388</v>
      </c>
      <c r="J1378" s="401" t="s">
        <v>2527</v>
      </c>
      <c r="K1378" s="401" t="s">
        <v>1143</v>
      </c>
      <c r="L1378" s="401" t="s">
        <v>1144</v>
      </c>
      <c r="M1378" s="402">
        <v>810.19</v>
      </c>
      <c r="N1378" s="401">
        <v>20</v>
      </c>
      <c r="O1378" s="404">
        <f t="shared" si="41"/>
        <v>0.33333333333333337</v>
      </c>
      <c r="P1378" s="405">
        <f>Table4[[#This Row],[Selling Price]]*Table4[[#This Row],[2025-Qty]]</f>
        <v>270.06333333333339</v>
      </c>
    </row>
    <row r="1379" spans="9:16">
      <c r="I1379" s="400">
        <v>1389</v>
      </c>
      <c r="J1379" s="401" t="s">
        <v>2528</v>
      </c>
      <c r="K1379" s="401" t="s">
        <v>1143</v>
      </c>
      <c r="L1379" s="401" t="s">
        <v>1144</v>
      </c>
      <c r="M1379" s="402">
        <v>1529.13</v>
      </c>
      <c r="N1379" s="401">
        <v>20</v>
      </c>
      <c r="O1379" s="404">
        <f t="shared" si="41"/>
        <v>0.33333333333333337</v>
      </c>
      <c r="P1379" s="405">
        <f>Table4[[#This Row],[Selling Price]]*Table4[[#This Row],[2025-Qty]]</f>
        <v>509.71000000000009</v>
      </c>
    </row>
    <row r="1380" spans="9:16">
      <c r="I1380" s="400">
        <v>1390</v>
      </c>
      <c r="J1380" s="401" t="s">
        <v>2529</v>
      </c>
      <c r="K1380" s="401" t="s">
        <v>1143</v>
      </c>
      <c r="L1380" s="401" t="s">
        <v>1144</v>
      </c>
      <c r="M1380" s="402">
        <v>585.75</v>
      </c>
      <c r="N1380" s="401">
        <v>20</v>
      </c>
      <c r="O1380" s="404">
        <f t="shared" si="41"/>
        <v>0.33333333333333337</v>
      </c>
      <c r="P1380" s="405">
        <f>Table4[[#This Row],[Selling Price]]*Table4[[#This Row],[2025-Qty]]</f>
        <v>195.25000000000003</v>
      </c>
    </row>
    <row r="1381" spans="9:16">
      <c r="I1381" s="400">
        <v>1391</v>
      </c>
      <c r="J1381" s="401" t="s">
        <v>2530</v>
      </c>
      <c r="K1381" s="401" t="s">
        <v>1143</v>
      </c>
      <c r="L1381" s="401" t="s">
        <v>1144</v>
      </c>
      <c r="M1381" s="402">
        <v>9.36</v>
      </c>
      <c r="N1381" s="401">
        <v>20</v>
      </c>
      <c r="O1381" s="404">
        <f t="shared" si="41"/>
        <v>0.33333333333333337</v>
      </c>
      <c r="P1381" s="405">
        <f>Table4[[#This Row],[Selling Price]]*Table4[[#This Row],[2025-Qty]]</f>
        <v>3.12</v>
      </c>
    </row>
    <row r="1382" spans="9:16">
      <c r="I1382" s="400">
        <v>1392</v>
      </c>
      <c r="J1382" s="401" t="s">
        <v>2531</v>
      </c>
      <c r="K1382" s="401" t="s">
        <v>1143</v>
      </c>
      <c r="L1382" s="401" t="s">
        <v>1144</v>
      </c>
      <c r="M1382" s="402">
        <v>39.200000000000003</v>
      </c>
      <c r="N1382" s="401">
        <v>20</v>
      </c>
      <c r="O1382" s="404">
        <f t="shared" si="41"/>
        <v>0.33333333333333337</v>
      </c>
      <c r="P1382" s="405">
        <f>Table4[[#This Row],[Selling Price]]*Table4[[#This Row],[2025-Qty]]</f>
        <v>13.066666666666668</v>
      </c>
    </row>
    <row r="1383" spans="9:16">
      <c r="I1383" s="400">
        <v>1393</v>
      </c>
      <c r="J1383" s="401" t="s">
        <v>2532</v>
      </c>
      <c r="K1383" s="401" t="s">
        <v>1143</v>
      </c>
      <c r="L1383" s="401" t="s">
        <v>1144</v>
      </c>
      <c r="M1383" s="402">
        <v>9.98</v>
      </c>
      <c r="N1383" s="401">
        <v>20</v>
      </c>
      <c r="O1383" s="404">
        <f t="shared" si="41"/>
        <v>0.33333333333333337</v>
      </c>
      <c r="P1383" s="405">
        <f>Table4[[#This Row],[Selling Price]]*Table4[[#This Row],[2025-Qty]]</f>
        <v>3.3266666666666671</v>
      </c>
    </row>
    <row r="1384" spans="9:16">
      <c r="I1384" s="400">
        <v>1394</v>
      </c>
      <c r="J1384" s="401" t="s">
        <v>2533</v>
      </c>
      <c r="K1384" s="401" t="s">
        <v>1143</v>
      </c>
      <c r="L1384" s="401" t="s">
        <v>1144</v>
      </c>
      <c r="M1384" s="402">
        <v>10.34</v>
      </c>
      <c r="N1384" s="401">
        <v>20</v>
      </c>
      <c r="O1384" s="404">
        <f t="shared" si="41"/>
        <v>0.33333333333333337</v>
      </c>
      <c r="P1384" s="405">
        <f>Table4[[#This Row],[Selling Price]]*Table4[[#This Row],[2025-Qty]]</f>
        <v>3.4466666666666672</v>
      </c>
    </row>
    <row r="1385" spans="9:16">
      <c r="I1385" s="400">
        <v>1395</v>
      </c>
      <c r="J1385" s="401" t="s">
        <v>2534</v>
      </c>
      <c r="K1385" s="401" t="s">
        <v>1143</v>
      </c>
      <c r="L1385" s="401" t="s">
        <v>1144</v>
      </c>
      <c r="M1385" s="402">
        <v>12.37</v>
      </c>
      <c r="N1385" s="401">
        <v>20</v>
      </c>
      <c r="O1385" s="404">
        <f t="shared" si="41"/>
        <v>0.33333333333333337</v>
      </c>
      <c r="P1385" s="405">
        <f>Table4[[#This Row],[Selling Price]]*Table4[[#This Row],[2025-Qty]]</f>
        <v>4.123333333333334</v>
      </c>
    </row>
    <row r="1386" spans="9:16">
      <c r="I1386" s="400">
        <v>1396</v>
      </c>
      <c r="J1386" s="401" t="s">
        <v>2535</v>
      </c>
      <c r="K1386" s="401" t="s">
        <v>1143</v>
      </c>
      <c r="L1386" s="401" t="s">
        <v>1144</v>
      </c>
      <c r="M1386" s="402">
        <v>339.11</v>
      </c>
      <c r="N1386" s="401">
        <v>20</v>
      </c>
      <c r="O1386" s="404">
        <f t="shared" si="41"/>
        <v>0.33333333333333337</v>
      </c>
      <c r="P1386" s="405">
        <f>Table4[[#This Row],[Selling Price]]*Table4[[#This Row],[2025-Qty]]</f>
        <v>113.03666666666669</v>
      </c>
    </row>
    <row r="1387" spans="9:16">
      <c r="I1387" s="400">
        <v>1398</v>
      </c>
      <c r="J1387" s="401" t="s">
        <v>2536</v>
      </c>
      <c r="K1387" s="401" t="s">
        <v>1143</v>
      </c>
      <c r="L1387" s="401" t="s">
        <v>1144</v>
      </c>
      <c r="M1387" s="402">
        <v>1409.61</v>
      </c>
      <c r="N1387" s="401">
        <v>20</v>
      </c>
      <c r="O1387" s="404">
        <f t="shared" si="41"/>
        <v>0.33333333333333337</v>
      </c>
      <c r="P1387" s="405">
        <f>Table4[[#This Row],[Selling Price]]*Table4[[#This Row],[2025-Qty]]</f>
        <v>469.87</v>
      </c>
    </row>
    <row r="1388" spans="9:16">
      <c r="I1388" s="400">
        <v>1399</v>
      </c>
      <c r="J1388" s="401" t="s">
        <v>2537</v>
      </c>
      <c r="K1388" s="401" t="s">
        <v>1143</v>
      </c>
      <c r="L1388" s="401" t="s">
        <v>1144</v>
      </c>
      <c r="M1388" s="402">
        <v>455.44</v>
      </c>
      <c r="N1388" s="401">
        <v>20</v>
      </c>
      <c r="O1388" s="404">
        <f t="shared" si="41"/>
        <v>0.33333333333333337</v>
      </c>
      <c r="P1388" s="405">
        <f>Table4[[#This Row],[Selling Price]]*Table4[[#This Row],[2025-Qty]]</f>
        <v>151.81333333333336</v>
      </c>
    </row>
    <row r="1389" spans="9:16">
      <c r="I1389" s="400">
        <v>1400</v>
      </c>
      <c r="J1389" s="401" t="s">
        <v>2538</v>
      </c>
      <c r="K1389" s="401" t="s">
        <v>1143</v>
      </c>
      <c r="L1389" s="401" t="s">
        <v>1144</v>
      </c>
      <c r="M1389" s="402">
        <v>576.04999999999995</v>
      </c>
      <c r="N1389" s="401">
        <v>20</v>
      </c>
      <c r="O1389" s="404">
        <f t="shared" si="41"/>
        <v>0.33333333333333337</v>
      </c>
      <c r="P1389" s="405">
        <f>Table4[[#This Row],[Selling Price]]*Table4[[#This Row],[2025-Qty]]</f>
        <v>192.01666666666668</v>
      </c>
    </row>
    <row r="1390" spans="9:16">
      <c r="I1390" s="400">
        <v>1402</v>
      </c>
      <c r="J1390" s="401" t="s">
        <v>2539</v>
      </c>
      <c r="K1390" s="401" t="s">
        <v>1143</v>
      </c>
      <c r="L1390" s="401" t="s">
        <v>1144</v>
      </c>
      <c r="M1390" s="402">
        <v>178.6</v>
      </c>
      <c r="N1390" s="401">
        <v>20</v>
      </c>
      <c r="O1390" s="404">
        <f t="shared" si="41"/>
        <v>0.33333333333333337</v>
      </c>
      <c r="P1390" s="405">
        <f>Table4[[#This Row],[Selling Price]]*Table4[[#This Row],[2025-Qty]]</f>
        <v>59.533333333333339</v>
      </c>
    </row>
    <row r="1391" spans="9:16">
      <c r="I1391" s="400">
        <v>1403</v>
      </c>
      <c r="J1391" s="401" t="s">
        <v>2540</v>
      </c>
      <c r="K1391" s="401" t="s">
        <v>1143</v>
      </c>
      <c r="L1391" s="401" t="s">
        <v>1144</v>
      </c>
      <c r="M1391" s="402">
        <v>1218.69</v>
      </c>
      <c r="N1391" s="401">
        <v>20</v>
      </c>
      <c r="O1391" s="404">
        <f t="shared" si="41"/>
        <v>0.33333333333333337</v>
      </c>
      <c r="P1391" s="405">
        <f>Table4[[#This Row],[Selling Price]]*Table4[[#This Row],[2025-Qty]]</f>
        <v>406.23000000000008</v>
      </c>
    </row>
    <row r="1392" spans="9:16">
      <c r="I1392" s="400">
        <v>1404</v>
      </c>
      <c r="J1392" s="401" t="s">
        <v>2541</v>
      </c>
      <c r="K1392" s="401" t="s">
        <v>1143</v>
      </c>
      <c r="L1392" s="401" t="s">
        <v>1144</v>
      </c>
      <c r="M1392" s="402">
        <v>942.57</v>
      </c>
      <c r="N1392" s="401">
        <v>20</v>
      </c>
      <c r="O1392" s="404">
        <f t="shared" si="41"/>
        <v>0.33333333333333337</v>
      </c>
      <c r="P1392" s="405">
        <f>Table4[[#This Row],[Selling Price]]*Table4[[#This Row],[2025-Qty]]</f>
        <v>314.19000000000005</v>
      </c>
    </row>
    <row r="1393" spans="9:16">
      <c r="I1393" s="400">
        <v>1405</v>
      </c>
      <c r="J1393" s="401" t="s">
        <v>2542</v>
      </c>
      <c r="K1393" s="401" t="s">
        <v>1143</v>
      </c>
      <c r="L1393" s="401" t="s">
        <v>1144</v>
      </c>
      <c r="M1393" s="402">
        <v>650</v>
      </c>
      <c r="N1393" s="401">
        <v>20</v>
      </c>
      <c r="O1393" s="404">
        <f t="shared" si="41"/>
        <v>0.33333333333333337</v>
      </c>
      <c r="P1393" s="405">
        <f>Table4[[#This Row],[Selling Price]]*Table4[[#This Row],[2025-Qty]]</f>
        <v>216.66666666666669</v>
      </c>
    </row>
    <row r="1394" spans="9:16">
      <c r="I1394" s="400">
        <v>1406</v>
      </c>
      <c r="J1394" s="401" t="s">
        <v>2543</v>
      </c>
      <c r="K1394" s="401" t="s">
        <v>1143</v>
      </c>
      <c r="L1394" s="401" t="s">
        <v>1144</v>
      </c>
      <c r="M1394" s="402">
        <v>39.01</v>
      </c>
      <c r="N1394" s="401">
        <v>20</v>
      </c>
      <c r="O1394" s="404">
        <f t="shared" si="41"/>
        <v>0.33333333333333337</v>
      </c>
      <c r="P1394" s="405">
        <f>Table4[[#This Row],[Selling Price]]*Table4[[#This Row],[2025-Qty]]</f>
        <v>13.003333333333334</v>
      </c>
    </row>
    <row r="1395" spans="9:16">
      <c r="I1395" s="400">
        <v>1407</v>
      </c>
      <c r="J1395" s="401" t="s">
        <v>2544</v>
      </c>
      <c r="K1395" s="401" t="s">
        <v>1143</v>
      </c>
      <c r="L1395" s="401" t="s">
        <v>1144</v>
      </c>
      <c r="M1395" s="402">
        <v>385.64</v>
      </c>
      <c r="N1395" s="401">
        <v>20</v>
      </c>
      <c r="O1395" s="404">
        <f t="shared" si="41"/>
        <v>0.33333333333333337</v>
      </c>
      <c r="P1395" s="405">
        <f>Table4[[#This Row],[Selling Price]]*Table4[[#This Row],[2025-Qty]]</f>
        <v>128.54666666666668</v>
      </c>
    </row>
    <row r="1396" spans="9:16">
      <c r="I1396" s="400">
        <v>1408</v>
      </c>
      <c r="J1396" s="401" t="s">
        <v>2545</v>
      </c>
      <c r="K1396" s="401" t="s">
        <v>1143</v>
      </c>
      <c r="L1396" s="401" t="s">
        <v>1144</v>
      </c>
      <c r="M1396" s="402">
        <v>619</v>
      </c>
      <c r="N1396" s="401">
        <v>20</v>
      </c>
      <c r="O1396" s="404">
        <f t="shared" si="41"/>
        <v>0.33333333333333337</v>
      </c>
      <c r="P1396" s="405">
        <f>Table4[[#This Row],[Selling Price]]*Table4[[#This Row],[2025-Qty]]</f>
        <v>206.33333333333334</v>
      </c>
    </row>
    <row r="1397" spans="9:16">
      <c r="I1397" s="400">
        <v>1409</v>
      </c>
      <c r="J1397" s="401" t="s">
        <v>2546</v>
      </c>
      <c r="K1397" s="401" t="s">
        <v>1143</v>
      </c>
      <c r="L1397" s="401" t="s">
        <v>1144</v>
      </c>
      <c r="M1397" s="402">
        <v>136.25</v>
      </c>
      <c r="N1397" s="401">
        <v>20</v>
      </c>
      <c r="O1397" s="404">
        <f t="shared" si="41"/>
        <v>0.33333333333333337</v>
      </c>
      <c r="P1397" s="405">
        <f>Table4[[#This Row],[Selling Price]]*Table4[[#This Row],[2025-Qty]]</f>
        <v>45.416666666666671</v>
      </c>
    </row>
    <row r="1398" spans="9:16">
      <c r="I1398" s="400">
        <v>1410</v>
      </c>
      <c r="J1398" s="401" t="s">
        <v>2547</v>
      </c>
      <c r="K1398" s="401" t="s">
        <v>1143</v>
      </c>
      <c r="L1398" s="401" t="s">
        <v>1144</v>
      </c>
      <c r="M1398" s="402">
        <v>1839.83</v>
      </c>
      <c r="N1398" s="401">
        <v>20</v>
      </c>
      <c r="O1398" s="404">
        <f t="shared" si="41"/>
        <v>0.33333333333333337</v>
      </c>
      <c r="P1398" s="405">
        <f>Table4[[#This Row],[Selling Price]]*Table4[[#This Row],[2025-Qty]]</f>
        <v>613.27666666666676</v>
      </c>
    </row>
    <row r="1399" spans="9:16">
      <c r="I1399" s="400">
        <v>1411</v>
      </c>
      <c r="J1399" s="401" t="s">
        <v>2548</v>
      </c>
      <c r="K1399" s="401" t="s">
        <v>1143</v>
      </c>
      <c r="L1399" s="401" t="s">
        <v>1144</v>
      </c>
      <c r="M1399" s="402">
        <v>132.5</v>
      </c>
      <c r="N1399" s="401">
        <v>20</v>
      </c>
      <c r="O1399" s="404">
        <f t="shared" si="41"/>
        <v>0.33333333333333337</v>
      </c>
      <c r="P1399" s="405">
        <f>Table4[[#This Row],[Selling Price]]*Table4[[#This Row],[2025-Qty]]</f>
        <v>44.166666666666671</v>
      </c>
    </row>
    <row r="1400" spans="9:16">
      <c r="I1400" s="400">
        <v>1412</v>
      </c>
      <c r="J1400" s="401" t="s">
        <v>2549</v>
      </c>
      <c r="K1400" s="401" t="s">
        <v>1143</v>
      </c>
      <c r="L1400" s="401" t="s">
        <v>1144</v>
      </c>
      <c r="M1400" s="402">
        <v>345.32</v>
      </c>
      <c r="N1400" s="401">
        <v>20</v>
      </c>
      <c r="O1400" s="404">
        <f t="shared" si="41"/>
        <v>0.33333333333333337</v>
      </c>
      <c r="P1400" s="405">
        <f>Table4[[#This Row],[Selling Price]]*Table4[[#This Row],[2025-Qty]]</f>
        <v>115.10666666666668</v>
      </c>
    </row>
    <row r="1401" spans="9:16">
      <c r="I1401" s="400">
        <v>1413</v>
      </c>
      <c r="J1401" s="401" t="s">
        <v>2550</v>
      </c>
      <c r="K1401" s="401" t="s">
        <v>1143</v>
      </c>
      <c r="L1401" s="401" t="s">
        <v>1144</v>
      </c>
      <c r="M1401" s="402">
        <v>110.63</v>
      </c>
      <c r="N1401" s="401">
        <v>20</v>
      </c>
      <c r="O1401" s="404">
        <f t="shared" si="41"/>
        <v>0.33333333333333337</v>
      </c>
      <c r="P1401" s="405">
        <f>Table4[[#This Row],[Selling Price]]*Table4[[#This Row],[2025-Qty]]</f>
        <v>36.876666666666672</v>
      </c>
    </row>
    <row r="1402" spans="9:16">
      <c r="I1402" s="400">
        <v>1414</v>
      </c>
      <c r="J1402" s="401" t="s">
        <v>2551</v>
      </c>
      <c r="K1402" s="401" t="s">
        <v>1143</v>
      </c>
      <c r="L1402" s="401" t="s">
        <v>1144</v>
      </c>
      <c r="M1402" s="402">
        <v>21</v>
      </c>
      <c r="N1402" s="401">
        <v>20</v>
      </c>
      <c r="O1402" s="404">
        <f t="shared" si="41"/>
        <v>0.33333333333333337</v>
      </c>
      <c r="P1402" s="405">
        <f>Table4[[#This Row],[Selling Price]]*Table4[[#This Row],[2025-Qty]]</f>
        <v>7.0000000000000009</v>
      </c>
    </row>
    <row r="1403" spans="9:16">
      <c r="I1403" s="400">
        <v>1415</v>
      </c>
      <c r="J1403" s="401" t="s">
        <v>2552</v>
      </c>
      <c r="K1403" s="401" t="s">
        <v>1143</v>
      </c>
      <c r="L1403" s="401" t="s">
        <v>1144</v>
      </c>
      <c r="M1403" s="402">
        <v>2250</v>
      </c>
      <c r="N1403" s="401">
        <v>20</v>
      </c>
      <c r="O1403" s="404">
        <f t="shared" si="41"/>
        <v>0.33333333333333337</v>
      </c>
      <c r="P1403" s="405">
        <f>Table4[[#This Row],[Selling Price]]*Table4[[#This Row],[2025-Qty]]</f>
        <v>750.00000000000011</v>
      </c>
    </row>
    <row r="1404" spans="9:16">
      <c r="I1404" s="400">
        <v>1417</v>
      </c>
      <c r="J1404" s="401" t="s">
        <v>2553</v>
      </c>
      <c r="K1404" s="401" t="s">
        <v>1143</v>
      </c>
      <c r="L1404" s="401" t="s">
        <v>1144</v>
      </c>
      <c r="M1404" s="402">
        <v>468.95</v>
      </c>
      <c r="N1404" s="401">
        <v>20</v>
      </c>
      <c r="O1404" s="404">
        <f t="shared" si="41"/>
        <v>0.33333333333333337</v>
      </c>
      <c r="P1404" s="405">
        <f>Table4[[#This Row],[Selling Price]]*Table4[[#This Row],[2025-Qty]]</f>
        <v>156.31666666666669</v>
      </c>
    </row>
    <row r="1405" spans="9:16">
      <c r="I1405" s="400">
        <v>1418</v>
      </c>
      <c r="J1405" s="401" t="s">
        <v>2554</v>
      </c>
      <c r="K1405" s="401" t="s">
        <v>1143</v>
      </c>
      <c r="L1405" s="401" t="s">
        <v>1144</v>
      </c>
      <c r="M1405" s="402">
        <v>21</v>
      </c>
      <c r="N1405" s="401">
        <v>20</v>
      </c>
      <c r="O1405" s="404">
        <f t="shared" si="41"/>
        <v>0.33333333333333337</v>
      </c>
      <c r="P1405" s="405">
        <f>Table4[[#This Row],[Selling Price]]*Table4[[#This Row],[2025-Qty]]</f>
        <v>7.0000000000000009</v>
      </c>
    </row>
    <row r="1406" spans="9:16">
      <c r="I1406" s="400">
        <v>1419</v>
      </c>
      <c r="J1406" s="401" t="s">
        <v>2555</v>
      </c>
      <c r="K1406" s="401" t="s">
        <v>1143</v>
      </c>
      <c r="L1406" s="401" t="s">
        <v>1144</v>
      </c>
      <c r="M1406" s="402">
        <v>1026</v>
      </c>
      <c r="N1406" s="401">
        <v>20</v>
      </c>
      <c r="O1406" s="404">
        <f t="shared" si="41"/>
        <v>0.33333333333333337</v>
      </c>
      <c r="P1406" s="405">
        <f>Table4[[#This Row],[Selling Price]]*Table4[[#This Row],[2025-Qty]]</f>
        <v>342.00000000000006</v>
      </c>
    </row>
    <row r="1407" spans="9:16">
      <c r="I1407" s="400">
        <v>1420</v>
      </c>
      <c r="J1407" s="401" t="s">
        <v>2556</v>
      </c>
      <c r="K1407" s="401" t="s">
        <v>1143</v>
      </c>
      <c r="L1407" s="401" t="s">
        <v>1144</v>
      </c>
      <c r="M1407" s="402">
        <v>65.45</v>
      </c>
      <c r="N1407" s="401">
        <v>20</v>
      </c>
      <c r="O1407" s="404">
        <f t="shared" si="41"/>
        <v>0.33333333333333337</v>
      </c>
      <c r="P1407" s="405">
        <f>Table4[[#This Row],[Selling Price]]*Table4[[#This Row],[2025-Qty]]</f>
        <v>21.81666666666667</v>
      </c>
    </row>
    <row r="1408" spans="9:16">
      <c r="I1408" s="400">
        <v>1421</v>
      </c>
      <c r="J1408" s="401" t="s">
        <v>2557</v>
      </c>
      <c r="K1408" s="401" t="s">
        <v>1143</v>
      </c>
      <c r="L1408" s="401" t="s">
        <v>1144</v>
      </c>
      <c r="M1408" s="402">
        <v>350</v>
      </c>
      <c r="N1408" s="401">
        <v>20</v>
      </c>
      <c r="O1408" s="404">
        <f t="shared" si="41"/>
        <v>0.33333333333333337</v>
      </c>
      <c r="P1408" s="405">
        <f>Table4[[#This Row],[Selling Price]]*Table4[[#This Row],[2025-Qty]]</f>
        <v>116.66666666666669</v>
      </c>
    </row>
    <row r="1409" spans="9:16">
      <c r="I1409" s="400">
        <v>1422</v>
      </c>
      <c r="J1409" s="401" t="s">
        <v>2558</v>
      </c>
      <c r="K1409" s="401" t="s">
        <v>1143</v>
      </c>
      <c r="L1409" s="401" t="s">
        <v>1144</v>
      </c>
      <c r="M1409" s="402">
        <v>39.340000000000003</v>
      </c>
      <c r="N1409" s="401">
        <v>20</v>
      </c>
      <c r="O1409" s="404">
        <f t="shared" si="41"/>
        <v>0.33333333333333337</v>
      </c>
      <c r="P1409" s="405">
        <f>Table4[[#This Row],[Selling Price]]*Table4[[#This Row],[2025-Qty]]</f>
        <v>13.113333333333335</v>
      </c>
    </row>
    <row r="1410" spans="9:16">
      <c r="I1410" s="400">
        <v>1423</v>
      </c>
      <c r="J1410" s="401" t="s">
        <v>2559</v>
      </c>
      <c r="K1410" s="401" t="s">
        <v>1143</v>
      </c>
      <c r="L1410" s="401" t="s">
        <v>1144</v>
      </c>
      <c r="M1410" s="402">
        <v>176.75</v>
      </c>
      <c r="N1410" s="401">
        <v>20</v>
      </c>
      <c r="O1410" s="404">
        <f t="shared" si="41"/>
        <v>0.33333333333333337</v>
      </c>
      <c r="P1410" s="405">
        <f>Table4[[#This Row],[Selling Price]]*Table4[[#This Row],[2025-Qty]]</f>
        <v>58.916666666666671</v>
      </c>
    </row>
    <row r="1411" spans="9:16">
      <c r="I1411" s="400">
        <v>1424</v>
      </c>
      <c r="J1411" s="401" t="s">
        <v>2560</v>
      </c>
      <c r="K1411" s="401" t="s">
        <v>1143</v>
      </c>
      <c r="L1411" s="401" t="s">
        <v>1144</v>
      </c>
      <c r="M1411" s="402">
        <v>1194.75</v>
      </c>
      <c r="N1411" s="401">
        <v>20</v>
      </c>
      <c r="O1411" s="404">
        <f t="shared" ref="O1411:O1474" si="42">(N1411/3)*0.05</f>
        <v>0.33333333333333337</v>
      </c>
      <c r="P1411" s="405">
        <f>Table4[[#This Row],[Selling Price]]*Table4[[#This Row],[2025-Qty]]</f>
        <v>398.25000000000006</v>
      </c>
    </row>
    <row r="1412" spans="9:16">
      <c r="I1412" s="400">
        <v>1425</v>
      </c>
      <c r="J1412" s="401" t="s">
        <v>2561</v>
      </c>
      <c r="K1412" s="401" t="s">
        <v>1143</v>
      </c>
      <c r="L1412" s="401" t="s">
        <v>1144</v>
      </c>
      <c r="M1412" s="402">
        <v>439.5</v>
      </c>
      <c r="N1412" s="401">
        <v>20</v>
      </c>
      <c r="O1412" s="404">
        <f t="shared" si="42"/>
        <v>0.33333333333333337</v>
      </c>
      <c r="P1412" s="405">
        <f>Table4[[#This Row],[Selling Price]]*Table4[[#This Row],[2025-Qty]]</f>
        <v>146.50000000000003</v>
      </c>
    </row>
    <row r="1413" spans="9:16">
      <c r="I1413" s="400">
        <v>1426</v>
      </c>
      <c r="J1413" s="401" t="s">
        <v>2562</v>
      </c>
      <c r="K1413" s="401" t="s">
        <v>1143</v>
      </c>
      <c r="L1413" s="401" t="s">
        <v>1144</v>
      </c>
      <c r="M1413" s="402">
        <v>476.25</v>
      </c>
      <c r="N1413" s="401">
        <v>20</v>
      </c>
      <c r="O1413" s="404">
        <f t="shared" si="42"/>
        <v>0.33333333333333337</v>
      </c>
      <c r="P1413" s="405">
        <f>Table4[[#This Row],[Selling Price]]*Table4[[#This Row],[2025-Qty]]</f>
        <v>158.75000000000003</v>
      </c>
    </row>
    <row r="1414" spans="9:16">
      <c r="I1414" s="400">
        <v>1427</v>
      </c>
      <c r="J1414" s="401" t="s">
        <v>2563</v>
      </c>
      <c r="K1414" s="401" t="s">
        <v>1143</v>
      </c>
      <c r="L1414" s="401" t="s">
        <v>1144</v>
      </c>
      <c r="M1414" s="402">
        <v>284.25</v>
      </c>
      <c r="N1414" s="401">
        <v>20</v>
      </c>
      <c r="O1414" s="404">
        <f t="shared" si="42"/>
        <v>0.33333333333333337</v>
      </c>
      <c r="P1414" s="405">
        <f>Table4[[#This Row],[Selling Price]]*Table4[[#This Row],[2025-Qty]]</f>
        <v>94.750000000000014</v>
      </c>
    </row>
    <row r="1415" spans="9:16">
      <c r="I1415" s="400">
        <v>1428</v>
      </c>
      <c r="J1415" s="401" t="s">
        <v>2564</v>
      </c>
      <c r="K1415" s="401" t="s">
        <v>1143</v>
      </c>
      <c r="L1415" s="401" t="s">
        <v>1144</v>
      </c>
      <c r="M1415" s="402">
        <v>390</v>
      </c>
      <c r="N1415" s="401">
        <v>20</v>
      </c>
      <c r="O1415" s="404">
        <f t="shared" si="42"/>
        <v>0.33333333333333337</v>
      </c>
      <c r="P1415" s="405">
        <f>Table4[[#This Row],[Selling Price]]*Table4[[#This Row],[2025-Qty]]</f>
        <v>130.00000000000003</v>
      </c>
    </row>
    <row r="1416" spans="9:16">
      <c r="I1416" s="400">
        <v>1429</v>
      </c>
      <c r="J1416" s="401" t="s">
        <v>2565</v>
      </c>
      <c r="K1416" s="401" t="s">
        <v>1143</v>
      </c>
      <c r="L1416" s="401" t="s">
        <v>1144</v>
      </c>
      <c r="M1416" s="402">
        <v>2103</v>
      </c>
      <c r="N1416" s="401">
        <v>20</v>
      </c>
      <c r="O1416" s="404">
        <f t="shared" si="42"/>
        <v>0.33333333333333337</v>
      </c>
      <c r="P1416" s="405">
        <f>Table4[[#This Row],[Selling Price]]*Table4[[#This Row],[2025-Qty]]</f>
        <v>701.00000000000011</v>
      </c>
    </row>
    <row r="1417" spans="9:16">
      <c r="I1417" s="400">
        <v>1430</v>
      </c>
      <c r="J1417" s="401" t="s">
        <v>2566</v>
      </c>
      <c r="K1417" s="401" t="s">
        <v>1143</v>
      </c>
      <c r="L1417" s="401" t="s">
        <v>1144</v>
      </c>
      <c r="M1417" s="402">
        <v>575.78</v>
      </c>
      <c r="N1417" s="401">
        <v>20</v>
      </c>
      <c r="O1417" s="404">
        <f t="shared" si="42"/>
        <v>0.33333333333333337</v>
      </c>
      <c r="P1417" s="405">
        <f>Table4[[#This Row],[Selling Price]]*Table4[[#This Row],[2025-Qty]]</f>
        <v>191.92666666666668</v>
      </c>
    </row>
    <row r="1418" spans="9:16">
      <c r="I1418" s="400">
        <v>1432</v>
      </c>
      <c r="J1418" s="401" t="s">
        <v>2567</v>
      </c>
      <c r="K1418" s="401" t="s">
        <v>1143</v>
      </c>
      <c r="L1418" s="401" t="s">
        <v>1144</v>
      </c>
      <c r="M1418" s="402">
        <v>369.75</v>
      </c>
      <c r="N1418" s="401">
        <v>20</v>
      </c>
      <c r="O1418" s="404">
        <f t="shared" si="42"/>
        <v>0.33333333333333337</v>
      </c>
      <c r="P1418" s="405">
        <f>Table4[[#This Row],[Selling Price]]*Table4[[#This Row],[2025-Qty]]</f>
        <v>123.25000000000001</v>
      </c>
    </row>
    <row r="1419" spans="9:16">
      <c r="I1419" s="400">
        <v>1433</v>
      </c>
      <c r="J1419" s="401" t="s">
        <v>2568</v>
      </c>
      <c r="K1419" s="401" t="s">
        <v>1143</v>
      </c>
      <c r="L1419" s="401" t="s">
        <v>1144</v>
      </c>
      <c r="M1419" s="402">
        <v>871.5</v>
      </c>
      <c r="N1419" s="401">
        <v>20</v>
      </c>
      <c r="O1419" s="404">
        <f t="shared" si="42"/>
        <v>0.33333333333333337</v>
      </c>
      <c r="P1419" s="405">
        <f>Table4[[#This Row],[Selling Price]]*Table4[[#This Row],[2025-Qty]]</f>
        <v>290.50000000000006</v>
      </c>
    </row>
    <row r="1420" spans="9:16">
      <c r="I1420" s="400">
        <v>1434</v>
      </c>
      <c r="J1420" s="401" t="s">
        <v>2569</v>
      </c>
      <c r="K1420" s="401" t="s">
        <v>1143</v>
      </c>
      <c r="L1420" s="401" t="s">
        <v>1144</v>
      </c>
      <c r="M1420" s="402">
        <v>217.96</v>
      </c>
      <c r="N1420" s="401">
        <v>20</v>
      </c>
      <c r="O1420" s="404">
        <f t="shared" si="42"/>
        <v>0.33333333333333337</v>
      </c>
      <c r="P1420" s="405">
        <f>Table4[[#This Row],[Selling Price]]*Table4[[#This Row],[2025-Qty]]</f>
        <v>72.65333333333335</v>
      </c>
    </row>
    <row r="1421" spans="9:16">
      <c r="I1421" s="400">
        <v>1435</v>
      </c>
      <c r="J1421" s="401" t="s">
        <v>2570</v>
      </c>
      <c r="K1421" s="401" t="s">
        <v>1140</v>
      </c>
      <c r="L1421" s="401" t="s">
        <v>1141</v>
      </c>
      <c r="M1421" s="402">
        <v>1</v>
      </c>
      <c r="N1421" s="401">
        <v>20</v>
      </c>
      <c r="O1421" s="404">
        <f t="shared" si="42"/>
        <v>0.33333333333333337</v>
      </c>
      <c r="P1421" s="405">
        <f>Table4[[#This Row],[Selling Price]]*Table4[[#This Row],[2025-Qty]]</f>
        <v>0.33333333333333337</v>
      </c>
    </row>
    <row r="1422" spans="9:16">
      <c r="I1422" s="400">
        <v>1436</v>
      </c>
      <c r="J1422" s="401" t="s">
        <v>2571</v>
      </c>
      <c r="K1422" s="401" t="s">
        <v>1143</v>
      </c>
      <c r="L1422" s="401" t="s">
        <v>1144</v>
      </c>
      <c r="M1422" s="402">
        <v>24.95</v>
      </c>
      <c r="N1422" s="401">
        <v>20</v>
      </c>
      <c r="O1422" s="404">
        <f t="shared" si="42"/>
        <v>0.33333333333333337</v>
      </c>
      <c r="P1422" s="405">
        <f>Table4[[#This Row],[Selling Price]]*Table4[[#This Row],[2025-Qty]]</f>
        <v>8.3166666666666682</v>
      </c>
    </row>
    <row r="1423" spans="9:16">
      <c r="I1423" s="400">
        <v>1437</v>
      </c>
      <c r="J1423" s="401" t="s">
        <v>2572</v>
      </c>
      <c r="K1423" s="401" t="s">
        <v>1143</v>
      </c>
      <c r="L1423" s="401" t="s">
        <v>1144</v>
      </c>
      <c r="M1423" s="402">
        <v>987.75</v>
      </c>
      <c r="N1423" s="401">
        <v>20</v>
      </c>
      <c r="O1423" s="404">
        <f t="shared" si="42"/>
        <v>0.33333333333333337</v>
      </c>
      <c r="P1423" s="405">
        <f>Table4[[#This Row],[Selling Price]]*Table4[[#This Row],[2025-Qty]]</f>
        <v>329.25000000000006</v>
      </c>
    </row>
    <row r="1424" spans="9:16">
      <c r="I1424" s="400">
        <v>1438</v>
      </c>
      <c r="J1424" s="401" t="s">
        <v>2573</v>
      </c>
      <c r="K1424" s="401" t="s">
        <v>1143</v>
      </c>
      <c r="L1424" s="401" t="s">
        <v>1144</v>
      </c>
      <c r="M1424" s="402">
        <v>187</v>
      </c>
      <c r="N1424" s="401">
        <v>20</v>
      </c>
      <c r="O1424" s="404">
        <f t="shared" si="42"/>
        <v>0.33333333333333337</v>
      </c>
      <c r="P1424" s="405">
        <f>Table4[[#This Row],[Selling Price]]*Table4[[#This Row],[2025-Qty]]</f>
        <v>62.333333333333343</v>
      </c>
    </row>
    <row r="1425" spans="9:16">
      <c r="I1425" s="400">
        <v>1440</v>
      </c>
      <c r="J1425" s="401" t="s">
        <v>2574</v>
      </c>
      <c r="K1425" s="401" t="s">
        <v>1147</v>
      </c>
      <c r="L1425" s="401" t="s">
        <v>1144</v>
      </c>
      <c r="M1425" s="402">
        <v>4080</v>
      </c>
      <c r="N1425" s="401">
        <v>20</v>
      </c>
      <c r="O1425" s="404">
        <f t="shared" si="42"/>
        <v>0.33333333333333337</v>
      </c>
      <c r="P1425" s="405">
        <f>Table4[[#This Row],[Selling Price]]*Table4[[#This Row],[2025-Qty]]</f>
        <v>1360.0000000000002</v>
      </c>
    </row>
    <row r="1426" spans="9:16">
      <c r="I1426" s="400">
        <v>1441</v>
      </c>
      <c r="J1426" s="401" t="s">
        <v>2575</v>
      </c>
      <c r="K1426" s="401" t="s">
        <v>1147</v>
      </c>
      <c r="L1426" s="401" t="s">
        <v>1144</v>
      </c>
      <c r="M1426" s="402">
        <v>26</v>
      </c>
      <c r="N1426" s="401">
        <v>20</v>
      </c>
      <c r="O1426" s="404">
        <f t="shared" si="42"/>
        <v>0.33333333333333337</v>
      </c>
      <c r="P1426" s="405">
        <f>Table4[[#This Row],[Selling Price]]*Table4[[#This Row],[2025-Qty]]</f>
        <v>8.6666666666666679</v>
      </c>
    </row>
    <row r="1427" spans="9:16">
      <c r="I1427" s="400">
        <v>1443</v>
      </c>
      <c r="J1427" s="401" t="s">
        <v>2576</v>
      </c>
      <c r="K1427" s="401" t="s">
        <v>1143</v>
      </c>
      <c r="L1427" s="401" t="s">
        <v>1144</v>
      </c>
      <c r="M1427" s="402">
        <v>282</v>
      </c>
      <c r="N1427" s="401">
        <v>20</v>
      </c>
      <c r="O1427" s="404">
        <f t="shared" si="42"/>
        <v>0.33333333333333337</v>
      </c>
      <c r="P1427" s="405">
        <f>Table4[[#This Row],[Selling Price]]*Table4[[#This Row],[2025-Qty]]</f>
        <v>94.000000000000014</v>
      </c>
    </row>
    <row r="1428" spans="9:16">
      <c r="I1428" s="400">
        <v>1444</v>
      </c>
      <c r="J1428" s="401" t="s">
        <v>2577</v>
      </c>
      <c r="K1428" s="401" t="s">
        <v>1147</v>
      </c>
      <c r="L1428" s="401" t="s">
        <v>1144</v>
      </c>
      <c r="M1428" s="402">
        <v>522.4</v>
      </c>
      <c r="N1428" s="401">
        <v>20</v>
      </c>
      <c r="O1428" s="404">
        <f t="shared" si="42"/>
        <v>0.33333333333333337</v>
      </c>
      <c r="P1428" s="405">
        <f>Table4[[#This Row],[Selling Price]]*Table4[[#This Row],[2025-Qty]]</f>
        <v>174.13333333333335</v>
      </c>
    </row>
    <row r="1429" spans="9:16">
      <c r="I1429" s="400">
        <v>1446</v>
      </c>
      <c r="J1429" s="401" t="s">
        <v>2578</v>
      </c>
      <c r="K1429" s="401" t="s">
        <v>1147</v>
      </c>
      <c r="L1429" s="401" t="s">
        <v>1144</v>
      </c>
      <c r="M1429" s="402">
        <v>1392.38</v>
      </c>
      <c r="N1429" s="401">
        <v>20</v>
      </c>
      <c r="O1429" s="404">
        <f t="shared" si="42"/>
        <v>0.33333333333333337</v>
      </c>
      <c r="P1429" s="405">
        <f>Table4[[#This Row],[Selling Price]]*Table4[[#This Row],[2025-Qty]]</f>
        <v>464.12666666666678</v>
      </c>
    </row>
    <row r="1430" spans="9:16">
      <c r="I1430" s="400">
        <v>1447</v>
      </c>
      <c r="J1430" s="401" t="s">
        <v>2579</v>
      </c>
      <c r="K1430" s="401" t="s">
        <v>1143</v>
      </c>
      <c r="L1430" s="401" t="s">
        <v>1144</v>
      </c>
      <c r="M1430" s="402">
        <v>194.22</v>
      </c>
      <c r="N1430" s="401">
        <v>20</v>
      </c>
      <c r="O1430" s="404">
        <f t="shared" si="42"/>
        <v>0.33333333333333337</v>
      </c>
      <c r="P1430" s="405">
        <f>Table4[[#This Row],[Selling Price]]*Table4[[#This Row],[2025-Qty]]</f>
        <v>64.740000000000009</v>
      </c>
    </row>
    <row r="1431" spans="9:16">
      <c r="I1431" s="400">
        <v>1448</v>
      </c>
      <c r="J1431" s="401" t="s">
        <v>2580</v>
      </c>
      <c r="K1431" s="401" t="s">
        <v>1143</v>
      </c>
      <c r="L1431" s="401" t="s">
        <v>1144</v>
      </c>
      <c r="M1431" s="402">
        <v>480</v>
      </c>
      <c r="N1431" s="401">
        <v>20</v>
      </c>
      <c r="O1431" s="404">
        <f t="shared" si="42"/>
        <v>0.33333333333333337</v>
      </c>
      <c r="P1431" s="405">
        <f>Table4[[#This Row],[Selling Price]]*Table4[[#This Row],[2025-Qty]]</f>
        <v>160.00000000000003</v>
      </c>
    </row>
    <row r="1432" spans="9:16">
      <c r="I1432" s="400">
        <v>1449</v>
      </c>
      <c r="J1432" s="401" t="s">
        <v>2581</v>
      </c>
      <c r="K1432" s="401" t="s">
        <v>1143</v>
      </c>
      <c r="L1432" s="401" t="s">
        <v>1144</v>
      </c>
      <c r="M1432" s="402">
        <v>115.5</v>
      </c>
      <c r="N1432" s="401">
        <v>20</v>
      </c>
      <c r="O1432" s="404">
        <f t="shared" si="42"/>
        <v>0.33333333333333337</v>
      </c>
      <c r="P1432" s="405">
        <f>Table4[[#This Row],[Selling Price]]*Table4[[#This Row],[2025-Qty]]</f>
        <v>38.500000000000007</v>
      </c>
    </row>
    <row r="1433" spans="9:16">
      <c r="I1433" s="400">
        <v>1450</v>
      </c>
      <c r="J1433" s="401" t="s">
        <v>2582</v>
      </c>
      <c r="K1433" s="401" t="s">
        <v>1147</v>
      </c>
      <c r="L1433" s="401" t="s">
        <v>1144</v>
      </c>
      <c r="M1433" s="402">
        <v>836</v>
      </c>
      <c r="N1433" s="401">
        <v>20</v>
      </c>
      <c r="O1433" s="404">
        <f t="shared" si="42"/>
        <v>0.33333333333333337</v>
      </c>
      <c r="P1433" s="405">
        <f>Table4[[#This Row],[Selling Price]]*Table4[[#This Row],[2025-Qty]]</f>
        <v>278.66666666666669</v>
      </c>
    </row>
    <row r="1434" spans="9:16">
      <c r="I1434" s="400">
        <v>1451</v>
      </c>
      <c r="J1434" s="401" t="s">
        <v>2583</v>
      </c>
      <c r="K1434" s="401" t="s">
        <v>1147</v>
      </c>
      <c r="L1434" s="401" t="s">
        <v>1144</v>
      </c>
      <c r="M1434" s="402">
        <v>900</v>
      </c>
      <c r="N1434" s="401">
        <v>20</v>
      </c>
      <c r="O1434" s="404">
        <f t="shared" si="42"/>
        <v>0.33333333333333337</v>
      </c>
      <c r="P1434" s="405">
        <f>Table4[[#This Row],[Selling Price]]*Table4[[#This Row],[2025-Qty]]</f>
        <v>300.00000000000006</v>
      </c>
    </row>
    <row r="1435" spans="9:16">
      <c r="I1435" s="400">
        <v>1452</v>
      </c>
      <c r="J1435" s="401" t="s">
        <v>2584</v>
      </c>
      <c r="K1435" s="401" t="s">
        <v>1143</v>
      </c>
      <c r="L1435" s="401" t="s">
        <v>1144</v>
      </c>
      <c r="M1435" s="402">
        <v>133.33000000000001</v>
      </c>
      <c r="N1435" s="401">
        <v>20</v>
      </c>
      <c r="O1435" s="404">
        <f t="shared" si="42"/>
        <v>0.33333333333333337</v>
      </c>
      <c r="P1435" s="405">
        <f>Table4[[#This Row],[Selling Price]]*Table4[[#This Row],[2025-Qty]]</f>
        <v>44.443333333333342</v>
      </c>
    </row>
    <row r="1436" spans="9:16">
      <c r="I1436" s="400">
        <v>1453</v>
      </c>
      <c r="J1436" s="401" t="s">
        <v>2585</v>
      </c>
      <c r="K1436" s="401" t="s">
        <v>1143</v>
      </c>
      <c r="L1436" s="401" t="s">
        <v>1144</v>
      </c>
      <c r="M1436" s="402">
        <v>62.73</v>
      </c>
      <c r="N1436" s="401">
        <v>20</v>
      </c>
      <c r="O1436" s="404">
        <f t="shared" si="42"/>
        <v>0.33333333333333337</v>
      </c>
      <c r="P1436" s="405">
        <f>Table4[[#This Row],[Selling Price]]*Table4[[#This Row],[2025-Qty]]</f>
        <v>20.91</v>
      </c>
    </row>
    <row r="1437" spans="9:16">
      <c r="I1437" s="400">
        <v>1454</v>
      </c>
      <c r="J1437" s="401" t="s">
        <v>2586</v>
      </c>
      <c r="K1437" s="401" t="s">
        <v>1140</v>
      </c>
      <c r="L1437" s="401" t="s">
        <v>1141</v>
      </c>
      <c r="M1437" s="402">
        <v>91.63</v>
      </c>
      <c r="N1437" s="401">
        <v>20</v>
      </c>
      <c r="O1437" s="404">
        <f t="shared" si="42"/>
        <v>0.33333333333333337</v>
      </c>
      <c r="P1437" s="405">
        <f>Table4[[#This Row],[Selling Price]]*Table4[[#This Row],[2025-Qty]]</f>
        <v>30.543333333333337</v>
      </c>
    </row>
    <row r="1438" spans="9:16">
      <c r="I1438" s="400">
        <v>1455</v>
      </c>
      <c r="J1438" s="401" t="s">
        <v>2587</v>
      </c>
      <c r="K1438" s="401" t="s">
        <v>1140</v>
      </c>
      <c r="L1438" s="401" t="s">
        <v>1141</v>
      </c>
      <c r="M1438" s="402">
        <v>93.5</v>
      </c>
      <c r="N1438" s="401">
        <v>20</v>
      </c>
      <c r="O1438" s="404">
        <f t="shared" si="42"/>
        <v>0.33333333333333337</v>
      </c>
      <c r="P1438" s="405">
        <f>Table4[[#This Row],[Selling Price]]*Table4[[#This Row],[2025-Qty]]</f>
        <v>31.166666666666671</v>
      </c>
    </row>
    <row r="1439" spans="9:16">
      <c r="I1439" s="400">
        <v>1456</v>
      </c>
      <c r="J1439" s="401" t="s">
        <v>2588</v>
      </c>
      <c r="K1439" s="401" t="s">
        <v>1143</v>
      </c>
      <c r="L1439" s="401" t="s">
        <v>1144</v>
      </c>
      <c r="M1439" s="402">
        <v>41</v>
      </c>
      <c r="N1439" s="401">
        <v>20</v>
      </c>
      <c r="O1439" s="404">
        <f t="shared" si="42"/>
        <v>0.33333333333333337</v>
      </c>
      <c r="P1439" s="405">
        <f>Table4[[#This Row],[Selling Price]]*Table4[[#This Row],[2025-Qty]]</f>
        <v>13.666666666666668</v>
      </c>
    </row>
    <row r="1440" spans="9:16">
      <c r="I1440" s="400">
        <v>1457</v>
      </c>
      <c r="J1440" s="401" t="s">
        <v>2589</v>
      </c>
      <c r="K1440" s="401" t="s">
        <v>1147</v>
      </c>
      <c r="L1440" s="401" t="s">
        <v>1144</v>
      </c>
      <c r="M1440" s="402">
        <v>95</v>
      </c>
      <c r="N1440" s="401">
        <v>20</v>
      </c>
      <c r="O1440" s="404">
        <f t="shared" si="42"/>
        <v>0.33333333333333337</v>
      </c>
      <c r="P1440" s="405">
        <f>Table4[[#This Row],[Selling Price]]*Table4[[#This Row],[2025-Qty]]</f>
        <v>31.666666666666671</v>
      </c>
    </row>
    <row r="1441" spans="9:16">
      <c r="I1441" s="400">
        <v>1461</v>
      </c>
      <c r="J1441" s="401" t="s">
        <v>2590</v>
      </c>
      <c r="K1441" s="401" t="s">
        <v>1143</v>
      </c>
      <c r="L1441" s="401" t="s">
        <v>1144</v>
      </c>
      <c r="M1441" s="402">
        <v>883</v>
      </c>
      <c r="N1441" s="401">
        <v>20</v>
      </c>
      <c r="O1441" s="404">
        <f t="shared" si="42"/>
        <v>0.33333333333333337</v>
      </c>
      <c r="P1441" s="405">
        <f>Table4[[#This Row],[Selling Price]]*Table4[[#This Row],[2025-Qty]]</f>
        <v>294.33333333333337</v>
      </c>
    </row>
    <row r="1442" spans="9:16">
      <c r="I1442" s="400">
        <v>1462</v>
      </c>
      <c r="J1442" s="401" t="s">
        <v>2591</v>
      </c>
      <c r="K1442" s="401" t="s">
        <v>1157</v>
      </c>
      <c r="L1442" s="401" t="s">
        <v>1144</v>
      </c>
      <c r="M1442" s="402">
        <v>331.89</v>
      </c>
      <c r="N1442" s="401">
        <v>20</v>
      </c>
      <c r="O1442" s="404">
        <f t="shared" si="42"/>
        <v>0.33333333333333337</v>
      </c>
      <c r="P1442" s="405">
        <f>Table4[[#This Row],[Selling Price]]*Table4[[#This Row],[2025-Qty]]</f>
        <v>110.63000000000001</v>
      </c>
    </row>
    <row r="1443" spans="9:16">
      <c r="I1443" s="400">
        <v>1463</v>
      </c>
      <c r="J1443" s="401" t="s">
        <v>2592</v>
      </c>
      <c r="K1443" s="401" t="s">
        <v>1147</v>
      </c>
      <c r="L1443" s="401" t="s">
        <v>1144</v>
      </c>
      <c r="M1443" s="402">
        <v>6255</v>
      </c>
      <c r="N1443" s="401">
        <v>20</v>
      </c>
      <c r="O1443" s="404">
        <f t="shared" si="42"/>
        <v>0.33333333333333337</v>
      </c>
      <c r="P1443" s="405">
        <f>Table4[[#This Row],[Selling Price]]*Table4[[#This Row],[2025-Qty]]</f>
        <v>2085.0000000000005</v>
      </c>
    </row>
    <row r="1444" spans="9:16">
      <c r="I1444" s="400">
        <v>1464</v>
      </c>
      <c r="J1444" s="401" t="s">
        <v>2593</v>
      </c>
      <c r="K1444" s="401" t="s">
        <v>1147</v>
      </c>
      <c r="L1444" s="401" t="s">
        <v>1144</v>
      </c>
      <c r="M1444" s="402">
        <v>300</v>
      </c>
      <c r="N1444" s="401">
        <v>20</v>
      </c>
      <c r="O1444" s="404">
        <f t="shared" si="42"/>
        <v>0.33333333333333337</v>
      </c>
      <c r="P1444" s="405">
        <f>Table4[[#This Row],[Selling Price]]*Table4[[#This Row],[2025-Qty]]</f>
        <v>100.00000000000001</v>
      </c>
    </row>
    <row r="1445" spans="9:16">
      <c r="I1445" s="400">
        <v>1465</v>
      </c>
      <c r="J1445" s="401" t="s">
        <v>2594</v>
      </c>
      <c r="K1445" s="401" t="s">
        <v>1147</v>
      </c>
      <c r="L1445" s="401" t="s">
        <v>1144</v>
      </c>
      <c r="M1445" s="402">
        <v>25.39</v>
      </c>
      <c r="N1445" s="401">
        <v>20</v>
      </c>
      <c r="O1445" s="404">
        <f t="shared" si="42"/>
        <v>0.33333333333333337</v>
      </c>
      <c r="P1445" s="405">
        <f>Table4[[#This Row],[Selling Price]]*Table4[[#This Row],[2025-Qty]]</f>
        <v>8.4633333333333347</v>
      </c>
    </row>
    <row r="1446" spans="9:16">
      <c r="I1446" s="400">
        <v>1466</v>
      </c>
      <c r="J1446" s="401" t="s">
        <v>2595</v>
      </c>
      <c r="K1446" s="401" t="s">
        <v>1147</v>
      </c>
      <c r="L1446" s="401" t="s">
        <v>1144</v>
      </c>
      <c r="M1446" s="402">
        <v>148.44</v>
      </c>
      <c r="N1446" s="401">
        <v>20</v>
      </c>
      <c r="O1446" s="404">
        <f t="shared" si="42"/>
        <v>0.33333333333333337</v>
      </c>
      <c r="P1446" s="405">
        <f>Table4[[#This Row],[Selling Price]]*Table4[[#This Row],[2025-Qty]]</f>
        <v>49.480000000000004</v>
      </c>
    </row>
    <row r="1447" spans="9:16">
      <c r="I1447" s="400">
        <v>1467</v>
      </c>
      <c r="J1447" s="401" t="s">
        <v>2596</v>
      </c>
      <c r="K1447" s="401" t="s">
        <v>1147</v>
      </c>
      <c r="L1447" s="401" t="s">
        <v>1144</v>
      </c>
      <c r="M1447" s="402">
        <v>11.37</v>
      </c>
      <c r="N1447" s="401">
        <v>20</v>
      </c>
      <c r="O1447" s="404">
        <f t="shared" si="42"/>
        <v>0.33333333333333337</v>
      </c>
      <c r="P1447" s="405">
        <f>Table4[[#This Row],[Selling Price]]*Table4[[#This Row],[2025-Qty]]</f>
        <v>3.79</v>
      </c>
    </row>
    <row r="1448" spans="9:16">
      <c r="I1448" s="400">
        <v>1468</v>
      </c>
      <c r="J1448" s="401" t="s">
        <v>2597</v>
      </c>
      <c r="K1448" s="401" t="s">
        <v>1147</v>
      </c>
      <c r="L1448" s="401" t="s">
        <v>1144</v>
      </c>
      <c r="M1448" s="402">
        <v>165.44</v>
      </c>
      <c r="N1448" s="401">
        <v>20</v>
      </c>
      <c r="O1448" s="404">
        <f t="shared" si="42"/>
        <v>0.33333333333333337</v>
      </c>
      <c r="P1448" s="405">
        <f>Table4[[#This Row],[Selling Price]]*Table4[[#This Row],[2025-Qty]]</f>
        <v>55.146666666666675</v>
      </c>
    </row>
    <row r="1449" spans="9:16">
      <c r="I1449" s="400">
        <v>1469</v>
      </c>
      <c r="J1449" s="401" t="s">
        <v>2598</v>
      </c>
      <c r="K1449" s="401" t="s">
        <v>1147</v>
      </c>
      <c r="L1449" s="401" t="s">
        <v>1144</v>
      </c>
      <c r="M1449" s="402">
        <v>1425</v>
      </c>
      <c r="N1449" s="401">
        <v>20</v>
      </c>
      <c r="O1449" s="404">
        <f t="shared" si="42"/>
        <v>0.33333333333333337</v>
      </c>
      <c r="P1449" s="405">
        <f>Table4[[#This Row],[Selling Price]]*Table4[[#This Row],[2025-Qty]]</f>
        <v>475.00000000000006</v>
      </c>
    </row>
    <row r="1450" spans="9:16">
      <c r="I1450" s="400">
        <v>1470</v>
      </c>
      <c r="J1450" s="401" t="s">
        <v>2599</v>
      </c>
      <c r="K1450" s="401" t="s">
        <v>1147</v>
      </c>
      <c r="L1450" s="401" t="s">
        <v>1144</v>
      </c>
      <c r="M1450" s="402">
        <v>1442.98</v>
      </c>
      <c r="N1450" s="401">
        <v>20</v>
      </c>
      <c r="O1450" s="404">
        <f t="shared" si="42"/>
        <v>0.33333333333333337</v>
      </c>
      <c r="P1450" s="405">
        <f>Table4[[#This Row],[Selling Price]]*Table4[[#This Row],[2025-Qty]]</f>
        <v>480.9933333333334</v>
      </c>
    </row>
    <row r="1451" spans="9:16">
      <c r="I1451" s="400">
        <v>1471</v>
      </c>
      <c r="J1451" s="401" t="s">
        <v>2600</v>
      </c>
      <c r="K1451" s="401" t="s">
        <v>1147</v>
      </c>
      <c r="L1451" s="401" t="s">
        <v>1144</v>
      </c>
      <c r="M1451" s="402">
        <v>1330</v>
      </c>
      <c r="N1451" s="401">
        <v>20</v>
      </c>
      <c r="O1451" s="404">
        <f t="shared" si="42"/>
        <v>0.33333333333333337</v>
      </c>
      <c r="P1451" s="405">
        <f>Table4[[#This Row],[Selling Price]]*Table4[[#This Row],[2025-Qty]]</f>
        <v>443.33333333333337</v>
      </c>
    </row>
    <row r="1452" spans="9:16">
      <c r="I1452" s="400">
        <v>1472</v>
      </c>
      <c r="J1452" s="401" t="s">
        <v>2601</v>
      </c>
      <c r="K1452" s="401" t="s">
        <v>1147</v>
      </c>
      <c r="L1452" s="401" t="s">
        <v>1144</v>
      </c>
      <c r="M1452" s="402">
        <v>1266.68</v>
      </c>
      <c r="N1452" s="401">
        <v>20</v>
      </c>
      <c r="O1452" s="404">
        <f t="shared" si="42"/>
        <v>0.33333333333333337</v>
      </c>
      <c r="P1452" s="405">
        <f>Table4[[#This Row],[Selling Price]]*Table4[[#This Row],[2025-Qty]]</f>
        <v>422.22666666666674</v>
      </c>
    </row>
    <row r="1453" spans="9:16">
      <c r="I1453" s="400">
        <v>1473</v>
      </c>
      <c r="J1453" s="401" t="s">
        <v>2602</v>
      </c>
      <c r="K1453" s="401" t="s">
        <v>1147</v>
      </c>
      <c r="L1453" s="401" t="s">
        <v>1144</v>
      </c>
      <c r="M1453" s="402">
        <v>3444</v>
      </c>
      <c r="N1453" s="401">
        <v>20</v>
      </c>
      <c r="O1453" s="404">
        <f t="shared" si="42"/>
        <v>0.33333333333333337</v>
      </c>
      <c r="P1453" s="405">
        <f>Table4[[#This Row],[Selling Price]]*Table4[[#This Row],[2025-Qty]]</f>
        <v>1148.0000000000002</v>
      </c>
    </row>
    <row r="1454" spans="9:16">
      <c r="I1454" s="400">
        <v>1474</v>
      </c>
      <c r="J1454" s="401" t="s">
        <v>2603</v>
      </c>
      <c r="K1454" s="401" t="s">
        <v>1147</v>
      </c>
      <c r="L1454" s="401" t="s">
        <v>1144</v>
      </c>
      <c r="M1454" s="402">
        <v>56</v>
      </c>
      <c r="N1454" s="401">
        <v>20</v>
      </c>
      <c r="O1454" s="404">
        <f t="shared" si="42"/>
        <v>0.33333333333333337</v>
      </c>
      <c r="P1454" s="405">
        <f>Table4[[#This Row],[Selling Price]]*Table4[[#This Row],[2025-Qty]]</f>
        <v>18.666666666666668</v>
      </c>
    </row>
    <row r="1455" spans="9:16">
      <c r="I1455" s="400">
        <v>1475</v>
      </c>
      <c r="J1455" s="401" t="s">
        <v>2604</v>
      </c>
      <c r="K1455" s="401" t="s">
        <v>1147</v>
      </c>
      <c r="L1455" s="401" t="s">
        <v>1144</v>
      </c>
      <c r="M1455" s="402">
        <v>75.709999999999994</v>
      </c>
      <c r="N1455" s="401">
        <v>20</v>
      </c>
      <c r="O1455" s="404">
        <f t="shared" si="42"/>
        <v>0.33333333333333337</v>
      </c>
      <c r="P1455" s="405">
        <f>Table4[[#This Row],[Selling Price]]*Table4[[#This Row],[2025-Qty]]</f>
        <v>25.236666666666668</v>
      </c>
    </row>
    <row r="1456" spans="9:16">
      <c r="I1456" s="400">
        <v>1476</v>
      </c>
      <c r="J1456" s="401" t="s">
        <v>2605</v>
      </c>
      <c r="K1456" s="401" t="s">
        <v>1147</v>
      </c>
      <c r="L1456" s="401" t="s">
        <v>1144</v>
      </c>
      <c r="M1456" s="402">
        <v>10</v>
      </c>
      <c r="N1456" s="401">
        <v>20</v>
      </c>
      <c r="O1456" s="404">
        <f t="shared" si="42"/>
        <v>0.33333333333333337</v>
      </c>
      <c r="P1456" s="405">
        <f>Table4[[#This Row],[Selling Price]]*Table4[[#This Row],[2025-Qty]]</f>
        <v>3.3333333333333339</v>
      </c>
    </row>
    <row r="1457" spans="9:16">
      <c r="I1457" s="400">
        <v>1477</v>
      </c>
      <c r="J1457" s="401" t="s">
        <v>2606</v>
      </c>
      <c r="K1457" s="401" t="s">
        <v>1157</v>
      </c>
      <c r="L1457" s="401" t="s">
        <v>1144</v>
      </c>
      <c r="M1457" s="402">
        <v>130</v>
      </c>
      <c r="N1457" s="401">
        <v>20</v>
      </c>
      <c r="O1457" s="404">
        <f t="shared" si="42"/>
        <v>0.33333333333333337</v>
      </c>
      <c r="P1457" s="405">
        <f>Table4[[#This Row],[Selling Price]]*Table4[[#This Row],[2025-Qty]]</f>
        <v>43.333333333333336</v>
      </c>
    </row>
    <row r="1458" spans="9:16">
      <c r="I1458" s="400">
        <v>1478</v>
      </c>
      <c r="J1458" s="401" t="s">
        <v>2607</v>
      </c>
      <c r="K1458" s="401" t="s">
        <v>1157</v>
      </c>
      <c r="L1458" s="401" t="s">
        <v>1144</v>
      </c>
      <c r="M1458" s="402">
        <v>2033.4</v>
      </c>
      <c r="N1458" s="401">
        <v>20</v>
      </c>
      <c r="O1458" s="404">
        <f t="shared" si="42"/>
        <v>0.33333333333333337</v>
      </c>
      <c r="P1458" s="405">
        <f>Table4[[#This Row],[Selling Price]]*Table4[[#This Row],[2025-Qty]]</f>
        <v>677.80000000000007</v>
      </c>
    </row>
    <row r="1459" spans="9:16">
      <c r="I1459" s="400">
        <v>1480</v>
      </c>
      <c r="J1459" s="401" t="s">
        <v>2608</v>
      </c>
      <c r="K1459" s="401" t="s">
        <v>1147</v>
      </c>
      <c r="L1459" s="401" t="s">
        <v>1144</v>
      </c>
      <c r="M1459" s="402">
        <v>1072.0999999999999</v>
      </c>
      <c r="N1459" s="401">
        <v>20</v>
      </c>
      <c r="O1459" s="404">
        <f t="shared" si="42"/>
        <v>0.33333333333333337</v>
      </c>
      <c r="P1459" s="405">
        <f>Table4[[#This Row],[Selling Price]]*Table4[[#This Row],[2025-Qty]]</f>
        <v>357.36666666666667</v>
      </c>
    </row>
    <row r="1460" spans="9:16">
      <c r="I1460" s="400">
        <v>1483</v>
      </c>
      <c r="J1460" s="401" t="s">
        <v>2609</v>
      </c>
      <c r="K1460" s="401" t="s">
        <v>1147</v>
      </c>
      <c r="L1460" s="401" t="s">
        <v>1144</v>
      </c>
      <c r="M1460" s="402">
        <v>890.68</v>
      </c>
      <c r="N1460" s="401">
        <v>20</v>
      </c>
      <c r="O1460" s="404">
        <f t="shared" si="42"/>
        <v>0.33333333333333337</v>
      </c>
      <c r="P1460" s="405">
        <f>Table4[[#This Row],[Selling Price]]*Table4[[#This Row],[2025-Qty]]</f>
        <v>296.89333333333337</v>
      </c>
    </row>
    <row r="1461" spans="9:16">
      <c r="I1461" s="400">
        <v>1484</v>
      </c>
      <c r="J1461" s="401" t="s">
        <v>2610</v>
      </c>
      <c r="K1461" s="401" t="s">
        <v>1143</v>
      </c>
      <c r="L1461" s="401" t="s">
        <v>1144</v>
      </c>
      <c r="M1461" s="402">
        <v>98</v>
      </c>
      <c r="N1461" s="401">
        <v>20</v>
      </c>
      <c r="O1461" s="404">
        <f t="shared" si="42"/>
        <v>0.33333333333333337</v>
      </c>
      <c r="P1461" s="405">
        <f>Table4[[#This Row],[Selling Price]]*Table4[[#This Row],[2025-Qty]]</f>
        <v>32.666666666666671</v>
      </c>
    </row>
    <row r="1462" spans="9:16">
      <c r="I1462" s="400">
        <v>1485</v>
      </c>
      <c r="J1462" s="401" t="s">
        <v>2611</v>
      </c>
      <c r="K1462" s="401" t="s">
        <v>1140</v>
      </c>
      <c r="L1462" s="401" t="s">
        <v>1141</v>
      </c>
      <c r="M1462" s="402">
        <v>534.5</v>
      </c>
      <c r="N1462" s="401">
        <v>20</v>
      </c>
      <c r="O1462" s="404">
        <f t="shared" si="42"/>
        <v>0.33333333333333337</v>
      </c>
      <c r="P1462" s="405">
        <f>Table4[[#This Row],[Selling Price]]*Table4[[#This Row],[2025-Qty]]</f>
        <v>178.16666666666669</v>
      </c>
    </row>
    <row r="1463" spans="9:16">
      <c r="I1463" s="400">
        <v>1486</v>
      </c>
      <c r="J1463" s="401" t="s">
        <v>2612</v>
      </c>
      <c r="K1463" s="401" t="s">
        <v>1140</v>
      </c>
      <c r="L1463" s="401" t="s">
        <v>1141</v>
      </c>
      <c r="M1463" s="402">
        <v>811.62</v>
      </c>
      <c r="N1463" s="401">
        <v>20</v>
      </c>
      <c r="O1463" s="404">
        <f t="shared" si="42"/>
        <v>0.33333333333333337</v>
      </c>
      <c r="P1463" s="405">
        <f>Table4[[#This Row],[Selling Price]]*Table4[[#This Row],[2025-Qty]]</f>
        <v>270.54000000000002</v>
      </c>
    </row>
    <row r="1464" spans="9:16">
      <c r="I1464" s="400">
        <v>1487</v>
      </c>
      <c r="J1464" s="401" t="s">
        <v>2613</v>
      </c>
      <c r="K1464" s="401" t="s">
        <v>1140</v>
      </c>
      <c r="L1464" s="401" t="s">
        <v>1141</v>
      </c>
      <c r="M1464" s="402">
        <v>665</v>
      </c>
      <c r="N1464" s="401">
        <v>20</v>
      </c>
      <c r="O1464" s="404">
        <f t="shared" si="42"/>
        <v>0.33333333333333337</v>
      </c>
      <c r="P1464" s="405">
        <f>Table4[[#This Row],[Selling Price]]*Table4[[#This Row],[2025-Qty]]</f>
        <v>221.66666666666669</v>
      </c>
    </row>
    <row r="1465" spans="9:16">
      <c r="I1465" s="400">
        <v>1488</v>
      </c>
      <c r="J1465" s="401" t="s">
        <v>2614</v>
      </c>
      <c r="K1465" s="401" t="s">
        <v>1140</v>
      </c>
      <c r="L1465" s="401" t="s">
        <v>1141</v>
      </c>
      <c r="M1465" s="402">
        <v>5</v>
      </c>
      <c r="N1465" s="401">
        <v>20</v>
      </c>
      <c r="O1465" s="404">
        <f t="shared" si="42"/>
        <v>0.33333333333333337</v>
      </c>
      <c r="P1465" s="405">
        <f>Table4[[#This Row],[Selling Price]]*Table4[[#This Row],[2025-Qty]]</f>
        <v>1.666666666666667</v>
      </c>
    </row>
    <row r="1466" spans="9:16">
      <c r="I1466" s="400">
        <v>1489</v>
      </c>
      <c r="J1466" s="401" t="s">
        <v>2615</v>
      </c>
      <c r="K1466" s="401" t="s">
        <v>1140</v>
      </c>
      <c r="L1466" s="401" t="s">
        <v>1141</v>
      </c>
      <c r="M1466" s="402">
        <v>13</v>
      </c>
      <c r="N1466" s="401">
        <v>20</v>
      </c>
      <c r="O1466" s="404">
        <f t="shared" si="42"/>
        <v>0.33333333333333337</v>
      </c>
      <c r="P1466" s="405">
        <f>Table4[[#This Row],[Selling Price]]*Table4[[#This Row],[2025-Qty]]</f>
        <v>4.3333333333333339</v>
      </c>
    </row>
    <row r="1467" spans="9:16">
      <c r="I1467" s="400">
        <v>1490</v>
      </c>
      <c r="J1467" s="401" t="s">
        <v>2616</v>
      </c>
      <c r="K1467" s="401" t="s">
        <v>1140</v>
      </c>
      <c r="L1467" s="401" t="s">
        <v>1141</v>
      </c>
      <c r="M1467" s="402">
        <v>32300</v>
      </c>
      <c r="N1467" s="401">
        <v>20</v>
      </c>
      <c r="O1467" s="404">
        <f t="shared" si="42"/>
        <v>0.33333333333333337</v>
      </c>
      <c r="P1467" s="405">
        <f>Table4[[#This Row],[Selling Price]]*Table4[[#This Row],[2025-Qty]]</f>
        <v>10766.666666666668</v>
      </c>
    </row>
    <row r="1468" spans="9:16">
      <c r="I1468" s="400">
        <v>1491</v>
      </c>
      <c r="J1468" s="401" t="s">
        <v>2617</v>
      </c>
      <c r="K1468" s="401" t="s">
        <v>1147</v>
      </c>
      <c r="L1468" s="401" t="s">
        <v>1144</v>
      </c>
      <c r="M1468" s="402">
        <v>446.14</v>
      </c>
      <c r="N1468" s="401">
        <v>20</v>
      </c>
      <c r="O1468" s="404">
        <f t="shared" si="42"/>
        <v>0.33333333333333337</v>
      </c>
      <c r="P1468" s="405">
        <f>Table4[[#This Row],[Selling Price]]*Table4[[#This Row],[2025-Qty]]</f>
        <v>148.71333333333334</v>
      </c>
    </row>
    <row r="1469" spans="9:16">
      <c r="I1469" s="400">
        <v>1493</v>
      </c>
      <c r="J1469" s="401" t="s">
        <v>2618</v>
      </c>
      <c r="K1469" s="401" t="s">
        <v>1143</v>
      </c>
      <c r="L1469" s="401" t="s">
        <v>1144</v>
      </c>
      <c r="M1469" s="402">
        <v>1576</v>
      </c>
      <c r="N1469" s="401">
        <v>20</v>
      </c>
      <c r="O1469" s="404">
        <f t="shared" si="42"/>
        <v>0.33333333333333337</v>
      </c>
      <c r="P1469" s="405">
        <f>Table4[[#This Row],[Selling Price]]*Table4[[#This Row],[2025-Qty]]</f>
        <v>525.33333333333337</v>
      </c>
    </row>
    <row r="1470" spans="9:16">
      <c r="I1470" s="400">
        <v>1494</v>
      </c>
      <c r="J1470" s="401" t="s">
        <v>2619</v>
      </c>
      <c r="K1470" s="401" t="s">
        <v>1143</v>
      </c>
      <c r="L1470" s="401" t="s">
        <v>1144</v>
      </c>
      <c r="M1470" s="402">
        <v>1018</v>
      </c>
      <c r="N1470" s="401">
        <v>20</v>
      </c>
      <c r="O1470" s="404">
        <f t="shared" si="42"/>
        <v>0.33333333333333337</v>
      </c>
      <c r="P1470" s="405">
        <f>Table4[[#This Row],[Selling Price]]*Table4[[#This Row],[2025-Qty]]</f>
        <v>339.33333333333337</v>
      </c>
    </row>
    <row r="1471" spans="9:16">
      <c r="I1471" s="400">
        <v>1495</v>
      </c>
      <c r="J1471" s="401" t="s">
        <v>2620</v>
      </c>
      <c r="K1471" s="401" t="s">
        <v>1143</v>
      </c>
      <c r="L1471" s="401" t="s">
        <v>1144</v>
      </c>
      <c r="M1471" s="402">
        <v>617.57000000000005</v>
      </c>
      <c r="N1471" s="401">
        <v>20</v>
      </c>
      <c r="O1471" s="404">
        <f t="shared" si="42"/>
        <v>0.33333333333333337</v>
      </c>
      <c r="P1471" s="405">
        <f>Table4[[#This Row],[Selling Price]]*Table4[[#This Row],[2025-Qty]]</f>
        <v>205.85666666666671</v>
      </c>
    </row>
    <row r="1472" spans="9:16">
      <c r="I1472" s="400">
        <v>1496</v>
      </c>
      <c r="J1472" s="401" t="s">
        <v>2621</v>
      </c>
      <c r="K1472" s="401" t="s">
        <v>1143</v>
      </c>
      <c r="L1472" s="401" t="s">
        <v>1144</v>
      </c>
      <c r="M1472" s="402">
        <v>320.18</v>
      </c>
      <c r="N1472" s="401">
        <v>20</v>
      </c>
      <c r="O1472" s="404">
        <f t="shared" si="42"/>
        <v>0.33333333333333337</v>
      </c>
      <c r="P1472" s="405">
        <f>Table4[[#This Row],[Selling Price]]*Table4[[#This Row],[2025-Qty]]</f>
        <v>106.72666666666669</v>
      </c>
    </row>
    <row r="1473" spans="9:16">
      <c r="I1473" s="400">
        <v>1497</v>
      </c>
      <c r="J1473" s="401" t="s">
        <v>2622</v>
      </c>
      <c r="K1473" s="401" t="s">
        <v>1143</v>
      </c>
      <c r="L1473" s="401" t="s">
        <v>1144</v>
      </c>
      <c r="M1473" s="402">
        <v>688.67</v>
      </c>
      <c r="N1473" s="401">
        <v>20</v>
      </c>
      <c r="O1473" s="404">
        <f t="shared" si="42"/>
        <v>0.33333333333333337</v>
      </c>
      <c r="P1473" s="405">
        <f>Table4[[#This Row],[Selling Price]]*Table4[[#This Row],[2025-Qty]]</f>
        <v>229.55666666666667</v>
      </c>
    </row>
    <row r="1474" spans="9:16">
      <c r="I1474" s="400">
        <v>1498</v>
      </c>
      <c r="J1474" s="401" t="s">
        <v>2623</v>
      </c>
      <c r="K1474" s="401" t="s">
        <v>1143</v>
      </c>
      <c r="L1474" s="401" t="s">
        <v>1144</v>
      </c>
      <c r="M1474" s="402">
        <v>166.77</v>
      </c>
      <c r="N1474" s="401">
        <v>20</v>
      </c>
      <c r="O1474" s="404">
        <f t="shared" si="42"/>
        <v>0.33333333333333337</v>
      </c>
      <c r="P1474" s="405">
        <f>Table4[[#This Row],[Selling Price]]*Table4[[#This Row],[2025-Qty]]</f>
        <v>55.590000000000011</v>
      </c>
    </row>
    <row r="1475" spans="9:16">
      <c r="I1475" s="400">
        <v>1499</v>
      </c>
      <c r="J1475" s="401" t="s">
        <v>2624</v>
      </c>
      <c r="K1475" s="401" t="s">
        <v>1143</v>
      </c>
      <c r="L1475" s="401" t="s">
        <v>1144</v>
      </c>
      <c r="M1475" s="402">
        <v>234.32</v>
      </c>
      <c r="N1475" s="401">
        <v>20</v>
      </c>
      <c r="O1475" s="404">
        <f t="shared" ref="O1475:O1538" si="43">(N1475/3)*0.05</f>
        <v>0.33333333333333337</v>
      </c>
      <c r="P1475" s="405">
        <f>Table4[[#This Row],[Selling Price]]*Table4[[#This Row],[2025-Qty]]</f>
        <v>78.106666666666669</v>
      </c>
    </row>
    <row r="1476" spans="9:16">
      <c r="I1476" s="400">
        <v>1500</v>
      </c>
      <c r="J1476" s="401" t="s">
        <v>2625</v>
      </c>
      <c r="K1476" s="401" t="s">
        <v>1143</v>
      </c>
      <c r="L1476" s="401" t="s">
        <v>1144</v>
      </c>
      <c r="M1476" s="402">
        <v>698</v>
      </c>
      <c r="N1476" s="401">
        <v>20</v>
      </c>
      <c r="O1476" s="404">
        <f t="shared" si="43"/>
        <v>0.33333333333333337</v>
      </c>
      <c r="P1476" s="405">
        <f>Table4[[#This Row],[Selling Price]]*Table4[[#This Row],[2025-Qty]]</f>
        <v>232.66666666666669</v>
      </c>
    </row>
    <row r="1477" spans="9:16">
      <c r="I1477" s="400">
        <v>1501</v>
      </c>
      <c r="J1477" s="401" t="s">
        <v>2626</v>
      </c>
      <c r="K1477" s="401" t="s">
        <v>1147</v>
      </c>
      <c r="L1477" s="401" t="s">
        <v>1144</v>
      </c>
      <c r="M1477" s="402">
        <v>7</v>
      </c>
      <c r="N1477" s="401">
        <v>20</v>
      </c>
      <c r="O1477" s="404">
        <f t="shared" si="43"/>
        <v>0.33333333333333337</v>
      </c>
      <c r="P1477" s="405">
        <f>Table4[[#This Row],[Selling Price]]*Table4[[#This Row],[2025-Qty]]</f>
        <v>2.3333333333333335</v>
      </c>
    </row>
    <row r="1478" spans="9:16">
      <c r="I1478" s="400">
        <v>1502</v>
      </c>
      <c r="J1478" s="401" t="s">
        <v>2627</v>
      </c>
      <c r="K1478" s="401" t="s">
        <v>1299</v>
      </c>
      <c r="L1478" s="401" t="s">
        <v>1144</v>
      </c>
      <c r="M1478" s="402">
        <v>1763</v>
      </c>
      <c r="N1478" s="401">
        <v>20</v>
      </c>
      <c r="O1478" s="404">
        <f t="shared" si="43"/>
        <v>0.33333333333333337</v>
      </c>
      <c r="P1478" s="405">
        <f>Table4[[#This Row],[Selling Price]]*Table4[[#This Row],[2025-Qty]]</f>
        <v>587.66666666666674</v>
      </c>
    </row>
    <row r="1479" spans="9:16">
      <c r="I1479" s="400">
        <v>1503</v>
      </c>
      <c r="J1479" s="401" t="s">
        <v>2628</v>
      </c>
      <c r="K1479" s="401" t="s">
        <v>1157</v>
      </c>
      <c r="L1479" s="401" t="s">
        <v>1144</v>
      </c>
      <c r="M1479" s="402">
        <v>841.8</v>
      </c>
      <c r="N1479" s="401">
        <v>20</v>
      </c>
      <c r="O1479" s="404">
        <f t="shared" si="43"/>
        <v>0.33333333333333337</v>
      </c>
      <c r="P1479" s="405">
        <f>Table4[[#This Row],[Selling Price]]*Table4[[#This Row],[2025-Qty]]</f>
        <v>280.60000000000002</v>
      </c>
    </row>
    <row r="1480" spans="9:16">
      <c r="I1480" s="400">
        <v>1504</v>
      </c>
      <c r="J1480" s="401" t="s">
        <v>2629</v>
      </c>
      <c r="K1480" s="401" t="s">
        <v>1147</v>
      </c>
      <c r="L1480" s="401" t="s">
        <v>1144</v>
      </c>
      <c r="M1480" s="402">
        <v>33.26</v>
      </c>
      <c r="N1480" s="401">
        <v>20</v>
      </c>
      <c r="O1480" s="404">
        <f t="shared" si="43"/>
        <v>0.33333333333333337</v>
      </c>
      <c r="P1480" s="405">
        <f>Table4[[#This Row],[Selling Price]]*Table4[[#This Row],[2025-Qty]]</f>
        <v>11.086666666666668</v>
      </c>
    </row>
    <row r="1481" spans="9:16">
      <c r="I1481" s="400">
        <v>1505</v>
      </c>
      <c r="J1481" s="401" t="s">
        <v>2630</v>
      </c>
      <c r="K1481" s="401" t="s">
        <v>1147</v>
      </c>
      <c r="L1481" s="401" t="s">
        <v>1144</v>
      </c>
      <c r="M1481" s="402">
        <v>16.649999999999999</v>
      </c>
      <c r="N1481" s="401">
        <v>20</v>
      </c>
      <c r="O1481" s="404">
        <f t="shared" si="43"/>
        <v>0.33333333333333337</v>
      </c>
      <c r="P1481" s="405">
        <f>Table4[[#This Row],[Selling Price]]*Table4[[#This Row],[2025-Qty]]</f>
        <v>5.55</v>
      </c>
    </row>
    <row r="1482" spans="9:16">
      <c r="I1482" s="400">
        <v>1506</v>
      </c>
      <c r="J1482" s="401" t="s">
        <v>2631</v>
      </c>
      <c r="K1482" s="401" t="s">
        <v>1147</v>
      </c>
      <c r="L1482" s="401" t="s">
        <v>1144</v>
      </c>
      <c r="M1482" s="402">
        <v>26.29</v>
      </c>
      <c r="N1482" s="401">
        <v>20</v>
      </c>
      <c r="O1482" s="404">
        <f t="shared" si="43"/>
        <v>0.33333333333333337</v>
      </c>
      <c r="P1482" s="405">
        <f>Table4[[#This Row],[Selling Price]]*Table4[[#This Row],[2025-Qty]]</f>
        <v>8.7633333333333336</v>
      </c>
    </row>
    <row r="1483" spans="9:16">
      <c r="I1483" s="400">
        <v>1507</v>
      </c>
      <c r="J1483" s="401" t="s">
        <v>2632</v>
      </c>
      <c r="K1483" s="401" t="s">
        <v>1147</v>
      </c>
      <c r="L1483" s="401" t="s">
        <v>1144</v>
      </c>
      <c r="M1483" s="402">
        <v>31.05</v>
      </c>
      <c r="N1483" s="401">
        <v>20</v>
      </c>
      <c r="O1483" s="404">
        <f t="shared" si="43"/>
        <v>0.33333333333333337</v>
      </c>
      <c r="P1483" s="405">
        <f>Table4[[#This Row],[Selling Price]]*Table4[[#This Row],[2025-Qty]]</f>
        <v>10.350000000000001</v>
      </c>
    </row>
    <row r="1484" spans="9:16">
      <c r="I1484" s="400">
        <v>1508</v>
      </c>
      <c r="J1484" s="401" t="s">
        <v>2633</v>
      </c>
      <c r="K1484" s="401" t="s">
        <v>1147</v>
      </c>
      <c r="L1484" s="401" t="s">
        <v>1144</v>
      </c>
      <c r="M1484" s="402">
        <v>12.12</v>
      </c>
      <c r="N1484" s="401">
        <v>20</v>
      </c>
      <c r="O1484" s="404">
        <f t="shared" si="43"/>
        <v>0.33333333333333337</v>
      </c>
      <c r="P1484" s="405">
        <f>Table4[[#This Row],[Selling Price]]*Table4[[#This Row],[2025-Qty]]</f>
        <v>4.04</v>
      </c>
    </row>
    <row r="1485" spans="9:16">
      <c r="I1485" s="400">
        <v>1509</v>
      </c>
      <c r="J1485" s="401" t="s">
        <v>2634</v>
      </c>
      <c r="K1485" s="401" t="s">
        <v>1147</v>
      </c>
      <c r="L1485" s="401" t="s">
        <v>1144</v>
      </c>
      <c r="M1485" s="402">
        <v>79.61</v>
      </c>
      <c r="N1485" s="401">
        <v>20</v>
      </c>
      <c r="O1485" s="404">
        <f t="shared" si="43"/>
        <v>0.33333333333333337</v>
      </c>
      <c r="P1485" s="405">
        <f>Table4[[#This Row],[Selling Price]]*Table4[[#This Row],[2025-Qty]]</f>
        <v>26.536666666666669</v>
      </c>
    </row>
    <row r="1486" spans="9:16">
      <c r="I1486" s="400">
        <v>1510</v>
      </c>
      <c r="J1486" s="401" t="s">
        <v>2635</v>
      </c>
      <c r="K1486" s="401" t="s">
        <v>1147</v>
      </c>
      <c r="L1486" s="401" t="s">
        <v>1144</v>
      </c>
      <c r="M1486" s="402">
        <v>6467.68</v>
      </c>
      <c r="N1486" s="401">
        <v>20</v>
      </c>
      <c r="O1486" s="404">
        <f t="shared" si="43"/>
        <v>0.33333333333333337</v>
      </c>
      <c r="P1486" s="405">
        <f>Table4[[#This Row],[Selling Price]]*Table4[[#This Row],[2025-Qty]]</f>
        <v>2155.8933333333339</v>
      </c>
    </row>
    <row r="1487" spans="9:16">
      <c r="I1487" s="400">
        <v>1511</v>
      </c>
      <c r="J1487" s="401" t="s">
        <v>2636</v>
      </c>
      <c r="K1487" s="401" t="s">
        <v>1147</v>
      </c>
      <c r="L1487" s="401" t="s">
        <v>1144</v>
      </c>
      <c r="M1487" s="402">
        <v>594.16</v>
      </c>
      <c r="N1487" s="401">
        <v>20</v>
      </c>
      <c r="O1487" s="404">
        <f t="shared" si="43"/>
        <v>0.33333333333333337</v>
      </c>
      <c r="P1487" s="405">
        <f>Table4[[#This Row],[Selling Price]]*Table4[[#This Row],[2025-Qty]]</f>
        <v>198.05333333333334</v>
      </c>
    </row>
    <row r="1488" spans="9:16">
      <c r="I1488" s="400">
        <v>1512</v>
      </c>
      <c r="J1488" s="401" t="s">
        <v>2637</v>
      </c>
      <c r="K1488" s="401" t="s">
        <v>1147</v>
      </c>
      <c r="L1488" s="401" t="s">
        <v>1144</v>
      </c>
      <c r="M1488" s="402">
        <v>14.23</v>
      </c>
      <c r="N1488" s="401">
        <v>20</v>
      </c>
      <c r="O1488" s="404">
        <f t="shared" si="43"/>
        <v>0.33333333333333337</v>
      </c>
      <c r="P1488" s="405">
        <f>Table4[[#This Row],[Selling Price]]*Table4[[#This Row],[2025-Qty]]</f>
        <v>4.7433333333333341</v>
      </c>
    </row>
    <row r="1489" spans="9:16">
      <c r="I1489" s="400">
        <v>1513</v>
      </c>
      <c r="J1489" s="401" t="s">
        <v>2638</v>
      </c>
      <c r="K1489" s="401" t="s">
        <v>1147</v>
      </c>
      <c r="L1489" s="401" t="s">
        <v>1144</v>
      </c>
      <c r="M1489" s="402">
        <v>14.35</v>
      </c>
      <c r="N1489" s="401">
        <v>20</v>
      </c>
      <c r="O1489" s="404">
        <f t="shared" si="43"/>
        <v>0.33333333333333337</v>
      </c>
      <c r="P1489" s="405">
        <f>Table4[[#This Row],[Selling Price]]*Table4[[#This Row],[2025-Qty]]</f>
        <v>4.7833333333333341</v>
      </c>
    </row>
    <row r="1490" spans="9:16">
      <c r="I1490" s="400">
        <v>1514</v>
      </c>
      <c r="J1490" s="401" t="s">
        <v>2639</v>
      </c>
      <c r="K1490" s="401" t="s">
        <v>1147</v>
      </c>
      <c r="L1490" s="401" t="s">
        <v>1144</v>
      </c>
      <c r="M1490" s="402">
        <v>815.44</v>
      </c>
      <c r="N1490" s="401">
        <v>20</v>
      </c>
      <c r="O1490" s="404">
        <f t="shared" si="43"/>
        <v>0.33333333333333337</v>
      </c>
      <c r="P1490" s="405">
        <f>Table4[[#This Row],[Selling Price]]*Table4[[#This Row],[2025-Qty]]</f>
        <v>271.81333333333339</v>
      </c>
    </row>
    <row r="1491" spans="9:16">
      <c r="I1491" s="400">
        <v>1515</v>
      </c>
      <c r="J1491" s="401" t="s">
        <v>2640</v>
      </c>
      <c r="K1491" s="401" t="s">
        <v>1147</v>
      </c>
      <c r="L1491" s="401" t="s">
        <v>1144</v>
      </c>
      <c r="M1491" s="402">
        <v>135.49</v>
      </c>
      <c r="N1491" s="401">
        <v>20</v>
      </c>
      <c r="O1491" s="404">
        <f t="shared" si="43"/>
        <v>0.33333333333333337</v>
      </c>
      <c r="P1491" s="405">
        <f>Table4[[#This Row],[Selling Price]]*Table4[[#This Row],[2025-Qty]]</f>
        <v>45.163333333333341</v>
      </c>
    </row>
    <row r="1492" spans="9:16">
      <c r="I1492" s="400">
        <v>1516</v>
      </c>
      <c r="J1492" s="401" t="s">
        <v>2641</v>
      </c>
      <c r="K1492" s="401" t="s">
        <v>1147</v>
      </c>
      <c r="L1492" s="401" t="s">
        <v>1144</v>
      </c>
      <c r="M1492" s="402">
        <v>158.22</v>
      </c>
      <c r="N1492" s="401">
        <v>20</v>
      </c>
      <c r="O1492" s="404">
        <f t="shared" si="43"/>
        <v>0.33333333333333337</v>
      </c>
      <c r="P1492" s="405">
        <f>Table4[[#This Row],[Selling Price]]*Table4[[#This Row],[2025-Qty]]</f>
        <v>52.74</v>
      </c>
    </row>
    <row r="1493" spans="9:16">
      <c r="I1493" s="400">
        <v>1517</v>
      </c>
      <c r="J1493" s="401" t="s">
        <v>2642</v>
      </c>
      <c r="K1493" s="401" t="s">
        <v>1147</v>
      </c>
      <c r="L1493" s="401" t="s">
        <v>1144</v>
      </c>
      <c r="M1493" s="402">
        <v>33.51</v>
      </c>
      <c r="N1493" s="401">
        <v>20</v>
      </c>
      <c r="O1493" s="404">
        <f t="shared" si="43"/>
        <v>0.33333333333333337</v>
      </c>
      <c r="P1493" s="405">
        <f>Table4[[#This Row],[Selling Price]]*Table4[[#This Row],[2025-Qty]]</f>
        <v>11.17</v>
      </c>
    </row>
    <row r="1494" spans="9:16">
      <c r="I1494" s="400">
        <v>1518</v>
      </c>
      <c r="J1494" s="401" t="s">
        <v>2643</v>
      </c>
      <c r="K1494" s="401" t="s">
        <v>1147</v>
      </c>
      <c r="L1494" s="401" t="s">
        <v>1144</v>
      </c>
      <c r="M1494" s="402">
        <v>12.55</v>
      </c>
      <c r="N1494" s="401">
        <v>20</v>
      </c>
      <c r="O1494" s="404">
        <f t="shared" si="43"/>
        <v>0.33333333333333337</v>
      </c>
      <c r="P1494" s="405">
        <f>Table4[[#This Row],[Selling Price]]*Table4[[#This Row],[2025-Qty]]</f>
        <v>4.1833333333333345</v>
      </c>
    </row>
    <row r="1495" spans="9:16">
      <c r="I1495" s="400">
        <v>1519</v>
      </c>
      <c r="J1495" s="401" t="s">
        <v>2644</v>
      </c>
      <c r="K1495" s="401" t="s">
        <v>1147</v>
      </c>
      <c r="L1495" s="401" t="s">
        <v>1144</v>
      </c>
      <c r="M1495" s="402">
        <v>14.88</v>
      </c>
      <c r="N1495" s="401">
        <v>20</v>
      </c>
      <c r="O1495" s="404">
        <f t="shared" si="43"/>
        <v>0.33333333333333337</v>
      </c>
      <c r="P1495" s="405">
        <f>Table4[[#This Row],[Selling Price]]*Table4[[#This Row],[2025-Qty]]</f>
        <v>4.9600000000000009</v>
      </c>
    </row>
    <row r="1496" spans="9:16">
      <c r="I1496" s="400">
        <v>1520</v>
      </c>
      <c r="J1496" s="401" t="s">
        <v>2645</v>
      </c>
      <c r="K1496" s="401" t="s">
        <v>1147</v>
      </c>
      <c r="L1496" s="401" t="s">
        <v>1144</v>
      </c>
      <c r="M1496" s="402">
        <v>159.76</v>
      </c>
      <c r="N1496" s="401">
        <v>20</v>
      </c>
      <c r="O1496" s="404">
        <f t="shared" si="43"/>
        <v>0.33333333333333337</v>
      </c>
      <c r="P1496" s="405">
        <f>Table4[[#This Row],[Selling Price]]*Table4[[#This Row],[2025-Qty]]</f>
        <v>53.253333333333337</v>
      </c>
    </row>
    <row r="1497" spans="9:16">
      <c r="I1497" s="400">
        <v>1521</v>
      </c>
      <c r="J1497" s="401" t="s">
        <v>2646</v>
      </c>
      <c r="K1497" s="401" t="s">
        <v>1147</v>
      </c>
      <c r="L1497" s="401" t="s">
        <v>1144</v>
      </c>
      <c r="M1497" s="402">
        <v>72.53</v>
      </c>
      <c r="N1497" s="401">
        <v>20</v>
      </c>
      <c r="O1497" s="404">
        <f t="shared" si="43"/>
        <v>0.33333333333333337</v>
      </c>
      <c r="P1497" s="405">
        <f>Table4[[#This Row],[Selling Price]]*Table4[[#This Row],[2025-Qty]]</f>
        <v>24.176666666666669</v>
      </c>
    </row>
    <row r="1498" spans="9:16">
      <c r="I1498" s="400">
        <v>1522</v>
      </c>
      <c r="J1498" s="401" t="s">
        <v>2647</v>
      </c>
      <c r="K1498" s="401" t="s">
        <v>1147</v>
      </c>
      <c r="L1498" s="401" t="s">
        <v>1144</v>
      </c>
      <c r="M1498" s="402">
        <v>2253.16</v>
      </c>
      <c r="N1498" s="401">
        <v>20</v>
      </c>
      <c r="O1498" s="404">
        <f t="shared" si="43"/>
        <v>0.33333333333333337</v>
      </c>
      <c r="P1498" s="405">
        <f>Table4[[#This Row],[Selling Price]]*Table4[[#This Row],[2025-Qty]]</f>
        <v>751.0533333333334</v>
      </c>
    </row>
    <row r="1499" spans="9:16">
      <c r="I1499" s="400">
        <v>1523</v>
      </c>
      <c r="J1499" s="401" t="s">
        <v>2648</v>
      </c>
      <c r="K1499" s="401" t="s">
        <v>1147</v>
      </c>
      <c r="L1499" s="401" t="s">
        <v>1144</v>
      </c>
      <c r="M1499" s="402">
        <v>12.85</v>
      </c>
      <c r="N1499" s="401">
        <v>20</v>
      </c>
      <c r="O1499" s="404">
        <f t="shared" si="43"/>
        <v>0.33333333333333337</v>
      </c>
      <c r="P1499" s="405">
        <f>Table4[[#This Row],[Selling Price]]*Table4[[#This Row],[2025-Qty]]</f>
        <v>4.2833333333333341</v>
      </c>
    </row>
    <row r="1500" spans="9:16">
      <c r="I1500" s="400">
        <v>1524</v>
      </c>
      <c r="J1500" s="401" t="s">
        <v>2649</v>
      </c>
      <c r="K1500" s="401" t="s">
        <v>1147</v>
      </c>
      <c r="L1500" s="401" t="s">
        <v>1144</v>
      </c>
      <c r="M1500" s="402">
        <v>371.39</v>
      </c>
      <c r="N1500" s="401">
        <v>20</v>
      </c>
      <c r="O1500" s="404">
        <f t="shared" si="43"/>
        <v>0.33333333333333337</v>
      </c>
      <c r="P1500" s="405">
        <f>Table4[[#This Row],[Selling Price]]*Table4[[#This Row],[2025-Qty]]</f>
        <v>123.79666666666668</v>
      </c>
    </row>
    <row r="1501" spans="9:16">
      <c r="I1501" s="400">
        <v>1525</v>
      </c>
      <c r="J1501" s="401" t="s">
        <v>2650</v>
      </c>
      <c r="K1501" s="401" t="s">
        <v>1147</v>
      </c>
      <c r="L1501" s="401" t="s">
        <v>1144</v>
      </c>
      <c r="M1501" s="402">
        <v>7.7</v>
      </c>
      <c r="N1501" s="401">
        <v>20</v>
      </c>
      <c r="O1501" s="404">
        <f t="shared" si="43"/>
        <v>0.33333333333333337</v>
      </c>
      <c r="P1501" s="405">
        <f>Table4[[#This Row],[Selling Price]]*Table4[[#This Row],[2025-Qty]]</f>
        <v>2.5666666666666669</v>
      </c>
    </row>
    <row r="1502" spans="9:16">
      <c r="I1502" s="400">
        <v>1526</v>
      </c>
      <c r="J1502" s="401" t="s">
        <v>2651</v>
      </c>
      <c r="K1502" s="401" t="s">
        <v>1147</v>
      </c>
      <c r="L1502" s="401" t="s">
        <v>1144</v>
      </c>
      <c r="M1502" s="402">
        <v>27.5</v>
      </c>
      <c r="N1502" s="401">
        <v>20</v>
      </c>
      <c r="O1502" s="404">
        <f t="shared" si="43"/>
        <v>0.33333333333333337</v>
      </c>
      <c r="P1502" s="405">
        <f>Table4[[#This Row],[Selling Price]]*Table4[[#This Row],[2025-Qty]]</f>
        <v>9.1666666666666679</v>
      </c>
    </row>
    <row r="1503" spans="9:16">
      <c r="I1503" s="400">
        <v>1527</v>
      </c>
      <c r="J1503" s="401" t="s">
        <v>2652</v>
      </c>
      <c r="K1503" s="401" t="s">
        <v>1147</v>
      </c>
      <c r="L1503" s="401" t="s">
        <v>1144</v>
      </c>
      <c r="M1503" s="402">
        <v>8.06</v>
      </c>
      <c r="N1503" s="401">
        <v>20</v>
      </c>
      <c r="O1503" s="404">
        <f t="shared" si="43"/>
        <v>0.33333333333333337</v>
      </c>
      <c r="P1503" s="405">
        <f>Table4[[#This Row],[Selling Price]]*Table4[[#This Row],[2025-Qty]]</f>
        <v>2.686666666666667</v>
      </c>
    </row>
    <row r="1504" spans="9:16">
      <c r="I1504" s="400">
        <v>1528</v>
      </c>
      <c r="J1504" s="401" t="s">
        <v>2653</v>
      </c>
      <c r="K1504" s="401" t="s">
        <v>1147</v>
      </c>
      <c r="L1504" s="401" t="s">
        <v>1144</v>
      </c>
      <c r="M1504" s="402">
        <v>7.22</v>
      </c>
      <c r="N1504" s="401">
        <v>20</v>
      </c>
      <c r="O1504" s="404">
        <f t="shared" si="43"/>
        <v>0.33333333333333337</v>
      </c>
      <c r="P1504" s="405">
        <f>Table4[[#This Row],[Selling Price]]*Table4[[#This Row],[2025-Qty]]</f>
        <v>2.4066666666666667</v>
      </c>
    </row>
    <row r="1505" spans="9:16">
      <c r="I1505" s="400">
        <v>1529</v>
      </c>
      <c r="J1505" s="401" t="s">
        <v>2654</v>
      </c>
      <c r="K1505" s="401" t="s">
        <v>1147</v>
      </c>
      <c r="L1505" s="401" t="s">
        <v>1144</v>
      </c>
      <c r="M1505" s="402">
        <v>107.58</v>
      </c>
      <c r="N1505" s="401">
        <v>20</v>
      </c>
      <c r="O1505" s="404">
        <f t="shared" si="43"/>
        <v>0.33333333333333337</v>
      </c>
      <c r="P1505" s="405">
        <f>Table4[[#This Row],[Selling Price]]*Table4[[#This Row],[2025-Qty]]</f>
        <v>35.860000000000007</v>
      </c>
    </row>
    <row r="1506" spans="9:16">
      <c r="I1506" s="400">
        <v>1530</v>
      </c>
      <c r="J1506" s="401" t="s">
        <v>2655</v>
      </c>
      <c r="K1506" s="401" t="s">
        <v>1147</v>
      </c>
      <c r="L1506" s="401" t="s">
        <v>1144</v>
      </c>
      <c r="M1506" s="402">
        <v>11.07</v>
      </c>
      <c r="N1506" s="401">
        <v>20</v>
      </c>
      <c r="O1506" s="404">
        <f t="shared" si="43"/>
        <v>0.33333333333333337</v>
      </c>
      <c r="P1506" s="405">
        <f>Table4[[#This Row],[Selling Price]]*Table4[[#This Row],[2025-Qty]]</f>
        <v>3.6900000000000004</v>
      </c>
    </row>
    <row r="1507" spans="9:16">
      <c r="I1507" s="400">
        <v>1531</v>
      </c>
      <c r="J1507" s="401" t="s">
        <v>2656</v>
      </c>
      <c r="K1507" s="401" t="s">
        <v>1147</v>
      </c>
      <c r="L1507" s="401" t="s">
        <v>1144</v>
      </c>
      <c r="M1507" s="402">
        <v>5.59</v>
      </c>
      <c r="N1507" s="401">
        <v>20</v>
      </c>
      <c r="O1507" s="404">
        <f t="shared" si="43"/>
        <v>0.33333333333333337</v>
      </c>
      <c r="P1507" s="405">
        <f>Table4[[#This Row],[Selling Price]]*Table4[[#This Row],[2025-Qty]]</f>
        <v>1.8633333333333335</v>
      </c>
    </row>
    <row r="1508" spans="9:16">
      <c r="I1508" s="400">
        <v>1532</v>
      </c>
      <c r="J1508" s="401" t="s">
        <v>2657</v>
      </c>
      <c r="K1508" s="401" t="s">
        <v>1147</v>
      </c>
      <c r="L1508" s="401" t="s">
        <v>1144</v>
      </c>
      <c r="M1508" s="402">
        <v>5.49</v>
      </c>
      <c r="N1508" s="401">
        <v>20</v>
      </c>
      <c r="O1508" s="404">
        <f t="shared" si="43"/>
        <v>0.33333333333333337</v>
      </c>
      <c r="P1508" s="405">
        <f>Table4[[#This Row],[Selling Price]]*Table4[[#This Row],[2025-Qty]]</f>
        <v>1.8300000000000003</v>
      </c>
    </row>
    <row r="1509" spans="9:16">
      <c r="I1509" s="400">
        <v>1533</v>
      </c>
      <c r="J1509" s="401" t="s">
        <v>2658</v>
      </c>
      <c r="K1509" s="401" t="s">
        <v>1147</v>
      </c>
      <c r="L1509" s="401" t="s">
        <v>1144</v>
      </c>
      <c r="M1509" s="402">
        <v>78.739999999999995</v>
      </c>
      <c r="N1509" s="401">
        <v>20</v>
      </c>
      <c r="O1509" s="404">
        <f t="shared" si="43"/>
        <v>0.33333333333333337</v>
      </c>
      <c r="P1509" s="405">
        <f>Table4[[#This Row],[Selling Price]]*Table4[[#This Row],[2025-Qty]]</f>
        <v>26.246666666666666</v>
      </c>
    </row>
    <row r="1510" spans="9:16">
      <c r="I1510" s="400">
        <v>1534</v>
      </c>
      <c r="J1510" s="401" t="s">
        <v>2659</v>
      </c>
      <c r="K1510" s="401" t="s">
        <v>1147</v>
      </c>
      <c r="L1510" s="401" t="s">
        <v>1144</v>
      </c>
      <c r="M1510" s="402">
        <v>96.24</v>
      </c>
      <c r="N1510" s="401">
        <v>20</v>
      </c>
      <c r="O1510" s="404">
        <f t="shared" si="43"/>
        <v>0.33333333333333337</v>
      </c>
      <c r="P1510" s="405">
        <f>Table4[[#This Row],[Selling Price]]*Table4[[#This Row],[2025-Qty]]</f>
        <v>32.080000000000005</v>
      </c>
    </row>
    <row r="1511" spans="9:16">
      <c r="I1511" s="400">
        <v>1535</v>
      </c>
      <c r="J1511" s="401" t="s">
        <v>2660</v>
      </c>
      <c r="K1511" s="401" t="s">
        <v>1147</v>
      </c>
      <c r="L1511" s="401" t="s">
        <v>1144</v>
      </c>
      <c r="M1511" s="402">
        <v>114.93</v>
      </c>
      <c r="N1511" s="401">
        <v>20</v>
      </c>
      <c r="O1511" s="404">
        <f t="shared" si="43"/>
        <v>0.33333333333333337</v>
      </c>
      <c r="P1511" s="405">
        <f>Table4[[#This Row],[Selling Price]]*Table4[[#This Row],[2025-Qty]]</f>
        <v>38.310000000000009</v>
      </c>
    </row>
    <row r="1512" spans="9:16">
      <c r="I1512" s="400">
        <v>1536</v>
      </c>
      <c r="J1512" s="401" t="s">
        <v>2661</v>
      </c>
      <c r="K1512" s="401" t="s">
        <v>1147</v>
      </c>
      <c r="L1512" s="401" t="s">
        <v>1144</v>
      </c>
      <c r="M1512" s="402">
        <v>3193.37</v>
      </c>
      <c r="N1512" s="401">
        <v>20</v>
      </c>
      <c r="O1512" s="404">
        <f t="shared" si="43"/>
        <v>0.33333333333333337</v>
      </c>
      <c r="P1512" s="405">
        <f>Table4[[#This Row],[Selling Price]]*Table4[[#This Row],[2025-Qty]]</f>
        <v>1064.4566666666667</v>
      </c>
    </row>
    <row r="1513" spans="9:16">
      <c r="I1513" s="400">
        <v>1537</v>
      </c>
      <c r="J1513" s="401" t="s">
        <v>2662</v>
      </c>
      <c r="K1513" s="401" t="s">
        <v>1147</v>
      </c>
      <c r="L1513" s="401" t="s">
        <v>1144</v>
      </c>
      <c r="M1513" s="402">
        <v>19.82</v>
      </c>
      <c r="N1513" s="401">
        <v>20</v>
      </c>
      <c r="O1513" s="404">
        <f t="shared" si="43"/>
        <v>0.33333333333333337</v>
      </c>
      <c r="P1513" s="405">
        <f>Table4[[#This Row],[Selling Price]]*Table4[[#This Row],[2025-Qty]]</f>
        <v>6.6066666666666674</v>
      </c>
    </row>
    <row r="1514" spans="9:16">
      <c r="I1514" s="400">
        <v>1538</v>
      </c>
      <c r="J1514" s="401" t="s">
        <v>2663</v>
      </c>
      <c r="K1514" s="401" t="s">
        <v>1147</v>
      </c>
      <c r="L1514" s="401" t="s">
        <v>1144</v>
      </c>
      <c r="M1514" s="402">
        <v>1391.47</v>
      </c>
      <c r="N1514" s="401">
        <v>20</v>
      </c>
      <c r="O1514" s="404">
        <f t="shared" si="43"/>
        <v>0.33333333333333337</v>
      </c>
      <c r="P1514" s="405">
        <f>Table4[[#This Row],[Selling Price]]*Table4[[#This Row],[2025-Qty]]</f>
        <v>463.82333333333338</v>
      </c>
    </row>
    <row r="1515" spans="9:16">
      <c r="I1515" s="400">
        <v>1539</v>
      </c>
      <c r="J1515" s="401" t="s">
        <v>2664</v>
      </c>
      <c r="K1515" s="401" t="s">
        <v>1147</v>
      </c>
      <c r="L1515" s="401" t="s">
        <v>1144</v>
      </c>
      <c r="M1515" s="402">
        <v>823.79</v>
      </c>
      <c r="N1515" s="401">
        <v>20</v>
      </c>
      <c r="O1515" s="404">
        <f t="shared" si="43"/>
        <v>0.33333333333333337</v>
      </c>
      <c r="P1515" s="405">
        <f>Table4[[#This Row],[Selling Price]]*Table4[[#This Row],[2025-Qty]]</f>
        <v>274.59666666666669</v>
      </c>
    </row>
    <row r="1516" spans="9:16">
      <c r="I1516" s="400">
        <v>1540</v>
      </c>
      <c r="J1516" s="401" t="s">
        <v>2665</v>
      </c>
      <c r="K1516" s="401" t="s">
        <v>1147</v>
      </c>
      <c r="L1516" s="401" t="s">
        <v>1144</v>
      </c>
      <c r="M1516" s="402">
        <v>16.329999999999998</v>
      </c>
      <c r="N1516" s="401">
        <v>20</v>
      </c>
      <c r="O1516" s="404">
        <f t="shared" si="43"/>
        <v>0.33333333333333337</v>
      </c>
      <c r="P1516" s="405">
        <f>Table4[[#This Row],[Selling Price]]*Table4[[#This Row],[2025-Qty]]</f>
        <v>5.4433333333333334</v>
      </c>
    </row>
    <row r="1517" spans="9:16">
      <c r="I1517" s="400">
        <v>1541</v>
      </c>
      <c r="J1517" s="401" t="s">
        <v>2666</v>
      </c>
      <c r="K1517" s="401" t="s">
        <v>1147</v>
      </c>
      <c r="L1517" s="401" t="s">
        <v>1144</v>
      </c>
      <c r="M1517" s="402">
        <v>115.5</v>
      </c>
      <c r="N1517" s="401">
        <v>20</v>
      </c>
      <c r="O1517" s="404">
        <f t="shared" si="43"/>
        <v>0.33333333333333337</v>
      </c>
      <c r="P1517" s="405">
        <f>Table4[[#This Row],[Selling Price]]*Table4[[#This Row],[2025-Qty]]</f>
        <v>38.500000000000007</v>
      </c>
    </row>
    <row r="1518" spans="9:16">
      <c r="I1518" s="400">
        <v>1542</v>
      </c>
      <c r="J1518" s="401" t="s">
        <v>2667</v>
      </c>
      <c r="K1518" s="401" t="s">
        <v>1147</v>
      </c>
      <c r="L1518" s="401" t="s">
        <v>1144</v>
      </c>
      <c r="M1518" s="402">
        <v>32.590000000000003</v>
      </c>
      <c r="N1518" s="401">
        <v>20</v>
      </c>
      <c r="O1518" s="404">
        <f t="shared" si="43"/>
        <v>0.33333333333333337</v>
      </c>
      <c r="P1518" s="405">
        <f>Table4[[#This Row],[Selling Price]]*Table4[[#This Row],[2025-Qty]]</f>
        <v>10.863333333333335</v>
      </c>
    </row>
    <row r="1519" spans="9:16">
      <c r="I1519" s="400">
        <v>1543</v>
      </c>
      <c r="J1519" s="401" t="s">
        <v>2668</v>
      </c>
      <c r="K1519" s="401" t="s">
        <v>1147</v>
      </c>
      <c r="L1519" s="401" t="s">
        <v>1144</v>
      </c>
      <c r="M1519" s="402">
        <v>68.87</v>
      </c>
      <c r="N1519" s="401">
        <v>20</v>
      </c>
      <c r="O1519" s="404">
        <f t="shared" si="43"/>
        <v>0.33333333333333337</v>
      </c>
      <c r="P1519" s="405">
        <f>Table4[[#This Row],[Selling Price]]*Table4[[#This Row],[2025-Qty]]</f>
        <v>22.956666666666671</v>
      </c>
    </row>
    <row r="1520" spans="9:16">
      <c r="I1520" s="400">
        <v>1545</v>
      </c>
      <c r="J1520" s="401" t="s">
        <v>2669</v>
      </c>
      <c r="K1520" s="401" t="s">
        <v>1147</v>
      </c>
      <c r="L1520" s="401" t="s">
        <v>1144</v>
      </c>
      <c r="M1520" s="402">
        <v>232.34</v>
      </c>
      <c r="N1520" s="401">
        <v>20</v>
      </c>
      <c r="O1520" s="404">
        <f t="shared" si="43"/>
        <v>0.33333333333333337</v>
      </c>
      <c r="P1520" s="405">
        <f>Table4[[#This Row],[Selling Price]]*Table4[[#This Row],[2025-Qty]]</f>
        <v>77.446666666666673</v>
      </c>
    </row>
    <row r="1521" spans="9:16">
      <c r="I1521" s="400">
        <v>1546</v>
      </c>
      <c r="J1521" s="401" t="s">
        <v>2670</v>
      </c>
      <c r="K1521" s="401" t="s">
        <v>1147</v>
      </c>
      <c r="L1521" s="401" t="s">
        <v>1144</v>
      </c>
      <c r="M1521" s="402">
        <v>614.07000000000005</v>
      </c>
      <c r="N1521" s="401">
        <v>20</v>
      </c>
      <c r="O1521" s="404">
        <f t="shared" si="43"/>
        <v>0.33333333333333337</v>
      </c>
      <c r="P1521" s="405">
        <f>Table4[[#This Row],[Selling Price]]*Table4[[#This Row],[2025-Qty]]</f>
        <v>204.69000000000003</v>
      </c>
    </row>
    <row r="1522" spans="9:16">
      <c r="I1522" s="400">
        <v>1547</v>
      </c>
      <c r="J1522" s="401" t="s">
        <v>2671</v>
      </c>
      <c r="K1522" s="401" t="s">
        <v>1147</v>
      </c>
      <c r="L1522" s="401" t="s">
        <v>1144</v>
      </c>
      <c r="M1522" s="402">
        <v>2909.9</v>
      </c>
      <c r="N1522" s="401">
        <v>20</v>
      </c>
      <c r="O1522" s="404">
        <f t="shared" si="43"/>
        <v>0.33333333333333337</v>
      </c>
      <c r="P1522" s="405">
        <f>Table4[[#This Row],[Selling Price]]*Table4[[#This Row],[2025-Qty]]</f>
        <v>969.96666666666681</v>
      </c>
    </row>
    <row r="1523" spans="9:16">
      <c r="I1523" s="400">
        <v>1548</v>
      </c>
      <c r="J1523" s="401" t="s">
        <v>2672</v>
      </c>
      <c r="K1523" s="401" t="s">
        <v>1147</v>
      </c>
      <c r="L1523" s="401" t="s">
        <v>1144</v>
      </c>
      <c r="M1523" s="402">
        <v>390.87</v>
      </c>
      <c r="N1523" s="401">
        <v>20</v>
      </c>
      <c r="O1523" s="404">
        <f t="shared" si="43"/>
        <v>0.33333333333333337</v>
      </c>
      <c r="P1523" s="405">
        <f>Table4[[#This Row],[Selling Price]]*Table4[[#This Row],[2025-Qty]]</f>
        <v>130.29000000000002</v>
      </c>
    </row>
    <row r="1524" spans="9:16">
      <c r="I1524" s="400">
        <v>1549</v>
      </c>
      <c r="J1524" s="401" t="s">
        <v>2673</v>
      </c>
      <c r="K1524" s="401" t="s">
        <v>1147</v>
      </c>
      <c r="L1524" s="401" t="s">
        <v>1144</v>
      </c>
      <c r="M1524" s="402">
        <v>600.66999999999996</v>
      </c>
      <c r="N1524" s="401">
        <v>20</v>
      </c>
      <c r="O1524" s="404">
        <f t="shared" si="43"/>
        <v>0.33333333333333337</v>
      </c>
      <c r="P1524" s="405">
        <f>Table4[[#This Row],[Selling Price]]*Table4[[#This Row],[2025-Qty]]</f>
        <v>200.22333333333333</v>
      </c>
    </row>
    <row r="1525" spans="9:16">
      <c r="I1525" s="400">
        <v>1550</v>
      </c>
      <c r="J1525" s="401" t="s">
        <v>2674</v>
      </c>
      <c r="K1525" s="401" t="s">
        <v>1147</v>
      </c>
      <c r="L1525" s="401" t="s">
        <v>1144</v>
      </c>
      <c r="M1525" s="402">
        <v>1706.55</v>
      </c>
      <c r="N1525" s="401">
        <v>20</v>
      </c>
      <c r="O1525" s="404">
        <f t="shared" si="43"/>
        <v>0.33333333333333337</v>
      </c>
      <c r="P1525" s="405">
        <f>Table4[[#This Row],[Selling Price]]*Table4[[#This Row],[2025-Qty]]</f>
        <v>568.85</v>
      </c>
    </row>
    <row r="1526" spans="9:16">
      <c r="I1526" s="400">
        <v>1551</v>
      </c>
      <c r="J1526" s="401" t="s">
        <v>2675</v>
      </c>
      <c r="K1526" s="401" t="s">
        <v>1147</v>
      </c>
      <c r="L1526" s="401" t="s">
        <v>1144</v>
      </c>
      <c r="M1526" s="402">
        <v>23.36</v>
      </c>
      <c r="N1526" s="401">
        <v>20</v>
      </c>
      <c r="O1526" s="404">
        <f t="shared" si="43"/>
        <v>0.33333333333333337</v>
      </c>
      <c r="P1526" s="405">
        <f>Table4[[#This Row],[Selling Price]]*Table4[[#This Row],[2025-Qty]]</f>
        <v>7.7866666666666671</v>
      </c>
    </row>
    <row r="1527" spans="9:16">
      <c r="I1527" s="400">
        <v>1552</v>
      </c>
      <c r="J1527" s="401" t="s">
        <v>2676</v>
      </c>
      <c r="K1527" s="401" t="s">
        <v>1147</v>
      </c>
      <c r="L1527" s="401" t="s">
        <v>1144</v>
      </c>
      <c r="M1527" s="402">
        <v>748.29</v>
      </c>
      <c r="N1527" s="401">
        <v>20</v>
      </c>
      <c r="O1527" s="404">
        <f t="shared" si="43"/>
        <v>0.33333333333333337</v>
      </c>
      <c r="P1527" s="405">
        <f>Table4[[#This Row],[Selling Price]]*Table4[[#This Row],[2025-Qty]]</f>
        <v>249.43</v>
      </c>
    </row>
    <row r="1528" spans="9:16">
      <c r="I1528" s="400">
        <v>1553</v>
      </c>
      <c r="J1528" s="401" t="s">
        <v>2677</v>
      </c>
      <c r="K1528" s="401" t="s">
        <v>1147</v>
      </c>
      <c r="L1528" s="401" t="s">
        <v>1144</v>
      </c>
      <c r="M1528" s="402">
        <v>425.81</v>
      </c>
      <c r="N1528" s="401">
        <v>20</v>
      </c>
      <c r="O1528" s="404">
        <f t="shared" si="43"/>
        <v>0.33333333333333337</v>
      </c>
      <c r="P1528" s="405">
        <f>Table4[[#This Row],[Selling Price]]*Table4[[#This Row],[2025-Qty]]</f>
        <v>141.9366666666667</v>
      </c>
    </row>
    <row r="1529" spans="9:16">
      <c r="I1529" s="400">
        <v>1554</v>
      </c>
      <c r="J1529" s="401" t="s">
        <v>2678</v>
      </c>
      <c r="K1529" s="401" t="s">
        <v>1147</v>
      </c>
      <c r="L1529" s="401" t="s">
        <v>1144</v>
      </c>
      <c r="M1529" s="402">
        <v>887.07</v>
      </c>
      <c r="N1529" s="401">
        <v>20</v>
      </c>
      <c r="O1529" s="404">
        <f t="shared" si="43"/>
        <v>0.33333333333333337</v>
      </c>
      <c r="P1529" s="405">
        <f>Table4[[#This Row],[Selling Price]]*Table4[[#This Row],[2025-Qty]]</f>
        <v>295.69000000000005</v>
      </c>
    </row>
    <row r="1530" spans="9:16">
      <c r="I1530" s="400">
        <v>1555</v>
      </c>
      <c r="J1530" s="401" t="s">
        <v>2679</v>
      </c>
      <c r="K1530" s="401" t="s">
        <v>1147</v>
      </c>
      <c r="L1530" s="401" t="s">
        <v>1144</v>
      </c>
      <c r="M1530" s="402">
        <v>45</v>
      </c>
      <c r="N1530" s="401">
        <v>20</v>
      </c>
      <c r="O1530" s="404">
        <f t="shared" si="43"/>
        <v>0.33333333333333337</v>
      </c>
      <c r="P1530" s="405">
        <f>Table4[[#This Row],[Selling Price]]*Table4[[#This Row],[2025-Qty]]</f>
        <v>15.000000000000002</v>
      </c>
    </row>
    <row r="1531" spans="9:16">
      <c r="I1531" s="400">
        <v>1556</v>
      </c>
      <c r="J1531" s="401" t="s">
        <v>2680</v>
      </c>
      <c r="K1531" s="401" t="s">
        <v>1147</v>
      </c>
      <c r="L1531" s="401" t="s">
        <v>1144</v>
      </c>
      <c r="M1531" s="402">
        <v>805.95</v>
      </c>
      <c r="N1531" s="401">
        <v>20</v>
      </c>
      <c r="O1531" s="404">
        <f t="shared" si="43"/>
        <v>0.33333333333333337</v>
      </c>
      <c r="P1531" s="405">
        <f>Table4[[#This Row],[Selling Price]]*Table4[[#This Row],[2025-Qty]]</f>
        <v>268.65000000000003</v>
      </c>
    </row>
    <row r="1532" spans="9:16">
      <c r="I1532" s="400">
        <v>1557</v>
      </c>
      <c r="J1532" s="401" t="s">
        <v>2681</v>
      </c>
      <c r="K1532" s="401" t="s">
        <v>1147</v>
      </c>
      <c r="L1532" s="401" t="s">
        <v>1144</v>
      </c>
      <c r="M1532" s="402">
        <v>798.72</v>
      </c>
      <c r="N1532" s="401">
        <v>20</v>
      </c>
      <c r="O1532" s="404">
        <f t="shared" si="43"/>
        <v>0.33333333333333337</v>
      </c>
      <c r="P1532" s="405">
        <f>Table4[[#This Row],[Selling Price]]*Table4[[#This Row],[2025-Qty]]</f>
        <v>266.24000000000007</v>
      </c>
    </row>
    <row r="1533" spans="9:16">
      <c r="I1533" s="400">
        <v>1558</v>
      </c>
      <c r="J1533" s="401" t="s">
        <v>2682</v>
      </c>
      <c r="K1533" s="401" t="s">
        <v>1147</v>
      </c>
      <c r="L1533" s="401" t="s">
        <v>1144</v>
      </c>
      <c r="M1533" s="402">
        <v>305.18</v>
      </c>
      <c r="N1533" s="401">
        <v>20</v>
      </c>
      <c r="O1533" s="404">
        <f t="shared" si="43"/>
        <v>0.33333333333333337</v>
      </c>
      <c r="P1533" s="405">
        <f>Table4[[#This Row],[Selling Price]]*Table4[[#This Row],[2025-Qty]]</f>
        <v>101.72666666666667</v>
      </c>
    </row>
    <row r="1534" spans="9:16">
      <c r="I1534" s="400">
        <v>1559</v>
      </c>
      <c r="J1534" s="401" t="s">
        <v>2683</v>
      </c>
      <c r="K1534" s="401" t="s">
        <v>1147</v>
      </c>
      <c r="L1534" s="401" t="s">
        <v>1144</v>
      </c>
      <c r="M1534" s="402">
        <v>33.06</v>
      </c>
      <c r="N1534" s="401">
        <v>20</v>
      </c>
      <c r="O1534" s="404">
        <f t="shared" si="43"/>
        <v>0.33333333333333337</v>
      </c>
      <c r="P1534" s="405">
        <f>Table4[[#This Row],[Selling Price]]*Table4[[#This Row],[2025-Qty]]</f>
        <v>11.020000000000001</v>
      </c>
    </row>
    <row r="1535" spans="9:16">
      <c r="I1535" s="400">
        <v>1561</v>
      </c>
      <c r="J1535" s="401" t="s">
        <v>2684</v>
      </c>
      <c r="K1535" s="401" t="s">
        <v>1157</v>
      </c>
      <c r="L1535" s="401" t="s">
        <v>1144</v>
      </c>
      <c r="M1535" s="402">
        <v>20.85</v>
      </c>
      <c r="N1535" s="401">
        <v>20</v>
      </c>
      <c r="O1535" s="404">
        <f t="shared" si="43"/>
        <v>0.33333333333333337</v>
      </c>
      <c r="P1535" s="405">
        <f>Table4[[#This Row],[Selling Price]]*Table4[[#This Row],[2025-Qty]]</f>
        <v>6.9500000000000011</v>
      </c>
    </row>
    <row r="1536" spans="9:16">
      <c r="I1536" s="400">
        <v>1562</v>
      </c>
      <c r="J1536" s="401" t="s">
        <v>2685</v>
      </c>
      <c r="K1536" s="401" t="s">
        <v>1157</v>
      </c>
      <c r="L1536" s="401" t="s">
        <v>1144</v>
      </c>
      <c r="M1536" s="402">
        <v>123.96</v>
      </c>
      <c r="N1536" s="401">
        <v>20</v>
      </c>
      <c r="O1536" s="404">
        <f t="shared" si="43"/>
        <v>0.33333333333333337</v>
      </c>
      <c r="P1536" s="405">
        <f>Table4[[#This Row],[Selling Price]]*Table4[[#This Row],[2025-Qty]]</f>
        <v>41.32</v>
      </c>
    </row>
    <row r="1537" spans="9:16">
      <c r="I1537" s="400">
        <v>1563</v>
      </c>
      <c r="J1537" s="401" t="s">
        <v>2686</v>
      </c>
      <c r="K1537" s="401" t="s">
        <v>1157</v>
      </c>
      <c r="L1537" s="401" t="s">
        <v>1144</v>
      </c>
      <c r="M1537" s="402">
        <v>68.84</v>
      </c>
      <c r="N1537" s="401">
        <v>20</v>
      </c>
      <c r="O1537" s="404">
        <f t="shared" si="43"/>
        <v>0.33333333333333337</v>
      </c>
      <c r="P1537" s="405">
        <f>Table4[[#This Row],[Selling Price]]*Table4[[#This Row],[2025-Qty]]</f>
        <v>22.946666666666669</v>
      </c>
    </row>
    <row r="1538" spans="9:16">
      <c r="I1538" s="400">
        <v>1564</v>
      </c>
      <c r="J1538" s="401" t="s">
        <v>2687</v>
      </c>
      <c r="K1538" s="401" t="s">
        <v>1157</v>
      </c>
      <c r="L1538" s="401" t="s">
        <v>1144</v>
      </c>
      <c r="M1538" s="402">
        <v>2568</v>
      </c>
      <c r="N1538" s="401">
        <v>20</v>
      </c>
      <c r="O1538" s="404">
        <f t="shared" si="43"/>
        <v>0.33333333333333337</v>
      </c>
      <c r="P1538" s="405">
        <f>Table4[[#This Row],[Selling Price]]*Table4[[#This Row],[2025-Qty]]</f>
        <v>856.00000000000011</v>
      </c>
    </row>
    <row r="1539" spans="9:16">
      <c r="I1539" s="400">
        <v>1565</v>
      </c>
      <c r="J1539" s="401" t="s">
        <v>2688</v>
      </c>
      <c r="K1539" s="401" t="s">
        <v>1147</v>
      </c>
      <c r="L1539" s="401" t="s">
        <v>1144</v>
      </c>
      <c r="M1539" s="402">
        <v>181.29</v>
      </c>
      <c r="N1539" s="401">
        <v>20</v>
      </c>
      <c r="O1539" s="404">
        <f t="shared" ref="O1539:O1602" si="44">(N1539/3)*0.05</f>
        <v>0.33333333333333337</v>
      </c>
      <c r="P1539" s="405">
        <f>Table4[[#This Row],[Selling Price]]*Table4[[#This Row],[2025-Qty]]</f>
        <v>60.430000000000007</v>
      </c>
    </row>
    <row r="1540" spans="9:16">
      <c r="I1540" s="400">
        <v>1566</v>
      </c>
      <c r="J1540" s="401" t="s">
        <v>2689</v>
      </c>
      <c r="K1540" s="401" t="s">
        <v>1147</v>
      </c>
      <c r="L1540" s="401" t="s">
        <v>1144</v>
      </c>
      <c r="M1540" s="402">
        <v>181.29</v>
      </c>
      <c r="N1540" s="401">
        <v>20</v>
      </c>
      <c r="O1540" s="404">
        <f t="shared" si="44"/>
        <v>0.33333333333333337</v>
      </c>
      <c r="P1540" s="405">
        <f>Table4[[#This Row],[Selling Price]]*Table4[[#This Row],[2025-Qty]]</f>
        <v>60.430000000000007</v>
      </c>
    </row>
    <row r="1541" spans="9:16">
      <c r="I1541" s="400">
        <v>1567</v>
      </c>
      <c r="J1541" s="401" t="s">
        <v>2690</v>
      </c>
      <c r="K1541" s="401" t="s">
        <v>1147</v>
      </c>
      <c r="L1541" s="401" t="s">
        <v>1144</v>
      </c>
      <c r="M1541" s="402">
        <v>131.46</v>
      </c>
      <c r="N1541" s="401">
        <v>20</v>
      </c>
      <c r="O1541" s="404">
        <f t="shared" si="44"/>
        <v>0.33333333333333337</v>
      </c>
      <c r="P1541" s="405">
        <f>Table4[[#This Row],[Selling Price]]*Table4[[#This Row],[2025-Qty]]</f>
        <v>43.820000000000007</v>
      </c>
    </row>
    <row r="1542" spans="9:16">
      <c r="I1542" s="400">
        <v>1568</v>
      </c>
      <c r="J1542" s="401" t="s">
        <v>2691</v>
      </c>
      <c r="K1542" s="401" t="s">
        <v>1147</v>
      </c>
      <c r="L1542" s="401" t="s">
        <v>1144</v>
      </c>
      <c r="M1542" s="402">
        <v>132.80000000000001</v>
      </c>
      <c r="N1542" s="401">
        <v>20</v>
      </c>
      <c r="O1542" s="404">
        <f t="shared" si="44"/>
        <v>0.33333333333333337</v>
      </c>
      <c r="P1542" s="405">
        <f>Table4[[#This Row],[Selling Price]]*Table4[[#This Row],[2025-Qty]]</f>
        <v>44.266666666666673</v>
      </c>
    </row>
    <row r="1543" spans="9:16">
      <c r="I1543" s="400">
        <v>1569</v>
      </c>
      <c r="J1543" s="401" t="s">
        <v>2692</v>
      </c>
      <c r="K1543" s="401" t="s">
        <v>1147</v>
      </c>
      <c r="L1543" s="401" t="s">
        <v>1144</v>
      </c>
      <c r="M1543" s="402">
        <v>6125</v>
      </c>
      <c r="N1543" s="401">
        <v>20</v>
      </c>
      <c r="O1543" s="404">
        <f t="shared" si="44"/>
        <v>0.33333333333333337</v>
      </c>
      <c r="P1543" s="405">
        <f>Table4[[#This Row],[Selling Price]]*Table4[[#This Row],[2025-Qty]]</f>
        <v>2041.666666666667</v>
      </c>
    </row>
    <row r="1544" spans="9:16">
      <c r="I1544" s="400">
        <v>1570</v>
      </c>
      <c r="J1544" s="401" t="s">
        <v>2693</v>
      </c>
      <c r="K1544" s="401" t="s">
        <v>1157</v>
      </c>
      <c r="L1544" s="401" t="s">
        <v>1144</v>
      </c>
      <c r="M1544" s="402">
        <v>112.8</v>
      </c>
      <c r="N1544" s="401">
        <v>20</v>
      </c>
      <c r="O1544" s="404">
        <f t="shared" si="44"/>
        <v>0.33333333333333337</v>
      </c>
      <c r="P1544" s="405">
        <f>Table4[[#This Row],[Selling Price]]*Table4[[#This Row],[2025-Qty]]</f>
        <v>37.6</v>
      </c>
    </row>
    <row r="1545" spans="9:16">
      <c r="I1545" s="400">
        <v>1572</v>
      </c>
      <c r="J1545" s="401" t="s">
        <v>2694</v>
      </c>
      <c r="K1545" s="401" t="s">
        <v>1157</v>
      </c>
      <c r="L1545" s="401" t="s">
        <v>1144</v>
      </c>
      <c r="M1545" s="402">
        <v>1819.93</v>
      </c>
      <c r="N1545" s="401">
        <v>20</v>
      </c>
      <c r="O1545" s="404">
        <f t="shared" si="44"/>
        <v>0.33333333333333337</v>
      </c>
      <c r="P1545" s="405">
        <f>Table4[[#This Row],[Selling Price]]*Table4[[#This Row],[2025-Qty]]</f>
        <v>606.64333333333343</v>
      </c>
    </row>
    <row r="1546" spans="9:16">
      <c r="I1546" s="400">
        <v>1573</v>
      </c>
      <c r="J1546" s="401" t="s">
        <v>2695</v>
      </c>
      <c r="K1546" s="401" t="s">
        <v>1147</v>
      </c>
      <c r="L1546" s="401" t="s">
        <v>1144</v>
      </c>
      <c r="M1546" s="402">
        <v>9.19</v>
      </c>
      <c r="N1546" s="401">
        <v>20</v>
      </c>
      <c r="O1546" s="404">
        <f t="shared" si="44"/>
        <v>0.33333333333333337</v>
      </c>
      <c r="P1546" s="405">
        <f>Table4[[#This Row],[Selling Price]]*Table4[[#This Row],[2025-Qty]]</f>
        <v>3.0633333333333335</v>
      </c>
    </row>
    <row r="1547" spans="9:16">
      <c r="I1547" s="400">
        <v>1574</v>
      </c>
      <c r="J1547" s="401" t="s">
        <v>2696</v>
      </c>
      <c r="K1547" s="401" t="s">
        <v>1147</v>
      </c>
      <c r="L1547" s="401" t="s">
        <v>1144</v>
      </c>
      <c r="M1547" s="402">
        <v>10.66</v>
      </c>
      <c r="N1547" s="401">
        <v>20</v>
      </c>
      <c r="O1547" s="404">
        <f t="shared" si="44"/>
        <v>0.33333333333333337</v>
      </c>
      <c r="P1547" s="405">
        <f>Table4[[#This Row],[Selling Price]]*Table4[[#This Row],[2025-Qty]]</f>
        <v>3.5533333333333337</v>
      </c>
    </row>
    <row r="1548" spans="9:16">
      <c r="I1548" s="400">
        <v>1576</v>
      </c>
      <c r="J1548" s="401" t="s">
        <v>2697</v>
      </c>
      <c r="K1548" s="401" t="s">
        <v>1157</v>
      </c>
      <c r="L1548" s="401" t="s">
        <v>1144</v>
      </c>
      <c r="M1548" s="402">
        <v>1763.4</v>
      </c>
      <c r="N1548" s="401">
        <v>20</v>
      </c>
      <c r="O1548" s="404">
        <f t="shared" si="44"/>
        <v>0.33333333333333337</v>
      </c>
      <c r="P1548" s="405">
        <f>Table4[[#This Row],[Selling Price]]*Table4[[#This Row],[2025-Qty]]</f>
        <v>587.80000000000007</v>
      </c>
    </row>
    <row r="1549" spans="9:16">
      <c r="I1549" s="400">
        <v>1577</v>
      </c>
      <c r="J1549" s="401" t="s">
        <v>2698</v>
      </c>
      <c r="K1549" s="401" t="s">
        <v>1157</v>
      </c>
      <c r="L1549" s="401" t="s">
        <v>1144</v>
      </c>
      <c r="M1549" s="402">
        <v>1763.4</v>
      </c>
      <c r="N1549" s="401">
        <v>20</v>
      </c>
      <c r="O1549" s="404">
        <f t="shared" si="44"/>
        <v>0.33333333333333337</v>
      </c>
      <c r="P1549" s="405">
        <f>Table4[[#This Row],[Selling Price]]*Table4[[#This Row],[2025-Qty]]</f>
        <v>587.80000000000007</v>
      </c>
    </row>
    <row r="1550" spans="9:16">
      <c r="I1550" s="400">
        <v>1578</v>
      </c>
      <c r="J1550" s="401" t="s">
        <v>2699</v>
      </c>
      <c r="K1550" s="401" t="s">
        <v>1147</v>
      </c>
      <c r="L1550" s="401" t="s">
        <v>1144</v>
      </c>
      <c r="M1550" s="402">
        <v>385.5</v>
      </c>
      <c r="N1550" s="401">
        <v>20</v>
      </c>
      <c r="O1550" s="404">
        <f t="shared" si="44"/>
        <v>0.33333333333333337</v>
      </c>
      <c r="P1550" s="405">
        <f>Table4[[#This Row],[Selling Price]]*Table4[[#This Row],[2025-Qty]]</f>
        <v>128.50000000000003</v>
      </c>
    </row>
    <row r="1551" spans="9:16">
      <c r="I1551" s="400">
        <v>1579</v>
      </c>
      <c r="J1551" s="401" t="s">
        <v>2700</v>
      </c>
      <c r="K1551" s="401" t="s">
        <v>1147</v>
      </c>
      <c r="L1551" s="401" t="s">
        <v>1144</v>
      </c>
      <c r="M1551" s="402">
        <v>24.21</v>
      </c>
      <c r="N1551" s="401">
        <v>20</v>
      </c>
      <c r="O1551" s="404">
        <f t="shared" si="44"/>
        <v>0.33333333333333337</v>
      </c>
      <c r="P1551" s="405">
        <f>Table4[[#This Row],[Selling Price]]*Table4[[#This Row],[2025-Qty]]</f>
        <v>8.0700000000000021</v>
      </c>
    </row>
    <row r="1552" spans="9:16">
      <c r="I1552" s="400">
        <v>1580</v>
      </c>
      <c r="J1552" s="401" t="s">
        <v>2701</v>
      </c>
      <c r="K1552" s="401" t="s">
        <v>1147</v>
      </c>
      <c r="L1552" s="401" t="s">
        <v>1144</v>
      </c>
      <c r="M1552" s="402">
        <v>101.39</v>
      </c>
      <c r="N1552" s="401">
        <v>20</v>
      </c>
      <c r="O1552" s="404">
        <f t="shared" si="44"/>
        <v>0.33333333333333337</v>
      </c>
      <c r="P1552" s="405">
        <f>Table4[[#This Row],[Selling Price]]*Table4[[#This Row],[2025-Qty]]</f>
        <v>33.796666666666674</v>
      </c>
    </row>
    <row r="1553" spans="9:16">
      <c r="I1553" s="400">
        <v>1582</v>
      </c>
      <c r="J1553" s="401" t="s">
        <v>2702</v>
      </c>
      <c r="K1553" s="401" t="s">
        <v>1147</v>
      </c>
      <c r="L1553" s="401" t="s">
        <v>1144</v>
      </c>
      <c r="M1553" s="402">
        <v>2040.58</v>
      </c>
      <c r="N1553" s="401">
        <v>20</v>
      </c>
      <c r="O1553" s="404">
        <f t="shared" si="44"/>
        <v>0.33333333333333337</v>
      </c>
      <c r="P1553" s="405">
        <f>Table4[[#This Row],[Selling Price]]*Table4[[#This Row],[2025-Qty]]</f>
        <v>680.19333333333338</v>
      </c>
    </row>
    <row r="1554" spans="9:16">
      <c r="I1554" s="400">
        <v>1583</v>
      </c>
      <c r="J1554" s="401" t="s">
        <v>2703</v>
      </c>
      <c r="K1554" s="401" t="s">
        <v>1254</v>
      </c>
      <c r="L1554" s="401" t="s">
        <v>1144</v>
      </c>
      <c r="M1554" s="402">
        <v>80.400000000000006</v>
      </c>
      <c r="N1554" s="401">
        <v>20</v>
      </c>
      <c r="O1554" s="404">
        <f t="shared" si="44"/>
        <v>0.33333333333333337</v>
      </c>
      <c r="P1554" s="405">
        <f>Table4[[#This Row],[Selling Price]]*Table4[[#This Row],[2025-Qty]]</f>
        <v>26.800000000000004</v>
      </c>
    </row>
    <row r="1555" spans="9:16">
      <c r="I1555" s="400">
        <v>1584</v>
      </c>
      <c r="J1555" s="401" t="s">
        <v>2704</v>
      </c>
      <c r="K1555" s="401" t="s">
        <v>1157</v>
      </c>
      <c r="L1555" s="401" t="s">
        <v>1144</v>
      </c>
      <c r="M1555" s="402">
        <v>82.2</v>
      </c>
      <c r="N1555" s="401">
        <v>20</v>
      </c>
      <c r="O1555" s="404">
        <f t="shared" si="44"/>
        <v>0.33333333333333337</v>
      </c>
      <c r="P1555" s="405">
        <f>Table4[[#This Row],[Selling Price]]*Table4[[#This Row],[2025-Qty]]</f>
        <v>27.400000000000006</v>
      </c>
    </row>
    <row r="1556" spans="9:16">
      <c r="I1556" s="400">
        <v>1585</v>
      </c>
      <c r="J1556" s="401" t="s">
        <v>2705</v>
      </c>
      <c r="K1556" s="401" t="s">
        <v>1490</v>
      </c>
      <c r="L1556" s="401" t="s">
        <v>1144</v>
      </c>
      <c r="M1556" s="402">
        <v>6742.2</v>
      </c>
      <c r="N1556" s="401">
        <v>20</v>
      </c>
      <c r="O1556" s="404">
        <f t="shared" si="44"/>
        <v>0.33333333333333337</v>
      </c>
      <c r="P1556" s="405">
        <f>Table4[[#This Row],[Selling Price]]*Table4[[#This Row],[2025-Qty]]</f>
        <v>2247.4</v>
      </c>
    </row>
    <row r="1557" spans="9:16">
      <c r="I1557" s="400">
        <v>1586</v>
      </c>
      <c r="J1557" s="401" t="s">
        <v>2706</v>
      </c>
      <c r="K1557" s="401" t="s">
        <v>1147</v>
      </c>
      <c r="L1557" s="401" t="s">
        <v>1144</v>
      </c>
      <c r="M1557" s="402">
        <v>178.97</v>
      </c>
      <c r="N1557" s="401">
        <v>20</v>
      </c>
      <c r="O1557" s="404">
        <f t="shared" si="44"/>
        <v>0.33333333333333337</v>
      </c>
      <c r="P1557" s="405">
        <f>Table4[[#This Row],[Selling Price]]*Table4[[#This Row],[2025-Qty]]</f>
        <v>59.656666666666673</v>
      </c>
    </row>
    <row r="1558" spans="9:16">
      <c r="I1558" s="400">
        <v>1587</v>
      </c>
      <c r="J1558" s="401" t="s">
        <v>2707</v>
      </c>
      <c r="K1558" s="401" t="s">
        <v>1147</v>
      </c>
      <c r="L1558" s="401" t="s">
        <v>1144</v>
      </c>
      <c r="M1558" s="402">
        <v>68.72</v>
      </c>
      <c r="N1558" s="401">
        <v>20</v>
      </c>
      <c r="O1558" s="404">
        <f t="shared" si="44"/>
        <v>0.33333333333333337</v>
      </c>
      <c r="P1558" s="405">
        <f>Table4[[#This Row],[Selling Price]]*Table4[[#This Row],[2025-Qty]]</f>
        <v>22.90666666666667</v>
      </c>
    </row>
    <row r="1559" spans="9:16">
      <c r="I1559" s="400">
        <v>1588</v>
      </c>
      <c r="J1559" s="401" t="s">
        <v>2708</v>
      </c>
      <c r="K1559" s="401" t="s">
        <v>1147</v>
      </c>
      <c r="L1559" s="401" t="s">
        <v>1144</v>
      </c>
      <c r="M1559" s="402">
        <v>4.6100000000000003</v>
      </c>
      <c r="N1559" s="401">
        <v>20</v>
      </c>
      <c r="O1559" s="404">
        <f t="shared" si="44"/>
        <v>0.33333333333333337</v>
      </c>
      <c r="P1559" s="405">
        <f>Table4[[#This Row],[Selling Price]]*Table4[[#This Row],[2025-Qty]]</f>
        <v>1.5366666666666668</v>
      </c>
    </row>
    <row r="1560" spans="9:16">
      <c r="I1560" s="400">
        <v>1589</v>
      </c>
      <c r="J1560" s="401" t="s">
        <v>2709</v>
      </c>
      <c r="K1560" s="401" t="s">
        <v>1147</v>
      </c>
      <c r="L1560" s="401" t="s">
        <v>1144</v>
      </c>
      <c r="M1560" s="402">
        <v>8.7100000000000009</v>
      </c>
      <c r="N1560" s="401">
        <v>20</v>
      </c>
      <c r="O1560" s="404">
        <f t="shared" si="44"/>
        <v>0.33333333333333337</v>
      </c>
      <c r="P1560" s="405">
        <f>Table4[[#This Row],[Selling Price]]*Table4[[#This Row],[2025-Qty]]</f>
        <v>2.9033333333333338</v>
      </c>
    </row>
    <row r="1561" spans="9:16">
      <c r="I1561" s="400">
        <v>1590</v>
      </c>
      <c r="J1561" s="401" t="s">
        <v>2710</v>
      </c>
      <c r="K1561" s="401" t="s">
        <v>1147</v>
      </c>
      <c r="L1561" s="401" t="s">
        <v>1144</v>
      </c>
      <c r="M1561" s="402">
        <v>4.47</v>
      </c>
      <c r="N1561" s="401">
        <v>20</v>
      </c>
      <c r="O1561" s="404">
        <f t="shared" si="44"/>
        <v>0.33333333333333337</v>
      </c>
      <c r="P1561" s="405">
        <f>Table4[[#This Row],[Selling Price]]*Table4[[#This Row],[2025-Qty]]</f>
        <v>1.49</v>
      </c>
    </row>
    <row r="1562" spans="9:16">
      <c r="I1562" s="400">
        <v>1591</v>
      </c>
      <c r="J1562" s="401" t="s">
        <v>2711</v>
      </c>
      <c r="K1562" s="401" t="s">
        <v>1299</v>
      </c>
      <c r="L1562" s="401" t="s">
        <v>1144</v>
      </c>
      <c r="M1562" s="402">
        <v>1803.02</v>
      </c>
      <c r="N1562" s="401">
        <v>20</v>
      </c>
      <c r="O1562" s="404">
        <f t="shared" si="44"/>
        <v>0.33333333333333337</v>
      </c>
      <c r="P1562" s="405">
        <f>Table4[[#This Row],[Selling Price]]*Table4[[#This Row],[2025-Qty]]</f>
        <v>601.00666666666677</v>
      </c>
    </row>
    <row r="1563" spans="9:16">
      <c r="I1563" s="400">
        <v>1592</v>
      </c>
      <c r="J1563" s="401" t="s">
        <v>2712</v>
      </c>
      <c r="K1563" s="401" t="s">
        <v>1157</v>
      </c>
      <c r="L1563" s="401" t="s">
        <v>1144</v>
      </c>
      <c r="M1563" s="402">
        <v>109</v>
      </c>
      <c r="N1563" s="401">
        <v>20</v>
      </c>
      <c r="O1563" s="404">
        <f t="shared" si="44"/>
        <v>0.33333333333333337</v>
      </c>
      <c r="P1563" s="405">
        <f>Table4[[#This Row],[Selling Price]]*Table4[[#This Row],[2025-Qty]]</f>
        <v>36.333333333333336</v>
      </c>
    </row>
    <row r="1564" spans="9:16">
      <c r="I1564" s="400">
        <v>1593</v>
      </c>
      <c r="J1564" s="401" t="s">
        <v>2713</v>
      </c>
      <c r="K1564" s="401" t="s">
        <v>1157</v>
      </c>
      <c r="L1564" s="401" t="s">
        <v>1144</v>
      </c>
      <c r="M1564" s="402">
        <v>18</v>
      </c>
      <c r="N1564" s="401">
        <v>20</v>
      </c>
      <c r="O1564" s="404">
        <f t="shared" si="44"/>
        <v>0.33333333333333337</v>
      </c>
      <c r="P1564" s="405">
        <f>Table4[[#This Row],[Selling Price]]*Table4[[#This Row],[2025-Qty]]</f>
        <v>6.0000000000000009</v>
      </c>
    </row>
    <row r="1565" spans="9:16">
      <c r="I1565" s="400">
        <v>1594</v>
      </c>
      <c r="J1565" s="401" t="s">
        <v>2714</v>
      </c>
      <c r="K1565" s="401" t="s">
        <v>1157</v>
      </c>
      <c r="L1565" s="401" t="s">
        <v>1144</v>
      </c>
      <c r="M1565" s="402">
        <v>6322</v>
      </c>
      <c r="N1565" s="401">
        <v>20</v>
      </c>
      <c r="O1565" s="404">
        <f t="shared" si="44"/>
        <v>0.33333333333333337</v>
      </c>
      <c r="P1565" s="405">
        <f>Table4[[#This Row],[Selling Price]]*Table4[[#This Row],[2025-Qty]]</f>
        <v>2107.3333333333335</v>
      </c>
    </row>
    <row r="1566" spans="9:16">
      <c r="I1566" s="400">
        <v>1595</v>
      </c>
      <c r="J1566" s="401" t="s">
        <v>2715</v>
      </c>
      <c r="K1566" s="401" t="s">
        <v>1157</v>
      </c>
      <c r="L1566" s="401" t="s">
        <v>1144</v>
      </c>
      <c r="M1566" s="402">
        <v>2404.1999999999998</v>
      </c>
      <c r="N1566" s="401">
        <v>20</v>
      </c>
      <c r="O1566" s="404">
        <f t="shared" si="44"/>
        <v>0.33333333333333337</v>
      </c>
      <c r="P1566" s="405">
        <f>Table4[[#This Row],[Selling Price]]*Table4[[#This Row],[2025-Qty]]</f>
        <v>801.4</v>
      </c>
    </row>
    <row r="1567" spans="9:16">
      <c r="I1567" s="400">
        <v>1596</v>
      </c>
      <c r="J1567" s="401" t="s">
        <v>2716</v>
      </c>
      <c r="K1567" s="401" t="s">
        <v>1299</v>
      </c>
      <c r="L1567" s="401" t="s">
        <v>1144</v>
      </c>
      <c r="M1567" s="402">
        <v>408</v>
      </c>
      <c r="N1567" s="401">
        <v>20</v>
      </c>
      <c r="O1567" s="404">
        <f t="shared" si="44"/>
        <v>0.33333333333333337</v>
      </c>
      <c r="P1567" s="405">
        <f>Table4[[#This Row],[Selling Price]]*Table4[[#This Row],[2025-Qty]]</f>
        <v>136.00000000000003</v>
      </c>
    </row>
    <row r="1568" spans="9:16">
      <c r="I1568" s="400">
        <v>1597</v>
      </c>
      <c r="J1568" s="401" t="s">
        <v>2717</v>
      </c>
      <c r="K1568" s="401" t="s">
        <v>1490</v>
      </c>
      <c r="L1568" s="401" t="s">
        <v>1144</v>
      </c>
      <c r="M1568" s="402">
        <v>1</v>
      </c>
      <c r="N1568" s="401">
        <v>20</v>
      </c>
      <c r="O1568" s="404">
        <f t="shared" si="44"/>
        <v>0.33333333333333337</v>
      </c>
      <c r="P1568" s="405">
        <f>Table4[[#This Row],[Selling Price]]*Table4[[#This Row],[2025-Qty]]</f>
        <v>0.33333333333333337</v>
      </c>
    </row>
    <row r="1569" spans="9:16">
      <c r="I1569" s="400">
        <v>1598</v>
      </c>
      <c r="J1569" s="401" t="s">
        <v>2718</v>
      </c>
      <c r="K1569" s="401" t="s">
        <v>1490</v>
      </c>
      <c r="L1569" s="401" t="s">
        <v>1144</v>
      </c>
      <c r="M1569" s="402">
        <v>1073.4000000000001</v>
      </c>
      <c r="N1569" s="401">
        <v>20</v>
      </c>
      <c r="O1569" s="404">
        <f t="shared" si="44"/>
        <v>0.33333333333333337</v>
      </c>
      <c r="P1569" s="405">
        <f>Table4[[#This Row],[Selling Price]]*Table4[[#This Row],[2025-Qty]]</f>
        <v>357.80000000000007</v>
      </c>
    </row>
    <row r="1570" spans="9:16">
      <c r="I1570" s="400">
        <v>1599</v>
      </c>
      <c r="J1570" s="401" t="s">
        <v>2719</v>
      </c>
      <c r="K1570" s="401" t="s">
        <v>1490</v>
      </c>
      <c r="L1570" s="401" t="s">
        <v>1144</v>
      </c>
      <c r="M1570" s="402">
        <v>270</v>
      </c>
      <c r="N1570" s="401">
        <v>20</v>
      </c>
      <c r="O1570" s="404">
        <f t="shared" si="44"/>
        <v>0.33333333333333337</v>
      </c>
      <c r="P1570" s="405">
        <f>Table4[[#This Row],[Selling Price]]*Table4[[#This Row],[2025-Qty]]</f>
        <v>90.000000000000014</v>
      </c>
    </row>
    <row r="1571" spans="9:16">
      <c r="I1571" s="400">
        <v>1600</v>
      </c>
      <c r="J1571" s="401" t="s">
        <v>2720</v>
      </c>
      <c r="K1571" s="401" t="s">
        <v>1140</v>
      </c>
      <c r="L1571" s="401" t="s">
        <v>1141</v>
      </c>
      <c r="M1571" s="402">
        <v>380</v>
      </c>
      <c r="N1571" s="401">
        <v>20</v>
      </c>
      <c r="O1571" s="404">
        <f t="shared" si="44"/>
        <v>0.33333333333333337</v>
      </c>
      <c r="P1571" s="405">
        <f>Table4[[#This Row],[Selling Price]]*Table4[[#This Row],[2025-Qty]]</f>
        <v>126.66666666666669</v>
      </c>
    </row>
    <row r="1572" spans="9:16">
      <c r="I1572" s="400">
        <v>1601</v>
      </c>
      <c r="J1572" s="401" t="s">
        <v>2721</v>
      </c>
      <c r="K1572" s="401" t="s">
        <v>1140</v>
      </c>
      <c r="L1572" s="401" t="s">
        <v>1141</v>
      </c>
      <c r="M1572" s="402">
        <v>126</v>
      </c>
      <c r="N1572" s="401">
        <v>20</v>
      </c>
      <c r="O1572" s="404">
        <f t="shared" si="44"/>
        <v>0.33333333333333337</v>
      </c>
      <c r="P1572" s="405">
        <f>Table4[[#This Row],[Selling Price]]*Table4[[#This Row],[2025-Qty]]</f>
        <v>42.000000000000007</v>
      </c>
    </row>
    <row r="1573" spans="9:16">
      <c r="I1573" s="400">
        <v>1602</v>
      </c>
      <c r="J1573" s="401" t="s">
        <v>2722</v>
      </c>
      <c r="K1573" s="401" t="s">
        <v>1140</v>
      </c>
      <c r="L1573" s="401" t="s">
        <v>1141</v>
      </c>
      <c r="M1573" s="402">
        <v>35</v>
      </c>
      <c r="N1573" s="401">
        <v>20</v>
      </c>
      <c r="O1573" s="404">
        <f t="shared" si="44"/>
        <v>0.33333333333333337</v>
      </c>
      <c r="P1573" s="405">
        <f>Table4[[#This Row],[Selling Price]]*Table4[[#This Row],[2025-Qty]]</f>
        <v>11.666666666666668</v>
      </c>
    </row>
    <row r="1574" spans="9:16">
      <c r="I1574" s="400">
        <v>1603</v>
      </c>
      <c r="J1574" s="401" t="s">
        <v>2723</v>
      </c>
      <c r="K1574" s="401" t="s">
        <v>1140</v>
      </c>
      <c r="L1574" s="401" t="s">
        <v>1141</v>
      </c>
      <c r="M1574" s="402">
        <v>4.5</v>
      </c>
      <c r="N1574" s="401">
        <v>20</v>
      </c>
      <c r="O1574" s="404">
        <f t="shared" si="44"/>
        <v>0.33333333333333337</v>
      </c>
      <c r="P1574" s="405">
        <f>Table4[[#This Row],[Selling Price]]*Table4[[#This Row],[2025-Qty]]</f>
        <v>1.5000000000000002</v>
      </c>
    </row>
    <row r="1575" spans="9:16">
      <c r="I1575" s="400">
        <v>1604</v>
      </c>
      <c r="J1575" s="401" t="s">
        <v>2724</v>
      </c>
      <c r="K1575" s="401" t="s">
        <v>1140</v>
      </c>
      <c r="L1575" s="401" t="s">
        <v>1141</v>
      </c>
      <c r="M1575" s="402">
        <v>338.5</v>
      </c>
      <c r="N1575" s="401">
        <v>20</v>
      </c>
      <c r="O1575" s="404">
        <f t="shared" si="44"/>
        <v>0.33333333333333337</v>
      </c>
      <c r="P1575" s="405">
        <f>Table4[[#This Row],[Selling Price]]*Table4[[#This Row],[2025-Qty]]</f>
        <v>112.83333333333334</v>
      </c>
    </row>
    <row r="1576" spans="9:16">
      <c r="I1576" s="400">
        <v>1605</v>
      </c>
      <c r="J1576" s="401" t="s">
        <v>2725</v>
      </c>
      <c r="K1576" s="401" t="s">
        <v>1140</v>
      </c>
      <c r="L1576" s="401" t="s">
        <v>1141</v>
      </c>
      <c r="M1576" s="402">
        <v>91</v>
      </c>
      <c r="N1576" s="401">
        <v>20</v>
      </c>
      <c r="O1576" s="404">
        <f t="shared" si="44"/>
        <v>0.33333333333333337</v>
      </c>
      <c r="P1576" s="405">
        <f>Table4[[#This Row],[Selling Price]]*Table4[[#This Row],[2025-Qty]]</f>
        <v>30.333333333333336</v>
      </c>
    </row>
    <row r="1577" spans="9:16">
      <c r="I1577" s="400">
        <v>1606</v>
      </c>
      <c r="J1577" s="401" t="s">
        <v>2726</v>
      </c>
      <c r="K1577" s="401" t="s">
        <v>1254</v>
      </c>
      <c r="L1577" s="401" t="s">
        <v>1144</v>
      </c>
      <c r="M1577" s="402">
        <v>44</v>
      </c>
      <c r="N1577" s="401">
        <v>20</v>
      </c>
      <c r="O1577" s="404">
        <f t="shared" si="44"/>
        <v>0.33333333333333337</v>
      </c>
      <c r="P1577" s="405">
        <f>Table4[[#This Row],[Selling Price]]*Table4[[#This Row],[2025-Qty]]</f>
        <v>14.666666666666668</v>
      </c>
    </row>
    <row r="1578" spans="9:16">
      <c r="I1578" s="400">
        <v>1607</v>
      </c>
      <c r="J1578" s="401" t="s">
        <v>2727</v>
      </c>
      <c r="K1578" s="401" t="s">
        <v>1147</v>
      </c>
      <c r="L1578" s="401" t="s">
        <v>1144</v>
      </c>
      <c r="M1578" s="402">
        <v>99.89</v>
      </c>
      <c r="N1578" s="401">
        <v>20</v>
      </c>
      <c r="O1578" s="404">
        <f t="shared" si="44"/>
        <v>0.33333333333333337</v>
      </c>
      <c r="P1578" s="405">
        <f>Table4[[#This Row],[Selling Price]]*Table4[[#This Row],[2025-Qty]]</f>
        <v>33.296666666666674</v>
      </c>
    </row>
    <row r="1579" spans="9:16">
      <c r="I1579" s="400">
        <v>1608</v>
      </c>
      <c r="J1579" s="401" t="s">
        <v>2728</v>
      </c>
      <c r="K1579" s="401" t="s">
        <v>1157</v>
      </c>
      <c r="L1579" s="401" t="s">
        <v>1144</v>
      </c>
      <c r="M1579" s="402">
        <v>245</v>
      </c>
      <c r="N1579" s="401">
        <v>20</v>
      </c>
      <c r="O1579" s="404">
        <f t="shared" si="44"/>
        <v>0.33333333333333337</v>
      </c>
      <c r="P1579" s="405">
        <f>Table4[[#This Row],[Selling Price]]*Table4[[#This Row],[2025-Qty]]</f>
        <v>81.666666666666671</v>
      </c>
    </row>
    <row r="1580" spans="9:16">
      <c r="I1580" s="400">
        <v>1609</v>
      </c>
      <c r="J1580" s="401" t="s">
        <v>2729</v>
      </c>
      <c r="K1580" s="401" t="s">
        <v>1157</v>
      </c>
      <c r="L1580" s="401" t="s">
        <v>1144</v>
      </c>
      <c r="M1580" s="402">
        <v>596.4</v>
      </c>
      <c r="N1580" s="401">
        <v>20</v>
      </c>
      <c r="O1580" s="404">
        <f t="shared" si="44"/>
        <v>0.33333333333333337</v>
      </c>
      <c r="P1580" s="405">
        <f>Table4[[#This Row],[Selling Price]]*Table4[[#This Row],[2025-Qty]]</f>
        <v>198.8</v>
      </c>
    </row>
    <row r="1581" spans="9:16">
      <c r="I1581" s="400">
        <v>1610</v>
      </c>
      <c r="J1581" s="401" t="s">
        <v>2730</v>
      </c>
      <c r="K1581" s="401" t="s">
        <v>1140</v>
      </c>
      <c r="L1581" s="401" t="s">
        <v>1141</v>
      </c>
      <c r="M1581" s="402">
        <v>135</v>
      </c>
      <c r="N1581" s="401">
        <v>20</v>
      </c>
      <c r="O1581" s="404">
        <f t="shared" si="44"/>
        <v>0.33333333333333337</v>
      </c>
      <c r="P1581" s="405">
        <f>Table4[[#This Row],[Selling Price]]*Table4[[#This Row],[2025-Qty]]</f>
        <v>45.000000000000007</v>
      </c>
    </row>
    <row r="1582" spans="9:16">
      <c r="I1582" s="400">
        <v>1611</v>
      </c>
      <c r="J1582" s="401" t="s">
        <v>2731</v>
      </c>
      <c r="K1582" s="401" t="s">
        <v>1157</v>
      </c>
      <c r="L1582" s="401" t="s">
        <v>1144</v>
      </c>
      <c r="M1582" s="402">
        <v>853</v>
      </c>
      <c r="N1582" s="401">
        <v>20</v>
      </c>
      <c r="O1582" s="404">
        <f t="shared" si="44"/>
        <v>0.33333333333333337</v>
      </c>
      <c r="P1582" s="405">
        <f>Table4[[#This Row],[Selling Price]]*Table4[[#This Row],[2025-Qty]]</f>
        <v>284.33333333333337</v>
      </c>
    </row>
    <row r="1583" spans="9:16">
      <c r="I1583" s="400">
        <v>1612</v>
      </c>
      <c r="J1583" s="401" t="s">
        <v>2732</v>
      </c>
      <c r="K1583" s="401" t="s">
        <v>1147</v>
      </c>
      <c r="L1583" s="401" t="s">
        <v>1144</v>
      </c>
      <c r="M1583" s="402">
        <v>439.54</v>
      </c>
      <c r="N1583" s="401">
        <v>20</v>
      </c>
      <c r="O1583" s="404">
        <f t="shared" si="44"/>
        <v>0.33333333333333337</v>
      </c>
      <c r="P1583" s="405">
        <f>Table4[[#This Row],[Selling Price]]*Table4[[#This Row],[2025-Qty]]</f>
        <v>146.51333333333335</v>
      </c>
    </row>
    <row r="1584" spans="9:16">
      <c r="I1584" s="400">
        <v>1613</v>
      </c>
      <c r="J1584" s="401" t="s">
        <v>2733</v>
      </c>
      <c r="K1584" s="401" t="s">
        <v>1147</v>
      </c>
      <c r="L1584" s="401" t="s">
        <v>1144</v>
      </c>
      <c r="M1584" s="402">
        <v>1378.82</v>
      </c>
      <c r="N1584" s="401">
        <v>20</v>
      </c>
      <c r="O1584" s="404">
        <f t="shared" si="44"/>
        <v>0.33333333333333337</v>
      </c>
      <c r="P1584" s="405">
        <f>Table4[[#This Row],[Selling Price]]*Table4[[#This Row],[2025-Qty]]</f>
        <v>459.60666666666668</v>
      </c>
    </row>
    <row r="1585" spans="9:16">
      <c r="I1585" s="400">
        <v>1614</v>
      </c>
      <c r="J1585" s="401" t="s">
        <v>2734</v>
      </c>
      <c r="K1585" s="401" t="s">
        <v>1147</v>
      </c>
      <c r="L1585" s="401" t="s">
        <v>1144</v>
      </c>
      <c r="M1585" s="402">
        <v>506.89</v>
      </c>
      <c r="N1585" s="401">
        <v>20</v>
      </c>
      <c r="O1585" s="404">
        <f t="shared" si="44"/>
        <v>0.33333333333333337</v>
      </c>
      <c r="P1585" s="405">
        <f>Table4[[#This Row],[Selling Price]]*Table4[[#This Row],[2025-Qty]]</f>
        <v>168.96333333333334</v>
      </c>
    </row>
    <row r="1586" spans="9:16">
      <c r="I1586" s="400">
        <v>1615</v>
      </c>
      <c r="J1586" s="401" t="s">
        <v>2735</v>
      </c>
      <c r="K1586" s="401" t="s">
        <v>1147</v>
      </c>
      <c r="L1586" s="401" t="s">
        <v>1144</v>
      </c>
      <c r="M1586" s="402">
        <v>730.01</v>
      </c>
      <c r="N1586" s="401">
        <v>20</v>
      </c>
      <c r="O1586" s="404">
        <f t="shared" si="44"/>
        <v>0.33333333333333337</v>
      </c>
      <c r="P1586" s="405">
        <f>Table4[[#This Row],[Selling Price]]*Table4[[#This Row],[2025-Qty]]</f>
        <v>243.3366666666667</v>
      </c>
    </row>
    <row r="1587" spans="9:16">
      <c r="I1587" s="400">
        <v>1620</v>
      </c>
      <c r="J1587" s="401" t="s">
        <v>2736</v>
      </c>
      <c r="K1587" s="401" t="s">
        <v>1140</v>
      </c>
      <c r="L1587" s="401" t="s">
        <v>1141</v>
      </c>
      <c r="M1587" s="402">
        <v>63.5</v>
      </c>
      <c r="N1587" s="401">
        <v>20</v>
      </c>
      <c r="O1587" s="404">
        <f t="shared" si="44"/>
        <v>0.33333333333333337</v>
      </c>
      <c r="P1587" s="405">
        <f>Table4[[#This Row],[Selling Price]]*Table4[[#This Row],[2025-Qty]]</f>
        <v>21.166666666666668</v>
      </c>
    </row>
    <row r="1588" spans="9:16">
      <c r="I1588" s="400">
        <v>1621</v>
      </c>
      <c r="J1588" s="401" t="s">
        <v>2737</v>
      </c>
      <c r="K1588" s="401" t="s">
        <v>1140</v>
      </c>
      <c r="L1588" s="401" t="s">
        <v>1141</v>
      </c>
      <c r="M1588" s="402">
        <v>2</v>
      </c>
      <c r="N1588" s="401">
        <v>20</v>
      </c>
      <c r="O1588" s="404">
        <f t="shared" si="44"/>
        <v>0.33333333333333337</v>
      </c>
      <c r="P1588" s="405">
        <f>Table4[[#This Row],[Selling Price]]*Table4[[#This Row],[2025-Qty]]</f>
        <v>0.66666666666666674</v>
      </c>
    </row>
    <row r="1589" spans="9:16">
      <c r="I1589" s="400">
        <v>1622</v>
      </c>
      <c r="J1589" s="401" t="s">
        <v>2738</v>
      </c>
      <c r="K1589" s="401" t="s">
        <v>1140</v>
      </c>
      <c r="L1589" s="401" t="s">
        <v>1141</v>
      </c>
      <c r="M1589" s="402">
        <v>2.5</v>
      </c>
      <c r="N1589" s="401">
        <v>20</v>
      </c>
      <c r="O1589" s="404">
        <f t="shared" si="44"/>
        <v>0.33333333333333337</v>
      </c>
      <c r="P1589" s="405">
        <f>Table4[[#This Row],[Selling Price]]*Table4[[#This Row],[2025-Qty]]</f>
        <v>0.83333333333333348</v>
      </c>
    </row>
    <row r="1590" spans="9:16">
      <c r="I1590" s="400">
        <v>1623</v>
      </c>
      <c r="J1590" s="401" t="s">
        <v>2739</v>
      </c>
      <c r="K1590" s="401" t="s">
        <v>1140</v>
      </c>
      <c r="L1590" s="401" t="s">
        <v>1141</v>
      </c>
      <c r="M1590" s="402">
        <v>4</v>
      </c>
      <c r="N1590" s="401">
        <v>20</v>
      </c>
      <c r="O1590" s="404">
        <f t="shared" si="44"/>
        <v>0.33333333333333337</v>
      </c>
      <c r="P1590" s="405">
        <f>Table4[[#This Row],[Selling Price]]*Table4[[#This Row],[2025-Qty]]</f>
        <v>1.3333333333333335</v>
      </c>
    </row>
    <row r="1591" spans="9:16">
      <c r="I1591" s="400">
        <v>1624</v>
      </c>
      <c r="J1591" s="401" t="s">
        <v>2740</v>
      </c>
      <c r="K1591" s="401" t="s">
        <v>1140</v>
      </c>
      <c r="L1591" s="401" t="s">
        <v>1141</v>
      </c>
      <c r="M1591" s="402">
        <v>336</v>
      </c>
      <c r="N1591" s="401">
        <v>20</v>
      </c>
      <c r="O1591" s="404">
        <f t="shared" si="44"/>
        <v>0.33333333333333337</v>
      </c>
      <c r="P1591" s="405">
        <f>Table4[[#This Row],[Selling Price]]*Table4[[#This Row],[2025-Qty]]</f>
        <v>112.00000000000001</v>
      </c>
    </row>
    <row r="1592" spans="9:16">
      <c r="I1592" s="400">
        <v>1625</v>
      </c>
      <c r="J1592" s="401" t="s">
        <v>2741</v>
      </c>
      <c r="K1592" s="401" t="s">
        <v>1140</v>
      </c>
      <c r="L1592" s="401" t="s">
        <v>1141</v>
      </c>
      <c r="M1592" s="402">
        <v>733.75</v>
      </c>
      <c r="N1592" s="401">
        <v>20</v>
      </c>
      <c r="O1592" s="404">
        <f t="shared" si="44"/>
        <v>0.33333333333333337</v>
      </c>
      <c r="P1592" s="405">
        <f>Table4[[#This Row],[Selling Price]]*Table4[[#This Row],[2025-Qty]]</f>
        <v>244.58333333333337</v>
      </c>
    </row>
    <row r="1593" spans="9:16">
      <c r="I1593" s="400">
        <v>1627</v>
      </c>
      <c r="J1593" s="401" t="s">
        <v>2742</v>
      </c>
      <c r="K1593" s="401" t="s">
        <v>1143</v>
      </c>
      <c r="L1593" s="401" t="s">
        <v>1144</v>
      </c>
      <c r="M1593" s="402">
        <v>2241</v>
      </c>
      <c r="N1593" s="401">
        <v>20</v>
      </c>
      <c r="O1593" s="404">
        <f t="shared" si="44"/>
        <v>0.33333333333333337</v>
      </c>
      <c r="P1593" s="405">
        <f>Table4[[#This Row],[Selling Price]]*Table4[[#This Row],[2025-Qty]]</f>
        <v>747.00000000000011</v>
      </c>
    </row>
    <row r="1594" spans="9:16">
      <c r="I1594" s="400">
        <v>1628</v>
      </c>
      <c r="J1594" s="401" t="s">
        <v>2743</v>
      </c>
      <c r="K1594" s="401" t="s">
        <v>1147</v>
      </c>
      <c r="L1594" s="401" t="s">
        <v>1144</v>
      </c>
      <c r="M1594" s="402">
        <v>60.26</v>
      </c>
      <c r="N1594" s="401">
        <v>20</v>
      </c>
      <c r="O1594" s="404">
        <f t="shared" si="44"/>
        <v>0.33333333333333337</v>
      </c>
      <c r="P1594" s="405">
        <f>Table4[[#This Row],[Selling Price]]*Table4[[#This Row],[2025-Qty]]</f>
        <v>20.08666666666667</v>
      </c>
    </row>
    <row r="1595" spans="9:16">
      <c r="I1595" s="400">
        <v>1629</v>
      </c>
      <c r="J1595" s="401" t="s">
        <v>2744</v>
      </c>
      <c r="K1595" s="401" t="s">
        <v>1140</v>
      </c>
      <c r="L1595" s="401" t="s">
        <v>1141</v>
      </c>
      <c r="M1595" s="402">
        <v>450</v>
      </c>
      <c r="N1595" s="401">
        <v>20</v>
      </c>
      <c r="O1595" s="404">
        <f t="shared" si="44"/>
        <v>0.33333333333333337</v>
      </c>
      <c r="P1595" s="405">
        <f>Table4[[#This Row],[Selling Price]]*Table4[[#This Row],[2025-Qty]]</f>
        <v>150.00000000000003</v>
      </c>
    </row>
    <row r="1596" spans="9:16">
      <c r="I1596" s="400">
        <v>1630</v>
      </c>
      <c r="J1596" s="401" t="s">
        <v>2745</v>
      </c>
      <c r="K1596" s="401" t="s">
        <v>1143</v>
      </c>
      <c r="L1596" s="401" t="s">
        <v>1144</v>
      </c>
      <c r="M1596" s="402">
        <v>3850</v>
      </c>
      <c r="N1596" s="401">
        <v>20</v>
      </c>
      <c r="O1596" s="404">
        <f t="shared" si="44"/>
        <v>0.33333333333333337</v>
      </c>
      <c r="P1596" s="405">
        <f>Table4[[#This Row],[Selling Price]]*Table4[[#This Row],[2025-Qty]]</f>
        <v>1283.3333333333335</v>
      </c>
    </row>
    <row r="1597" spans="9:16">
      <c r="I1597" s="400">
        <v>1631</v>
      </c>
      <c r="J1597" s="401" t="s">
        <v>2746</v>
      </c>
      <c r="K1597" s="401" t="s">
        <v>1140</v>
      </c>
      <c r="L1597" s="401" t="s">
        <v>1141</v>
      </c>
      <c r="M1597" s="402">
        <v>369</v>
      </c>
      <c r="N1597" s="401">
        <v>20</v>
      </c>
      <c r="O1597" s="404">
        <f t="shared" si="44"/>
        <v>0.33333333333333337</v>
      </c>
      <c r="P1597" s="405">
        <f>Table4[[#This Row],[Selling Price]]*Table4[[#This Row],[2025-Qty]]</f>
        <v>123.00000000000001</v>
      </c>
    </row>
    <row r="1598" spans="9:16">
      <c r="I1598" s="400">
        <v>1632</v>
      </c>
      <c r="J1598" s="401" t="s">
        <v>2747</v>
      </c>
      <c r="K1598" s="401" t="s">
        <v>1140</v>
      </c>
      <c r="L1598" s="401" t="s">
        <v>1141</v>
      </c>
      <c r="M1598" s="402">
        <v>999</v>
      </c>
      <c r="N1598" s="401">
        <v>20</v>
      </c>
      <c r="O1598" s="404">
        <f t="shared" si="44"/>
        <v>0.33333333333333337</v>
      </c>
      <c r="P1598" s="405">
        <f>Table4[[#This Row],[Selling Price]]*Table4[[#This Row],[2025-Qty]]</f>
        <v>333.00000000000006</v>
      </c>
    </row>
    <row r="1599" spans="9:16">
      <c r="I1599" s="400">
        <v>1633</v>
      </c>
      <c r="J1599" s="401" t="s">
        <v>2748</v>
      </c>
      <c r="K1599" s="401" t="s">
        <v>1147</v>
      </c>
      <c r="L1599" s="401" t="s">
        <v>1144</v>
      </c>
      <c r="M1599" s="402">
        <v>17.63</v>
      </c>
      <c r="N1599" s="401">
        <v>20</v>
      </c>
      <c r="O1599" s="404">
        <f t="shared" si="44"/>
        <v>0.33333333333333337</v>
      </c>
      <c r="P1599" s="405">
        <f>Table4[[#This Row],[Selling Price]]*Table4[[#This Row],[2025-Qty]]</f>
        <v>5.8766666666666669</v>
      </c>
    </row>
    <row r="1600" spans="9:16">
      <c r="I1600" s="400">
        <v>1634</v>
      </c>
      <c r="J1600" s="401" t="s">
        <v>2749</v>
      </c>
      <c r="K1600" s="401" t="s">
        <v>1143</v>
      </c>
      <c r="L1600" s="401" t="s">
        <v>1144</v>
      </c>
      <c r="M1600" s="402">
        <v>338</v>
      </c>
      <c r="N1600" s="401">
        <v>20</v>
      </c>
      <c r="O1600" s="404">
        <f t="shared" si="44"/>
        <v>0.33333333333333337</v>
      </c>
      <c r="P1600" s="405">
        <f>Table4[[#This Row],[Selling Price]]*Table4[[#This Row],[2025-Qty]]</f>
        <v>112.66666666666669</v>
      </c>
    </row>
    <row r="1601" spans="9:16">
      <c r="I1601" s="400">
        <v>1635</v>
      </c>
      <c r="J1601" s="401" t="s">
        <v>2750</v>
      </c>
      <c r="K1601" s="401" t="s">
        <v>1299</v>
      </c>
      <c r="L1601" s="401" t="s">
        <v>1144</v>
      </c>
      <c r="M1601" s="402">
        <v>225</v>
      </c>
      <c r="N1601" s="401">
        <v>20</v>
      </c>
      <c r="O1601" s="404">
        <f t="shared" si="44"/>
        <v>0.33333333333333337</v>
      </c>
      <c r="P1601" s="405">
        <f>Table4[[#This Row],[Selling Price]]*Table4[[#This Row],[2025-Qty]]</f>
        <v>75.000000000000014</v>
      </c>
    </row>
    <row r="1602" spans="9:16">
      <c r="I1602" s="400">
        <v>1636</v>
      </c>
      <c r="J1602" s="401" t="s">
        <v>2751</v>
      </c>
      <c r="K1602" s="401" t="s">
        <v>1299</v>
      </c>
      <c r="L1602" s="401" t="s">
        <v>1144</v>
      </c>
      <c r="M1602" s="402">
        <v>167.4</v>
      </c>
      <c r="N1602" s="401">
        <v>20</v>
      </c>
      <c r="O1602" s="404">
        <f t="shared" si="44"/>
        <v>0.33333333333333337</v>
      </c>
      <c r="P1602" s="405">
        <f>Table4[[#This Row],[Selling Price]]*Table4[[#This Row],[2025-Qty]]</f>
        <v>55.800000000000011</v>
      </c>
    </row>
    <row r="1603" spans="9:16">
      <c r="I1603" s="400">
        <v>1637</v>
      </c>
      <c r="J1603" s="401" t="s">
        <v>2752</v>
      </c>
      <c r="K1603" s="401" t="s">
        <v>1299</v>
      </c>
      <c r="L1603" s="401" t="s">
        <v>1144</v>
      </c>
      <c r="M1603" s="402">
        <v>223.8</v>
      </c>
      <c r="N1603" s="401">
        <v>20</v>
      </c>
      <c r="O1603" s="404">
        <f t="shared" ref="O1603:O1666" si="45">(N1603/3)*0.05</f>
        <v>0.33333333333333337</v>
      </c>
      <c r="P1603" s="405">
        <f>Table4[[#This Row],[Selling Price]]*Table4[[#This Row],[2025-Qty]]</f>
        <v>74.600000000000009</v>
      </c>
    </row>
    <row r="1604" spans="9:16">
      <c r="I1604" s="400">
        <v>1638</v>
      </c>
      <c r="J1604" s="401" t="s">
        <v>2753</v>
      </c>
      <c r="K1604" s="401" t="s">
        <v>1299</v>
      </c>
      <c r="L1604" s="401" t="s">
        <v>1144</v>
      </c>
      <c r="M1604" s="402">
        <v>348.6</v>
      </c>
      <c r="N1604" s="401">
        <v>20</v>
      </c>
      <c r="O1604" s="404">
        <f t="shared" si="45"/>
        <v>0.33333333333333337</v>
      </c>
      <c r="P1604" s="405">
        <f>Table4[[#This Row],[Selling Price]]*Table4[[#This Row],[2025-Qty]]</f>
        <v>116.20000000000002</v>
      </c>
    </row>
    <row r="1605" spans="9:16">
      <c r="I1605" s="400">
        <v>1639</v>
      </c>
      <c r="J1605" s="401" t="s">
        <v>2754</v>
      </c>
      <c r="K1605" s="401" t="s">
        <v>1299</v>
      </c>
      <c r="L1605" s="401" t="s">
        <v>1144</v>
      </c>
      <c r="M1605" s="402">
        <v>124.2</v>
      </c>
      <c r="N1605" s="401">
        <v>20</v>
      </c>
      <c r="O1605" s="404">
        <f t="shared" si="45"/>
        <v>0.33333333333333337</v>
      </c>
      <c r="P1605" s="405">
        <f>Table4[[#This Row],[Selling Price]]*Table4[[#This Row],[2025-Qty]]</f>
        <v>41.400000000000006</v>
      </c>
    </row>
    <row r="1606" spans="9:16">
      <c r="I1606" s="400">
        <v>1640</v>
      </c>
      <c r="J1606" s="401" t="s">
        <v>2755</v>
      </c>
      <c r="K1606" s="401" t="s">
        <v>1299</v>
      </c>
      <c r="L1606" s="401" t="s">
        <v>1144</v>
      </c>
      <c r="M1606" s="402">
        <v>308.39999999999998</v>
      </c>
      <c r="N1606" s="401">
        <v>20</v>
      </c>
      <c r="O1606" s="404">
        <f t="shared" si="45"/>
        <v>0.33333333333333337</v>
      </c>
      <c r="P1606" s="405">
        <f>Table4[[#This Row],[Selling Price]]*Table4[[#This Row],[2025-Qty]]</f>
        <v>102.8</v>
      </c>
    </row>
    <row r="1607" spans="9:16">
      <c r="I1607" s="400">
        <v>1641</v>
      </c>
      <c r="J1607" s="401" t="s">
        <v>2756</v>
      </c>
      <c r="K1607" s="401" t="s">
        <v>1299</v>
      </c>
      <c r="L1607" s="401" t="s">
        <v>1144</v>
      </c>
      <c r="M1607" s="402">
        <v>1147.2</v>
      </c>
      <c r="N1607" s="401">
        <v>20</v>
      </c>
      <c r="O1607" s="404">
        <f t="shared" si="45"/>
        <v>0.33333333333333337</v>
      </c>
      <c r="P1607" s="405">
        <f>Table4[[#This Row],[Selling Price]]*Table4[[#This Row],[2025-Qty]]</f>
        <v>382.40000000000003</v>
      </c>
    </row>
    <row r="1608" spans="9:16">
      <c r="I1608" s="400">
        <v>1642</v>
      </c>
      <c r="J1608" s="401" t="s">
        <v>2757</v>
      </c>
      <c r="K1608" s="401" t="s">
        <v>1299</v>
      </c>
      <c r="L1608" s="401" t="s">
        <v>1144</v>
      </c>
      <c r="M1608" s="402">
        <v>634.20000000000005</v>
      </c>
      <c r="N1608" s="401">
        <v>20</v>
      </c>
      <c r="O1608" s="404">
        <f t="shared" si="45"/>
        <v>0.33333333333333337</v>
      </c>
      <c r="P1608" s="405">
        <f>Table4[[#This Row],[Selling Price]]*Table4[[#This Row],[2025-Qty]]</f>
        <v>211.40000000000003</v>
      </c>
    </row>
    <row r="1609" spans="9:16">
      <c r="I1609" s="400">
        <v>1643</v>
      </c>
      <c r="J1609" s="401" t="s">
        <v>2758</v>
      </c>
      <c r="K1609" s="401" t="s">
        <v>1299</v>
      </c>
      <c r="L1609" s="401" t="s">
        <v>1144</v>
      </c>
      <c r="M1609" s="402">
        <v>552</v>
      </c>
      <c r="N1609" s="401">
        <v>20</v>
      </c>
      <c r="O1609" s="404">
        <f t="shared" si="45"/>
        <v>0.33333333333333337</v>
      </c>
      <c r="P1609" s="405">
        <f>Table4[[#This Row],[Selling Price]]*Table4[[#This Row],[2025-Qty]]</f>
        <v>184.00000000000003</v>
      </c>
    </row>
    <row r="1610" spans="9:16">
      <c r="I1610" s="400">
        <v>1644</v>
      </c>
      <c r="J1610" s="401" t="s">
        <v>2759</v>
      </c>
      <c r="K1610" s="401" t="s">
        <v>1299</v>
      </c>
      <c r="L1610" s="401" t="s">
        <v>1144</v>
      </c>
      <c r="M1610" s="402">
        <v>1260.5999999999999</v>
      </c>
      <c r="N1610" s="401">
        <v>20</v>
      </c>
      <c r="O1610" s="404">
        <f t="shared" si="45"/>
        <v>0.33333333333333337</v>
      </c>
      <c r="P1610" s="405">
        <f>Table4[[#This Row],[Selling Price]]*Table4[[#This Row],[2025-Qty]]</f>
        <v>420.2</v>
      </c>
    </row>
    <row r="1611" spans="9:16">
      <c r="I1611" s="400">
        <v>1645</v>
      </c>
      <c r="J1611" s="401" t="s">
        <v>2760</v>
      </c>
      <c r="K1611" s="401" t="s">
        <v>1299</v>
      </c>
      <c r="L1611" s="401" t="s">
        <v>1144</v>
      </c>
      <c r="M1611" s="402">
        <v>1147.2</v>
      </c>
      <c r="N1611" s="401">
        <v>20</v>
      </c>
      <c r="O1611" s="404">
        <f t="shared" si="45"/>
        <v>0.33333333333333337</v>
      </c>
      <c r="P1611" s="405">
        <f>Table4[[#This Row],[Selling Price]]*Table4[[#This Row],[2025-Qty]]</f>
        <v>382.40000000000003</v>
      </c>
    </row>
    <row r="1612" spans="9:16">
      <c r="I1612" s="400">
        <v>1646</v>
      </c>
      <c r="J1612" s="401" t="s">
        <v>2761</v>
      </c>
      <c r="K1612" s="401" t="s">
        <v>1254</v>
      </c>
      <c r="L1612" s="401" t="s">
        <v>1144</v>
      </c>
      <c r="M1612" s="402">
        <v>634.20000000000005</v>
      </c>
      <c r="N1612" s="401">
        <v>20</v>
      </c>
      <c r="O1612" s="404">
        <f t="shared" si="45"/>
        <v>0.33333333333333337</v>
      </c>
      <c r="P1612" s="405">
        <f>Table4[[#This Row],[Selling Price]]*Table4[[#This Row],[2025-Qty]]</f>
        <v>211.40000000000003</v>
      </c>
    </row>
    <row r="1613" spans="9:16">
      <c r="I1613" s="400">
        <v>1647</v>
      </c>
      <c r="J1613" s="401" t="s">
        <v>2762</v>
      </c>
      <c r="K1613" s="401" t="s">
        <v>1299</v>
      </c>
      <c r="L1613" s="401" t="s">
        <v>1144</v>
      </c>
      <c r="M1613" s="402">
        <v>552</v>
      </c>
      <c r="N1613" s="401">
        <v>20</v>
      </c>
      <c r="O1613" s="404">
        <f t="shared" si="45"/>
        <v>0.33333333333333337</v>
      </c>
      <c r="P1613" s="405">
        <f>Table4[[#This Row],[Selling Price]]*Table4[[#This Row],[2025-Qty]]</f>
        <v>184.00000000000003</v>
      </c>
    </row>
    <row r="1614" spans="9:16">
      <c r="I1614" s="400">
        <v>1648</v>
      </c>
      <c r="J1614" s="401" t="s">
        <v>2763</v>
      </c>
      <c r="K1614" s="401" t="s">
        <v>1299</v>
      </c>
      <c r="L1614" s="401" t="s">
        <v>1144</v>
      </c>
      <c r="M1614" s="402">
        <v>1260.5999999999999</v>
      </c>
      <c r="N1614" s="401">
        <v>20</v>
      </c>
      <c r="O1614" s="404">
        <f t="shared" si="45"/>
        <v>0.33333333333333337</v>
      </c>
      <c r="P1614" s="405">
        <f>Table4[[#This Row],[Selling Price]]*Table4[[#This Row],[2025-Qty]]</f>
        <v>420.2</v>
      </c>
    </row>
    <row r="1615" spans="9:16">
      <c r="I1615" s="400">
        <v>1649</v>
      </c>
      <c r="J1615" s="401" t="s">
        <v>2764</v>
      </c>
      <c r="K1615" s="401" t="s">
        <v>1299</v>
      </c>
      <c r="L1615" s="401" t="s">
        <v>1144</v>
      </c>
      <c r="M1615" s="402">
        <v>223.8</v>
      </c>
      <c r="N1615" s="401">
        <v>20</v>
      </c>
      <c r="O1615" s="404">
        <f t="shared" si="45"/>
        <v>0.33333333333333337</v>
      </c>
      <c r="P1615" s="405">
        <f>Table4[[#This Row],[Selling Price]]*Table4[[#This Row],[2025-Qty]]</f>
        <v>74.600000000000009</v>
      </c>
    </row>
    <row r="1616" spans="9:16">
      <c r="I1616" s="400">
        <v>1650</v>
      </c>
      <c r="J1616" s="401" t="s">
        <v>2765</v>
      </c>
      <c r="K1616" s="401" t="s">
        <v>1254</v>
      </c>
      <c r="L1616" s="401" t="s">
        <v>1144</v>
      </c>
      <c r="M1616" s="402">
        <v>167.4</v>
      </c>
      <c r="N1616" s="401">
        <v>20</v>
      </c>
      <c r="O1616" s="404">
        <f t="shared" si="45"/>
        <v>0.33333333333333337</v>
      </c>
      <c r="P1616" s="405">
        <f>Table4[[#This Row],[Selling Price]]*Table4[[#This Row],[2025-Qty]]</f>
        <v>55.800000000000011</v>
      </c>
    </row>
    <row r="1617" spans="9:16">
      <c r="I1617" s="400">
        <v>1651</v>
      </c>
      <c r="J1617" s="401" t="s">
        <v>2766</v>
      </c>
      <c r="K1617" s="401" t="s">
        <v>1299</v>
      </c>
      <c r="L1617" s="401" t="s">
        <v>1144</v>
      </c>
      <c r="M1617" s="402">
        <v>223.8</v>
      </c>
      <c r="N1617" s="401">
        <v>20</v>
      </c>
      <c r="O1617" s="404">
        <f t="shared" si="45"/>
        <v>0.33333333333333337</v>
      </c>
      <c r="P1617" s="405">
        <f>Table4[[#This Row],[Selling Price]]*Table4[[#This Row],[2025-Qty]]</f>
        <v>74.600000000000009</v>
      </c>
    </row>
    <row r="1618" spans="9:16">
      <c r="I1618" s="400">
        <v>1656</v>
      </c>
      <c r="J1618" s="401" t="s">
        <v>2767</v>
      </c>
      <c r="K1618" s="401" t="s">
        <v>1147</v>
      </c>
      <c r="L1618" s="401" t="s">
        <v>1144</v>
      </c>
      <c r="M1618" s="402">
        <v>333.33</v>
      </c>
      <c r="N1618" s="401">
        <v>20</v>
      </c>
      <c r="O1618" s="404">
        <f t="shared" si="45"/>
        <v>0.33333333333333337</v>
      </c>
      <c r="P1618" s="405">
        <f>Table4[[#This Row],[Selling Price]]*Table4[[#This Row],[2025-Qty]]</f>
        <v>111.11000000000001</v>
      </c>
    </row>
    <row r="1619" spans="9:16">
      <c r="I1619" s="400">
        <v>1657</v>
      </c>
      <c r="J1619" s="401" t="s">
        <v>2768</v>
      </c>
      <c r="K1619" s="401" t="s">
        <v>1140</v>
      </c>
      <c r="L1619" s="401" t="s">
        <v>1141</v>
      </c>
      <c r="M1619" s="402">
        <v>129</v>
      </c>
      <c r="N1619" s="401">
        <v>20</v>
      </c>
      <c r="O1619" s="404">
        <f t="shared" si="45"/>
        <v>0.33333333333333337</v>
      </c>
      <c r="P1619" s="405">
        <f>Table4[[#This Row],[Selling Price]]*Table4[[#This Row],[2025-Qty]]</f>
        <v>43.000000000000007</v>
      </c>
    </row>
    <row r="1620" spans="9:16">
      <c r="I1620" s="400">
        <v>1658</v>
      </c>
      <c r="J1620" s="401" t="s">
        <v>2769</v>
      </c>
      <c r="K1620" s="401" t="s">
        <v>1140</v>
      </c>
      <c r="L1620" s="401" t="s">
        <v>1141</v>
      </c>
      <c r="M1620" s="402">
        <v>15</v>
      </c>
      <c r="N1620" s="401">
        <v>20</v>
      </c>
      <c r="O1620" s="404">
        <f t="shared" si="45"/>
        <v>0.33333333333333337</v>
      </c>
      <c r="P1620" s="405">
        <f>Table4[[#This Row],[Selling Price]]*Table4[[#This Row],[2025-Qty]]</f>
        <v>5.0000000000000009</v>
      </c>
    </row>
    <row r="1621" spans="9:16">
      <c r="I1621" s="400">
        <v>1659</v>
      </c>
      <c r="J1621" s="401" t="s">
        <v>2770</v>
      </c>
      <c r="K1621" s="401" t="s">
        <v>1140</v>
      </c>
      <c r="L1621" s="401" t="s">
        <v>1141</v>
      </c>
      <c r="M1621" s="402">
        <v>177</v>
      </c>
      <c r="N1621" s="401">
        <v>20</v>
      </c>
      <c r="O1621" s="404">
        <f t="shared" si="45"/>
        <v>0.33333333333333337</v>
      </c>
      <c r="P1621" s="405">
        <f>Table4[[#This Row],[Selling Price]]*Table4[[#This Row],[2025-Qty]]</f>
        <v>59.000000000000007</v>
      </c>
    </row>
    <row r="1622" spans="9:16">
      <c r="I1622" s="400">
        <v>1660</v>
      </c>
      <c r="J1622" s="401" t="s">
        <v>2771</v>
      </c>
      <c r="K1622" s="401" t="s">
        <v>1143</v>
      </c>
      <c r="L1622" s="401" t="s">
        <v>1144</v>
      </c>
      <c r="M1622" s="402">
        <v>2516</v>
      </c>
      <c r="N1622" s="401">
        <v>20</v>
      </c>
      <c r="O1622" s="404">
        <f t="shared" si="45"/>
        <v>0.33333333333333337</v>
      </c>
      <c r="P1622" s="405">
        <f>Table4[[#This Row],[Selling Price]]*Table4[[#This Row],[2025-Qty]]</f>
        <v>838.66666666666674</v>
      </c>
    </row>
    <row r="1623" spans="9:16">
      <c r="I1623" s="400">
        <v>1661</v>
      </c>
      <c r="J1623" s="401" t="s">
        <v>2772</v>
      </c>
      <c r="K1623" s="401" t="s">
        <v>1147</v>
      </c>
      <c r="L1623" s="401" t="s">
        <v>1144</v>
      </c>
      <c r="M1623" s="402">
        <v>148.44</v>
      </c>
      <c r="N1623" s="401">
        <v>20</v>
      </c>
      <c r="O1623" s="404">
        <f t="shared" si="45"/>
        <v>0.33333333333333337</v>
      </c>
      <c r="P1623" s="405">
        <f>Table4[[#This Row],[Selling Price]]*Table4[[#This Row],[2025-Qty]]</f>
        <v>49.480000000000004</v>
      </c>
    </row>
    <row r="1624" spans="9:16">
      <c r="I1624" s="400">
        <v>1662</v>
      </c>
      <c r="J1624" s="401" t="s">
        <v>2773</v>
      </c>
      <c r="K1624" s="401" t="s">
        <v>1140</v>
      </c>
      <c r="L1624" s="401" t="s">
        <v>1141</v>
      </c>
      <c r="M1624" s="402">
        <v>283</v>
      </c>
      <c r="N1624" s="401">
        <v>20</v>
      </c>
      <c r="O1624" s="404">
        <f t="shared" si="45"/>
        <v>0.33333333333333337</v>
      </c>
      <c r="P1624" s="405">
        <f>Table4[[#This Row],[Selling Price]]*Table4[[#This Row],[2025-Qty]]</f>
        <v>94.333333333333343</v>
      </c>
    </row>
    <row r="1625" spans="9:16">
      <c r="I1625" s="400">
        <v>1663</v>
      </c>
      <c r="J1625" s="401" t="s">
        <v>2774</v>
      </c>
      <c r="K1625" s="401" t="s">
        <v>1140</v>
      </c>
      <c r="L1625" s="401" t="s">
        <v>1141</v>
      </c>
      <c r="M1625" s="402">
        <v>188</v>
      </c>
      <c r="N1625" s="401">
        <v>20</v>
      </c>
      <c r="O1625" s="404">
        <f t="shared" si="45"/>
        <v>0.33333333333333337</v>
      </c>
      <c r="P1625" s="405">
        <f>Table4[[#This Row],[Selling Price]]*Table4[[#This Row],[2025-Qty]]</f>
        <v>62.666666666666671</v>
      </c>
    </row>
    <row r="1626" spans="9:16">
      <c r="I1626" s="400">
        <v>1664</v>
      </c>
      <c r="J1626" s="401" t="s">
        <v>2775</v>
      </c>
      <c r="K1626" s="401" t="s">
        <v>1140</v>
      </c>
      <c r="L1626" s="401" t="s">
        <v>1141</v>
      </c>
      <c r="M1626" s="402">
        <v>2782</v>
      </c>
      <c r="N1626" s="401">
        <v>20</v>
      </c>
      <c r="O1626" s="404">
        <f t="shared" si="45"/>
        <v>0.33333333333333337</v>
      </c>
      <c r="P1626" s="405">
        <f>Table4[[#This Row],[Selling Price]]*Table4[[#This Row],[2025-Qty]]</f>
        <v>927.33333333333348</v>
      </c>
    </row>
    <row r="1627" spans="9:16">
      <c r="I1627" s="400">
        <v>1665</v>
      </c>
      <c r="J1627" s="401" t="s">
        <v>2776</v>
      </c>
      <c r="K1627" s="401" t="s">
        <v>1147</v>
      </c>
      <c r="L1627" s="401" t="s">
        <v>1144</v>
      </c>
      <c r="M1627" s="402">
        <v>1384.75</v>
      </c>
      <c r="N1627" s="401">
        <v>20</v>
      </c>
      <c r="O1627" s="404">
        <f t="shared" si="45"/>
        <v>0.33333333333333337</v>
      </c>
      <c r="P1627" s="405">
        <f>Table4[[#This Row],[Selling Price]]*Table4[[#This Row],[2025-Qty]]</f>
        <v>461.58333333333337</v>
      </c>
    </row>
    <row r="1628" spans="9:16">
      <c r="I1628" s="400">
        <v>1666</v>
      </c>
      <c r="J1628" s="401" t="s">
        <v>2777</v>
      </c>
      <c r="K1628" s="401" t="s">
        <v>1147</v>
      </c>
      <c r="L1628" s="401" t="s">
        <v>1144</v>
      </c>
      <c r="M1628" s="402">
        <v>25.79</v>
      </c>
      <c r="N1628" s="401">
        <v>20</v>
      </c>
      <c r="O1628" s="404">
        <f t="shared" si="45"/>
        <v>0.33333333333333337</v>
      </c>
      <c r="P1628" s="405">
        <f>Table4[[#This Row],[Selling Price]]*Table4[[#This Row],[2025-Qty]]</f>
        <v>8.5966666666666676</v>
      </c>
    </row>
    <row r="1629" spans="9:16">
      <c r="I1629" s="400">
        <v>1667</v>
      </c>
      <c r="J1629" s="401" t="s">
        <v>2778</v>
      </c>
      <c r="K1629" s="401" t="s">
        <v>1147</v>
      </c>
      <c r="L1629" s="401" t="s">
        <v>1144</v>
      </c>
      <c r="M1629" s="402">
        <v>32.08</v>
      </c>
      <c r="N1629" s="401">
        <v>20</v>
      </c>
      <c r="O1629" s="404">
        <f t="shared" si="45"/>
        <v>0.33333333333333337</v>
      </c>
      <c r="P1629" s="405">
        <f>Table4[[#This Row],[Selling Price]]*Table4[[#This Row],[2025-Qty]]</f>
        <v>10.693333333333333</v>
      </c>
    </row>
    <row r="1630" spans="9:16">
      <c r="I1630" s="400">
        <v>1668</v>
      </c>
      <c r="J1630" s="401" t="s">
        <v>2779</v>
      </c>
      <c r="K1630" s="401" t="s">
        <v>1147</v>
      </c>
      <c r="L1630" s="401" t="s">
        <v>1144</v>
      </c>
      <c r="M1630" s="402">
        <v>32.08</v>
      </c>
      <c r="N1630" s="401">
        <v>20</v>
      </c>
      <c r="O1630" s="404">
        <f t="shared" si="45"/>
        <v>0.33333333333333337</v>
      </c>
      <c r="P1630" s="405">
        <f>Table4[[#This Row],[Selling Price]]*Table4[[#This Row],[2025-Qty]]</f>
        <v>10.693333333333333</v>
      </c>
    </row>
    <row r="1631" spans="9:16">
      <c r="I1631" s="400">
        <v>1669</v>
      </c>
      <c r="J1631" s="401" t="s">
        <v>2780</v>
      </c>
      <c r="K1631" s="401" t="s">
        <v>1157</v>
      </c>
      <c r="L1631" s="401" t="s">
        <v>1144</v>
      </c>
      <c r="M1631" s="402">
        <v>652.20000000000005</v>
      </c>
      <c r="N1631" s="401">
        <v>20</v>
      </c>
      <c r="O1631" s="404">
        <f t="shared" si="45"/>
        <v>0.33333333333333337</v>
      </c>
      <c r="P1631" s="405">
        <f>Table4[[#This Row],[Selling Price]]*Table4[[#This Row],[2025-Qty]]</f>
        <v>217.40000000000003</v>
      </c>
    </row>
    <row r="1632" spans="9:16">
      <c r="I1632" s="400">
        <v>1670</v>
      </c>
      <c r="J1632" s="401" t="s">
        <v>2781</v>
      </c>
      <c r="K1632" s="401" t="s">
        <v>1140</v>
      </c>
      <c r="L1632" s="401" t="s">
        <v>1141</v>
      </c>
      <c r="M1632" s="402">
        <v>1230</v>
      </c>
      <c r="N1632" s="401">
        <v>20</v>
      </c>
      <c r="O1632" s="404">
        <f t="shared" si="45"/>
        <v>0.33333333333333337</v>
      </c>
      <c r="P1632" s="405">
        <f>Table4[[#This Row],[Selling Price]]*Table4[[#This Row],[2025-Qty]]</f>
        <v>410.00000000000006</v>
      </c>
    </row>
    <row r="1633" spans="9:16">
      <c r="I1633" s="400">
        <v>1671</v>
      </c>
      <c r="J1633" s="401" t="s">
        <v>2782</v>
      </c>
      <c r="K1633" s="401" t="s">
        <v>1147</v>
      </c>
      <c r="L1633" s="401" t="s">
        <v>1144</v>
      </c>
      <c r="M1633" s="402">
        <v>42.29</v>
      </c>
      <c r="N1633" s="401">
        <v>20</v>
      </c>
      <c r="O1633" s="404">
        <f t="shared" si="45"/>
        <v>0.33333333333333337</v>
      </c>
      <c r="P1633" s="405">
        <f>Table4[[#This Row],[Selling Price]]*Table4[[#This Row],[2025-Qty]]</f>
        <v>14.096666666666668</v>
      </c>
    </row>
    <row r="1634" spans="9:16">
      <c r="I1634" s="400">
        <v>1672</v>
      </c>
      <c r="J1634" s="401" t="s">
        <v>2783</v>
      </c>
      <c r="K1634" s="401" t="s">
        <v>1140</v>
      </c>
      <c r="L1634" s="401" t="s">
        <v>1141</v>
      </c>
      <c r="M1634" s="402">
        <v>815</v>
      </c>
      <c r="N1634" s="401">
        <v>20</v>
      </c>
      <c r="O1634" s="404">
        <f t="shared" si="45"/>
        <v>0.33333333333333337</v>
      </c>
      <c r="P1634" s="405">
        <f>Table4[[#This Row],[Selling Price]]*Table4[[#This Row],[2025-Qty]]</f>
        <v>271.66666666666669</v>
      </c>
    </row>
    <row r="1635" spans="9:16">
      <c r="I1635" s="400">
        <v>1673</v>
      </c>
      <c r="J1635" s="401" t="s">
        <v>2784</v>
      </c>
      <c r="K1635" s="401" t="s">
        <v>1140</v>
      </c>
      <c r="L1635" s="401" t="s">
        <v>1141</v>
      </c>
      <c r="M1635" s="402">
        <v>244</v>
      </c>
      <c r="N1635" s="401">
        <v>20</v>
      </c>
      <c r="O1635" s="404">
        <f t="shared" si="45"/>
        <v>0.33333333333333337</v>
      </c>
      <c r="P1635" s="405">
        <f>Table4[[#This Row],[Selling Price]]*Table4[[#This Row],[2025-Qty]]</f>
        <v>81.333333333333343</v>
      </c>
    </row>
    <row r="1636" spans="9:16">
      <c r="I1636" s="400">
        <v>1674</v>
      </c>
      <c r="J1636" s="401" t="s">
        <v>2785</v>
      </c>
      <c r="K1636" s="401" t="s">
        <v>1143</v>
      </c>
      <c r="L1636" s="401" t="s">
        <v>1144</v>
      </c>
      <c r="M1636" s="402">
        <v>106</v>
      </c>
      <c r="N1636" s="401">
        <v>20</v>
      </c>
      <c r="O1636" s="404">
        <f t="shared" si="45"/>
        <v>0.33333333333333337</v>
      </c>
      <c r="P1636" s="405">
        <f>Table4[[#This Row],[Selling Price]]*Table4[[#This Row],[2025-Qty]]</f>
        <v>35.333333333333336</v>
      </c>
    </row>
    <row r="1637" spans="9:16">
      <c r="I1637" s="400">
        <v>1675</v>
      </c>
      <c r="J1637" s="401" t="s">
        <v>2786</v>
      </c>
      <c r="K1637" s="401" t="s">
        <v>1140</v>
      </c>
      <c r="L1637" s="401" t="s">
        <v>1141</v>
      </c>
      <c r="M1637" s="402">
        <v>458</v>
      </c>
      <c r="N1637" s="401">
        <v>20</v>
      </c>
      <c r="O1637" s="404">
        <f t="shared" si="45"/>
        <v>0.33333333333333337</v>
      </c>
      <c r="P1637" s="405">
        <f>Table4[[#This Row],[Selling Price]]*Table4[[#This Row],[2025-Qty]]</f>
        <v>152.66666666666669</v>
      </c>
    </row>
    <row r="1638" spans="9:16">
      <c r="I1638" s="400">
        <v>1684</v>
      </c>
      <c r="J1638" s="401" t="s">
        <v>2787</v>
      </c>
      <c r="K1638" s="401" t="s">
        <v>1147</v>
      </c>
      <c r="L1638" s="401" t="s">
        <v>1144</v>
      </c>
      <c r="M1638" s="402">
        <v>28.18</v>
      </c>
      <c r="N1638" s="401">
        <v>20</v>
      </c>
      <c r="O1638" s="404">
        <f t="shared" si="45"/>
        <v>0.33333333333333337</v>
      </c>
      <c r="P1638" s="405">
        <f>Table4[[#This Row],[Selling Price]]*Table4[[#This Row],[2025-Qty]]</f>
        <v>9.3933333333333344</v>
      </c>
    </row>
    <row r="1639" spans="9:16">
      <c r="I1639" s="400">
        <v>1685</v>
      </c>
      <c r="J1639" s="401" t="s">
        <v>2788</v>
      </c>
      <c r="K1639" s="401" t="s">
        <v>1147</v>
      </c>
      <c r="L1639" s="401" t="s">
        <v>1144</v>
      </c>
      <c r="M1639" s="402">
        <v>174.37</v>
      </c>
      <c r="N1639" s="401">
        <v>20</v>
      </c>
      <c r="O1639" s="404">
        <f t="shared" si="45"/>
        <v>0.33333333333333337</v>
      </c>
      <c r="P1639" s="405">
        <f>Table4[[#This Row],[Selling Price]]*Table4[[#This Row],[2025-Qty]]</f>
        <v>58.123333333333342</v>
      </c>
    </row>
    <row r="1640" spans="9:16">
      <c r="I1640" s="400">
        <v>1686</v>
      </c>
      <c r="J1640" s="401" t="s">
        <v>2789</v>
      </c>
      <c r="K1640" s="401" t="s">
        <v>1147</v>
      </c>
      <c r="L1640" s="401" t="s">
        <v>1144</v>
      </c>
      <c r="M1640" s="402">
        <v>346.49</v>
      </c>
      <c r="N1640" s="401">
        <v>20</v>
      </c>
      <c r="O1640" s="404">
        <f t="shared" si="45"/>
        <v>0.33333333333333337</v>
      </c>
      <c r="P1640" s="405">
        <f>Table4[[#This Row],[Selling Price]]*Table4[[#This Row],[2025-Qty]]</f>
        <v>115.49666666666668</v>
      </c>
    </row>
    <row r="1641" spans="9:16">
      <c r="I1641" s="400">
        <v>1687</v>
      </c>
      <c r="J1641" s="401" t="s">
        <v>2790</v>
      </c>
      <c r="K1641" s="401" t="s">
        <v>1147</v>
      </c>
      <c r="L1641" s="401" t="s">
        <v>1144</v>
      </c>
      <c r="M1641" s="402">
        <v>66.19</v>
      </c>
      <c r="N1641" s="401">
        <v>20</v>
      </c>
      <c r="O1641" s="404">
        <f t="shared" si="45"/>
        <v>0.33333333333333337</v>
      </c>
      <c r="P1641" s="405">
        <f>Table4[[#This Row],[Selling Price]]*Table4[[#This Row],[2025-Qty]]</f>
        <v>22.063333333333336</v>
      </c>
    </row>
    <row r="1642" spans="9:16">
      <c r="I1642" s="400">
        <v>1688</v>
      </c>
      <c r="J1642" s="401" t="s">
        <v>2791</v>
      </c>
      <c r="K1642" s="401" t="s">
        <v>1147</v>
      </c>
      <c r="L1642" s="401" t="s">
        <v>1144</v>
      </c>
      <c r="M1642" s="402">
        <v>63.74</v>
      </c>
      <c r="N1642" s="401">
        <v>20</v>
      </c>
      <c r="O1642" s="404">
        <f t="shared" si="45"/>
        <v>0.33333333333333337</v>
      </c>
      <c r="P1642" s="405">
        <f>Table4[[#This Row],[Selling Price]]*Table4[[#This Row],[2025-Qty]]</f>
        <v>21.24666666666667</v>
      </c>
    </row>
    <row r="1643" spans="9:16">
      <c r="I1643" s="400">
        <v>1689</v>
      </c>
      <c r="J1643" s="401" t="s">
        <v>2792</v>
      </c>
      <c r="K1643" s="401" t="s">
        <v>1147</v>
      </c>
      <c r="L1643" s="401" t="s">
        <v>1144</v>
      </c>
      <c r="M1643" s="402">
        <v>26.87</v>
      </c>
      <c r="N1643" s="401">
        <v>20</v>
      </c>
      <c r="O1643" s="404">
        <f t="shared" si="45"/>
        <v>0.33333333333333337</v>
      </c>
      <c r="P1643" s="405">
        <f>Table4[[#This Row],[Selling Price]]*Table4[[#This Row],[2025-Qty]]</f>
        <v>8.9566666666666688</v>
      </c>
    </row>
    <row r="1644" spans="9:16">
      <c r="I1644" s="400">
        <v>1692</v>
      </c>
      <c r="J1644" s="401" t="s">
        <v>2793</v>
      </c>
      <c r="K1644" s="401" t="s">
        <v>1299</v>
      </c>
      <c r="L1644" s="401" t="s">
        <v>1144</v>
      </c>
      <c r="M1644" s="402">
        <v>5946</v>
      </c>
      <c r="N1644" s="401">
        <v>20</v>
      </c>
      <c r="O1644" s="404">
        <f t="shared" si="45"/>
        <v>0.33333333333333337</v>
      </c>
      <c r="P1644" s="405">
        <f>Table4[[#This Row],[Selling Price]]*Table4[[#This Row],[2025-Qty]]</f>
        <v>1982.0000000000002</v>
      </c>
    </row>
    <row r="1645" spans="9:16">
      <c r="I1645" s="400">
        <v>1694</v>
      </c>
      <c r="J1645" s="401" t="s">
        <v>2794</v>
      </c>
      <c r="K1645" s="401" t="s">
        <v>1299</v>
      </c>
      <c r="L1645" s="401" t="s">
        <v>1144</v>
      </c>
      <c r="M1645" s="402">
        <v>1824</v>
      </c>
      <c r="N1645" s="401">
        <v>20</v>
      </c>
      <c r="O1645" s="404">
        <f t="shared" si="45"/>
        <v>0.33333333333333337</v>
      </c>
      <c r="P1645" s="405">
        <f>Table4[[#This Row],[Selling Price]]*Table4[[#This Row],[2025-Qty]]</f>
        <v>608.00000000000011</v>
      </c>
    </row>
    <row r="1646" spans="9:16">
      <c r="I1646" s="400">
        <v>1695</v>
      </c>
      <c r="J1646" s="401" t="s">
        <v>2795</v>
      </c>
      <c r="K1646" s="401" t="s">
        <v>1299</v>
      </c>
      <c r="L1646" s="401" t="s">
        <v>1144</v>
      </c>
      <c r="M1646" s="402">
        <v>370.2</v>
      </c>
      <c r="N1646" s="401">
        <v>20</v>
      </c>
      <c r="O1646" s="404">
        <f t="shared" si="45"/>
        <v>0.33333333333333337</v>
      </c>
      <c r="P1646" s="405">
        <f>Table4[[#This Row],[Selling Price]]*Table4[[#This Row],[2025-Qty]]</f>
        <v>123.4</v>
      </c>
    </row>
    <row r="1647" spans="9:16">
      <c r="I1647" s="400">
        <v>1696</v>
      </c>
      <c r="J1647" s="401" t="s">
        <v>2796</v>
      </c>
      <c r="K1647" s="401" t="s">
        <v>1157</v>
      </c>
      <c r="L1647" s="401" t="s">
        <v>1144</v>
      </c>
      <c r="M1647" s="402">
        <v>38.4</v>
      </c>
      <c r="N1647" s="401">
        <v>20</v>
      </c>
      <c r="O1647" s="404">
        <f t="shared" si="45"/>
        <v>0.33333333333333337</v>
      </c>
      <c r="P1647" s="405">
        <f>Table4[[#This Row],[Selling Price]]*Table4[[#This Row],[2025-Qty]]</f>
        <v>12.8</v>
      </c>
    </row>
    <row r="1648" spans="9:16">
      <c r="I1648" s="400">
        <v>1697</v>
      </c>
      <c r="J1648" s="401" t="s">
        <v>2797</v>
      </c>
      <c r="K1648" s="401" t="s">
        <v>1157</v>
      </c>
      <c r="L1648" s="401" t="s">
        <v>1144</v>
      </c>
      <c r="M1648" s="402">
        <v>149.4</v>
      </c>
      <c r="N1648" s="401">
        <v>20</v>
      </c>
      <c r="O1648" s="404">
        <f t="shared" si="45"/>
        <v>0.33333333333333337</v>
      </c>
      <c r="P1648" s="405">
        <f>Table4[[#This Row],[Selling Price]]*Table4[[#This Row],[2025-Qty]]</f>
        <v>49.800000000000004</v>
      </c>
    </row>
    <row r="1649" spans="9:16">
      <c r="I1649" s="400">
        <v>1698</v>
      </c>
      <c r="J1649" s="401" t="s">
        <v>2798</v>
      </c>
      <c r="K1649" s="401" t="s">
        <v>1299</v>
      </c>
      <c r="L1649" s="401" t="s">
        <v>1144</v>
      </c>
      <c r="M1649" s="402">
        <v>78</v>
      </c>
      <c r="N1649" s="401">
        <v>20</v>
      </c>
      <c r="O1649" s="404">
        <f t="shared" si="45"/>
        <v>0.33333333333333337</v>
      </c>
      <c r="P1649" s="405">
        <f>Table4[[#This Row],[Selling Price]]*Table4[[#This Row],[2025-Qty]]</f>
        <v>26.000000000000004</v>
      </c>
    </row>
    <row r="1650" spans="9:16">
      <c r="I1650" s="400">
        <v>1699</v>
      </c>
      <c r="J1650" s="401" t="s">
        <v>2799</v>
      </c>
      <c r="K1650" s="401" t="s">
        <v>1157</v>
      </c>
      <c r="L1650" s="401" t="s">
        <v>1144</v>
      </c>
      <c r="M1650" s="402">
        <v>9.6</v>
      </c>
      <c r="N1650" s="401">
        <v>20</v>
      </c>
      <c r="O1650" s="404">
        <f t="shared" si="45"/>
        <v>0.33333333333333337</v>
      </c>
      <c r="P1650" s="405">
        <f>Table4[[#This Row],[Selling Price]]*Table4[[#This Row],[2025-Qty]]</f>
        <v>3.2</v>
      </c>
    </row>
    <row r="1651" spans="9:16">
      <c r="I1651" s="400">
        <v>1700</v>
      </c>
      <c r="J1651" s="401" t="s">
        <v>2800</v>
      </c>
      <c r="K1651" s="401" t="s">
        <v>1147</v>
      </c>
      <c r="L1651" s="401" t="s">
        <v>1144</v>
      </c>
      <c r="M1651" s="402">
        <v>80</v>
      </c>
      <c r="N1651" s="401">
        <v>20</v>
      </c>
      <c r="O1651" s="404">
        <f t="shared" si="45"/>
        <v>0.33333333333333337</v>
      </c>
      <c r="P1651" s="405">
        <f>Table4[[#This Row],[Selling Price]]*Table4[[#This Row],[2025-Qty]]</f>
        <v>26.666666666666671</v>
      </c>
    </row>
    <row r="1652" spans="9:16">
      <c r="I1652" s="400">
        <v>1701</v>
      </c>
      <c r="J1652" s="401" t="s">
        <v>2801</v>
      </c>
      <c r="K1652" s="401" t="s">
        <v>1147</v>
      </c>
      <c r="L1652" s="401" t="s">
        <v>1144</v>
      </c>
      <c r="M1652" s="402">
        <v>756.34</v>
      </c>
      <c r="N1652" s="401">
        <v>20</v>
      </c>
      <c r="O1652" s="404">
        <f t="shared" si="45"/>
        <v>0.33333333333333337</v>
      </c>
      <c r="P1652" s="405">
        <f>Table4[[#This Row],[Selling Price]]*Table4[[#This Row],[2025-Qty]]</f>
        <v>252.11333333333337</v>
      </c>
    </row>
    <row r="1653" spans="9:16">
      <c r="I1653" s="400">
        <v>1706</v>
      </c>
      <c r="J1653" s="401" t="s">
        <v>2802</v>
      </c>
      <c r="K1653" s="401" t="s">
        <v>1147</v>
      </c>
      <c r="L1653" s="401" t="s">
        <v>1144</v>
      </c>
      <c r="M1653" s="402">
        <v>2305.52</v>
      </c>
      <c r="N1653" s="401">
        <v>20</v>
      </c>
      <c r="O1653" s="404">
        <f t="shared" si="45"/>
        <v>0.33333333333333337</v>
      </c>
      <c r="P1653" s="405">
        <f>Table4[[#This Row],[Selling Price]]*Table4[[#This Row],[2025-Qty]]</f>
        <v>768.50666666666677</v>
      </c>
    </row>
    <row r="1654" spans="9:16">
      <c r="I1654" s="400">
        <v>1707</v>
      </c>
      <c r="J1654" s="401" t="s">
        <v>2803</v>
      </c>
      <c r="K1654" s="401" t="s">
        <v>1147</v>
      </c>
      <c r="L1654" s="401" t="s">
        <v>1144</v>
      </c>
      <c r="M1654" s="402">
        <v>194.95</v>
      </c>
      <c r="N1654" s="401">
        <v>20</v>
      </c>
      <c r="O1654" s="404">
        <f t="shared" si="45"/>
        <v>0.33333333333333337</v>
      </c>
      <c r="P1654" s="405">
        <f>Table4[[#This Row],[Selling Price]]*Table4[[#This Row],[2025-Qty]]</f>
        <v>64.983333333333334</v>
      </c>
    </row>
    <row r="1655" spans="9:16">
      <c r="I1655" s="400">
        <v>1708</v>
      </c>
      <c r="J1655" s="401" t="s">
        <v>2804</v>
      </c>
      <c r="K1655" s="401" t="s">
        <v>1254</v>
      </c>
      <c r="L1655" s="401" t="s">
        <v>1144</v>
      </c>
      <c r="M1655" s="402">
        <v>346.2</v>
      </c>
      <c r="N1655" s="401">
        <v>20</v>
      </c>
      <c r="O1655" s="404">
        <f t="shared" si="45"/>
        <v>0.33333333333333337</v>
      </c>
      <c r="P1655" s="405">
        <f>Table4[[#This Row],[Selling Price]]*Table4[[#This Row],[2025-Qty]]</f>
        <v>115.4</v>
      </c>
    </row>
    <row r="1656" spans="9:16">
      <c r="I1656" s="400">
        <v>1709</v>
      </c>
      <c r="J1656" s="401" t="s">
        <v>2805</v>
      </c>
      <c r="K1656" s="401" t="s">
        <v>1147</v>
      </c>
      <c r="L1656" s="401" t="s">
        <v>1144</v>
      </c>
      <c r="M1656" s="402">
        <v>610.41999999999996</v>
      </c>
      <c r="N1656" s="401">
        <v>20</v>
      </c>
      <c r="O1656" s="404">
        <f t="shared" si="45"/>
        <v>0.33333333333333337</v>
      </c>
      <c r="P1656" s="405">
        <f>Table4[[#This Row],[Selling Price]]*Table4[[#This Row],[2025-Qty]]</f>
        <v>203.47333333333333</v>
      </c>
    </row>
    <row r="1657" spans="9:16">
      <c r="I1657" s="400">
        <v>1710</v>
      </c>
      <c r="J1657" s="401" t="s">
        <v>2806</v>
      </c>
      <c r="K1657" s="401" t="s">
        <v>1140</v>
      </c>
      <c r="L1657" s="401" t="s">
        <v>1141</v>
      </c>
      <c r="M1657" s="402">
        <v>5</v>
      </c>
      <c r="N1657" s="401">
        <v>20</v>
      </c>
      <c r="O1657" s="404">
        <f t="shared" si="45"/>
        <v>0.33333333333333337</v>
      </c>
      <c r="P1657" s="405">
        <f>Table4[[#This Row],[Selling Price]]*Table4[[#This Row],[2025-Qty]]</f>
        <v>1.666666666666667</v>
      </c>
    </row>
    <row r="1658" spans="9:16">
      <c r="I1658" s="400">
        <v>1711</v>
      </c>
      <c r="J1658" s="401" t="s">
        <v>2807</v>
      </c>
      <c r="K1658" s="401" t="s">
        <v>1140</v>
      </c>
      <c r="L1658" s="401" t="s">
        <v>1141</v>
      </c>
      <c r="M1658" s="402">
        <v>62.5</v>
      </c>
      <c r="N1658" s="401">
        <v>20</v>
      </c>
      <c r="O1658" s="404">
        <f t="shared" si="45"/>
        <v>0.33333333333333337</v>
      </c>
      <c r="P1658" s="405">
        <f>Table4[[#This Row],[Selling Price]]*Table4[[#This Row],[2025-Qty]]</f>
        <v>20.833333333333336</v>
      </c>
    </row>
    <row r="1659" spans="9:16">
      <c r="I1659" s="400">
        <v>1712</v>
      </c>
      <c r="J1659" s="401" t="s">
        <v>2808</v>
      </c>
      <c r="K1659" s="401" t="s">
        <v>1143</v>
      </c>
      <c r="L1659" s="401" t="s">
        <v>1144</v>
      </c>
      <c r="M1659" s="402">
        <v>1352</v>
      </c>
      <c r="N1659" s="401">
        <v>20</v>
      </c>
      <c r="O1659" s="404">
        <f t="shared" si="45"/>
        <v>0.33333333333333337</v>
      </c>
      <c r="P1659" s="405">
        <f>Table4[[#This Row],[Selling Price]]*Table4[[#This Row],[2025-Qty]]</f>
        <v>450.66666666666674</v>
      </c>
    </row>
    <row r="1660" spans="9:16">
      <c r="I1660" s="400">
        <v>1713</v>
      </c>
      <c r="J1660" s="401" t="s">
        <v>2809</v>
      </c>
      <c r="K1660" s="401" t="s">
        <v>1147</v>
      </c>
      <c r="L1660" s="401" t="s">
        <v>1144</v>
      </c>
      <c r="M1660" s="402">
        <v>152.97999999999999</v>
      </c>
      <c r="N1660" s="401">
        <v>20</v>
      </c>
      <c r="O1660" s="404">
        <f t="shared" si="45"/>
        <v>0.33333333333333337</v>
      </c>
      <c r="P1660" s="405">
        <f>Table4[[#This Row],[Selling Price]]*Table4[[#This Row],[2025-Qty]]</f>
        <v>50.993333333333332</v>
      </c>
    </row>
    <row r="1661" spans="9:16">
      <c r="I1661" s="400">
        <v>1714</v>
      </c>
      <c r="J1661" s="401" t="s">
        <v>2810</v>
      </c>
      <c r="K1661" s="401" t="s">
        <v>1147</v>
      </c>
      <c r="L1661" s="401" t="s">
        <v>1144</v>
      </c>
      <c r="M1661" s="402">
        <v>54.96</v>
      </c>
      <c r="N1661" s="401">
        <v>20</v>
      </c>
      <c r="O1661" s="404">
        <f t="shared" si="45"/>
        <v>0.33333333333333337</v>
      </c>
      <c r="P1661" s="405">
        <f>Table4[[#This Row],[Selling Price]]*Table4[[#This Row],[2025-Qty]]</f>
        <v>18.320000000000004</v>
      </c>
    </row>
    <row r="1662" spans="9:16">
      <c r="I1662" s="400">
        <v>1715</v>
      </c>
      <c r="J1662" s="401" t="s">
        <v>2811</v>
      </c>
      <c r="K1662" s="401" t="s">
        <v>1147</v>
      </c>
      <c r="L1662" s="401" t="s">
        <v>1144</v>
      </c>
      <c r="M1662" s="402">
        <v>14.38</v>
      </c>
      <c r="N1662" s="401">
        <v>20</v>
      </c>
      <c r="O1662" s="404">
        <f t="shared" si="45"/>
        <v>0.33333333333333337</v>
      </c>
      <c r="P1662" s="405">
        <f>Table4[[#This Row],[Selling Price]]*Table4[[#This Row],[2025-Qty]]</f>
        <v>4.7933333333333339</v>
      </c>
    </row>
    <row r="1663" spans="9:16">
      <c r="I1663" s="400">
        <v>1716</v>
      </c>
      <c r="J1663" s="401" t="s">
        <v>2812</v>
      </c>
      <c r="K1663" s="401" t="s">
        <v>1147</v>
      </c>
      <c r="L1663" s="401" t="s">
        <v>1144</v>
      </c>
      <c r="M1663" s="402">
        <v>716.02</v>
      </c>
      <c r="N1663" s="401">
        <v>20</v>
      </c>
      <c r="O1663" s="404">
        <f t="shared" si="45"/>
        <v>0.33333333333333337</v>
      </c>
      <c r="P1663" s="405">
        <f>Table4[[#This Row],[Selling Price]]*Table4[[#This Row],[2025-Qty]]</f>
        <v>238.67333333333335</v>
      </c>
    </row>
    <row r="1664" spans="9:16">
      <c r="I1664" s="400">
        <v>1717</v>
      </c>
      <c r="J1664" s="401" t="s">
        <v>2813</v>
      </c>
      <c r="K1664" s="401" t="s">
        <v>1147</v>
      </c>
      <c r="L1664" s="401" t="s">
        <v>1144</v>
      </c>
      <c r="M1664" s="402">
        <v>163.11000000000001</v>
      </c>
      <c r="N1664" s="401">
        <v>20</v>
      </c>
      <c r="O1664" s="404">
        <f t="shared" si="45"/>
        <v>0.33333333333333337</v>
      </c>
      <c r="P1664" s="405">
        <f>Table4[[#This Row],[Selling Price]]*Table4[[#This Row],[2025-Qty]]</f>
        <v>54.370000000000012</v>
      </c>
    </row>
    <row r="1665" spans="9:16">
      <c r="I1665" s="400">
        <v>1723</v>
      </c>
      <c r="J1665" s="401" t="s">
        <v>2814</v>
      </c>
      <c r="K1665" s="401" t="s">
        <v>1157</v>
      </c>
      <c r="L1665" s="401" t="s">
        <v>1144</v>
      </c>
      <c r="M1665" s="402">
        <v>189.6</v>
      </c>
      <c r="N1665" s="401">
        <v>20</v>
      </c>
      <c r="O1665" s="404">
        <f t="shared" si="45"/>
        <v>0.33333333333333337</v>
      </c>
      <c r="P1665" s="405">
        <f>Table4[[#This Row],[Selling Price]]*Table4[[#This Row],[2025-Qty]]</f>
        <v>63.2</v>
      </c>
    </row>
    <row r="1666" spans="9:16">
      <c r="I1666" s="400">
        <v>1724</v>
      </c>
      <c r="J1666" s="401" t="s">
        <v>2815</v>
      </c>
      <c r="K1666" s="401" t="s">
        <v>1299</v>
      </c>
      <c r="L1666" s="401" t="s">
        <v>1144</v>
      </c>
      <c r="M1666" s="402">
        <v>478.8</v>
      </c>
      <c r="N1666" s="401">
        <v>20</v>
      </c>
      <c r="O1666" s="404">
        <f t="shared" si="45"/>
        <v>0.33333333333333337</v>
      </c>
      <c r="P1666" s="405">
        <f>Table4[[#This Row],[Selling Price]]*Table4[[#This Row],[2025-Qty]]</f>
        <v>159.60000000000002</v>
      </c>
    </row>
    <row r="1667" spans="9:16">
      <c r="I1667" s="400">
        <v>1725</v>
      </c>
      <c r="J1667" s="401" t="s">
        <v>2816</v>
      </c>
      <c r="K1667" s="401" t="s">
        <v>1157</v>
      </c>
      <c r="L1667" s="401" t="s">
        <v>1144</v>
      </c>
      <c r="M1667" s="402">
        <v>496.2</v>
      </c>
      <c r="N1667" s="401">
        <v>20</v>
      </c>
      <c r="O1667" s="404">
        <f t="shared" ref="O1667:O1730" si="46">(N1667/3)*0.05</f>
        <v>0.33333333333333337</v>
      </c>
      <c r="P1667" s="405">
        <f>Table4[[#This Row],[Selling Price]]*Table4[[#This Row],[2025-Qty]]</f>
        <v>165.4</v>
      </c>
    </row>
    <row r="1668" spans="9:16">
      <c r="I1668" s="400">
        <v>1726</v>
      </c>
      <c r="J1668" s="401" t="s">
        <v>2817</v>
      </c>
      <c r="K1668" s="401" t="s">
        <v>1299</v>
      </c>
      <c r="L1668" s="401" t="s">
        <v>1144</v>
      </c>
      <c r="M1668" s="402">
        <v>385.8</v>
      </c>
      <c r="N1668" s="401">
        <v>20</v>
      </c>
      <c r="O1668" s="404">
        <f t="shared" si="46"/>
        <v>0.33333333333333337</v>
      </c>
      <c r="P1668" s="405">
        <f>Table4[[#This Row],[Selling Price]]*Table4[[#This Row],[2025-Qty]]</f>
        <v>128.60000000000002</v>
      </c>
    </row>
    <row r="1669" spans="9:16">
      <c r="I1669" s="400">
        <v>1727</v>
      </c>
      <c r="J1669" s="401" t="s">
        <v>2818</v>
      </c>
      <c r="K1669" s="401" t="s">
        <v>1157</v>
      </c>
      <c r="L1669" s="401" t="s">
        <v>1144</v>
      </c>
      <c r="M1669" s="402">
        <v>93</v>
      </c>
      <c r="N1669" s="401">
        <v>20</v>
      </c>
      <c r="O1669" s="404">
        <f t="shared" si="46"/>
        <v>0.33333333333333337</v>
      </c>
      <c r="P1669" s="405">
        <f>Table4[[#This Row],[Selling Price]]*Table4[[#This Row],[2025-Qty]]</f>
        <v>31.000000000000004</v>
      </c>
    </row>
    <row r="1670" spans="9:16">
      <c r="I1670" s="400">
        <v>1728</v>
      </c>
      <c r="J1670" s="401" t="s">
        <v>2819</v>
      </c>
      <c r="K1670" s="401" t="s">
        <v>1157</v>
      </c>
      <c r="L1670" s="401" t="s">
        <v>1144</v>
      </c>
      <c r="M1670" s="402">
        <v>94.8</v>
      </c>
      <c r="N1670" s="401">
        <v>20</v>
      </c>
      <c r="O1670" s="404">
        <f t="shared" si="46"/>
        <v>0.33333333333333337</v>
      </c>
      <c r="P1670" s="405">
        <f>Table4[[#This Row],[Selling Price]]*Table4[[#This Row],[2025-Qty]]</f>
        <v>31.6</v>
      </c>
    </row>
    <row r="1671" spans="9:16">
      <c r="I1671" s="400">
        <v>1730</v>
      </c>
      <c r="J1671" s="401" t="s">
        <v>2820</v>
      </c>
      <c r="K1671" s="401" t="s">
        <v>1157</v>
      </c>
      <c r="L1671" s="401" t="s">
        <v>1144</v>
      </c>
      <c r="M1671" s="402">
        <v>3759</v>
      </c>
      <c r="N1671" s="401">
        <v>20</v>
      </c>
      <c r="O1671" s="404">
        <f t="shared" si="46"/>
        <v>0.33333333333333337</v>
      </c>
      <c r="P1671" s="405">
        <f>Table4[[#This Row],[Selling Price]]*Table4[[#This Row],[2025-Qty]]</f>
        <v>1253.0000000000002</v>
      </c>
    </row>
    <row r="1672" spans="9:16">
      <c r="I1672" s="400">
        <v>1731</v>
      </c>
      <c r="J1672" s="401" t="s">
        <v>2821</v>
      </c>
      <c r="K1672" s="401" t="s">
        <v>1157</v>
      </c>
      <c r="L1672" s="401" t="s">
        <v>1144</v>
      </c>
      <c r="M1672" s="402">
        <v>3847.2</v>
      </c>
      <c r="N1672" s="401">
        <v>20</v>
      </c>
      <c r="O1672" s="404">
        <f t="shared" si="46"/>
        <v>0.33333333333333337</v>
      </c>
      <c r="P1672" s="405">
        <f>Table4[[#This Row],[Selling Price]]*Table4[[#This Row],[2025-Qty]]</f>
        <v>1282.4000000000001</v>
      </c>
    </row>
    <row r="1673" spans="9:16">
      <c r="I1673" s="400">
        <v>1733</v>
      </c>
      <c r="J1673" s="401" t="s">
        <v>2822</v>
      </c>
      <c r="K1673" s="401" t="s">
        <v>1299</v>
      </c>
      <c r="L1673" s="401" t="s">
        <v>1144</v>
      </c>
      <c r="M1673" s="402">
        <v>5961</v>
      </c>
      <c r="N1673" s="401">
        <v>20</v>
      </c>
      <c r="O1673" s="404">
        <f t="shared" si="46"/>
        <v>0.33333333333333337</v>
      </c>
      <c r="P1673" s="405">
        <f>Table4[[#This Row],[Selling Price]]*Table4[[#This Row],[2025-Qty]]</f>
        <v>1987.0000000000002</v>
      </c>
    </row>
    <row r="1674" spans="9:16">
      <c r="I1674" s="400">
        <v>1739</v>
      </c>
      <c r="J1674" s="401" t="s">
        <v>2823</v>
      </c>
      <c r="K1674" s="401" t="s">
        <v>1143</v>
      </c>
      <c r="L1674" s="401" t="s">
        <v>1144</v>
      </c>
      <c r="M1674" s="402">
        <v>6405</v>
      </c>
      <c r="N1674" s="401">
        <v>20</v>
      </c>
      <c r="O1674" s="404">
        <f t="shared" si="46"/>
        <v>0.33333333333333337</v>
      </c>
      <c r="P1674" s="405">
        <f>Table4[[#This Row],[Selling Price]]*Table4[[#This Row],[2025-Qty]]</f>
        <v>2135.0000000000005</v>
      </c>
    </row>
    <row r="1675" spans="9:16">
      <c r="I1675" s="400">
        <v>1740</v>
      </c>
      <c r="J1675" s="401" t="s">
        <v>2824</v>
      </c>
      <c r="K1675" s="401" t="s">
        <v>1490</v>
      </c>
      <c r="L1675" s="401" t="s">
        <v>1144</v>
      </c>
      <c r="M1675" s="402">
        <v>129</v>
      </c>
      <c r="N1675" s="401">
        <v>20</v>
      </c>
      <c r="O1675" s="404">
        <f t="shared" si="46"/>
        <v>0.33333333333333337</v>
      </c>
      <c r="P1675" s="405">
        <f>Table4[[#This Row],[Selling Price]]*Table4[[#This Row],[2025-Qty]]</f>
        <v>43.000000000000007</v>
      </c>
    </row>
    <row r="1676" spans="9:16">
      <c r="I1676" s="400">
        <v>1741</v>
      </c>
      <c r="J1676" s="401" t="s">
        <v>2825</v>
      </c>
      <c r="K1676" s="401" t="s">
        <v>1490</v>
      </c>
      <c r="L1676" s="401" t="s">
        <v>1144</v>
      </c>
      <c r="M1676" s="402">
        <v>8906.4</v>
      </c>
      <c r="N1676" s="401">
        <v>20</v>
      </c>
      <c r="O1676" s="404">
        <f t="shared" si="46"/>
        <v>0.33333333333333337</v>
      </c>
      <c r="P1676" s="405">
        <f>Table4[[#This Row],[Selling Price]]*Table4[[#This Row],[2025-Qty]]</f>
        <v>2968.8</v>
      </c>
    </row>
    <row r="1677" spans="9:16">
      <c r="I1677" s="400">
        <v>1742</v>
      </c>
      <c r="J1677" s="401" t="s">
        <v>2826</v>
      </c>
      <c r="K1677" s="401" t="s">
        <v>1147</v>
      </c>
      <c r="L1677" s="401" t="s">
        <v>1144</v>
      </c>
      <c r="M1677" s="402">
        <v>2004.51</v>
      </c>
      <c r="N1677" s="401">
        <v>20</v>
      </c>
      <c r="O1677" s="404">
        <f t="shared" si="46"/>
        <v>0.33333333333333337</v>
      </c>
      <c r="P1677" s="405">
        <f>Table4[[#This Row],[Selling Price]]*Table4[[#This Row],[2025-Qty]]</f>
        <v>668.17000000000007</v>
      </c>
    </row>
    <row r="1678" spans="9:16">
      <c r="I1678" s="400">
        <v>1743</v>
      </c>
      <c r="J1678" s="401" t="s">
        <v>2827</v>
      </c>
      <c r="K1678" s="401" t="s">
        <v>1147</v>
      </c>
      <c r="L1678" s="401" t="s">
        <v>1144</v>
      </c>
      <c r="M1678" s="402">
        <v>3597.42</v>
      </c>
      <c r="N1678" s="401">
        <v>20</v>
      </c>
      <c r="O1678" s="404">
        <f t="shared" si="46"/>
        <v>0.33333333333333337</v>
      </c>
      <c r="P1678" s="405">
        <f>Table4[[#This Row],[Selling Price]]*Table4[[#This Row],[2025-Qty]]</f>
        <v>1199.1400000000001</v>
      </c>
    </row>
    <row r="1679" spans="9:16">
      <c r="I1679" s="400">
        <v>1744</v>
      </c>
      <c r="J1679" s="401" t="s">
        <v>2828</v>
      </c>
      <c r="K1679" s="401" t="s">
        <v>1143</v>
      </c>
      <c r="L1679" s="401" t="s">
        <v>1144</v>
      </c>
      <c r="M1679" s="402">
        <v>93</v>
      </c>
      <c r="N1679" s="401">
        <v>20</v>
      </c>
      <c r="O1679" s="404">
        <f t="shared" si="46"/>
        <v>0.33333333333333337</v>
      </c>
      <c r="P1679" s="405">
        <f>Table4[[#This Row],[Selling Price]]*Table4[[#This Row],[2025-Qty]]</f>
        <v>31.000000000000004</v>
      </c>
    </row>
    <row r="1680" spans="9:16">
      <c r="I1680" s="400">
        <v>1745</v>
      </c>
      <c r="J1680" s="401" t="s">
        <v>2829</v>
      </c>
      <c r="K1680" s="401" t="s">
        <v>1143</v>
      </c>
      <c r="L1680" s="401" t="s">
        <v>1144</v>
      </c>
      <c r="M1680" s="402">
        <v>87</v>
      </c>
      <c r="N1680" s="401">
        <v>20</v>
      </c>
      <c r="O1680" s="404">
        <f t="shared" si="46"/>
        <v>0.33333333333333337</v>
      </c>
      <c r="P1680" s="405">
        <f>Table4[[#This Row],[Selling Price]]*Table4[[#This Row],[2025-Qty]]</f>
        <v>29.000000000000004</v>
      </c>
    </row>
    <row r="1681" spans="9:16">
      <c r="I1681" s="400">
        <v>1746</v>
      </c>
      <c r="J1681" s="401" t="s">
        <v>2830</v>
      </c>
      <c r="K1681" s="401" t="s">
        <v>1143</v>
      </c>
      <c r="L1681" s="401" t="s">
        <v>1144</v>
      </c>
      <c r="M1681" s="402">
        <v>46.11</v>
      </c>
      <c r="N1681" s="401">
        <v>20</v>
      </c>
      <c r="O1681" s="404">
        <f t="shared" si="46"/>
        <v>0.33333333333333337</v>
      </c>
      <c r="P1681" s="405">
        <f>Table4[[#This Row],[Selling Price]]*Table4[[#This Row],[2025-Qty]]</f>
        <v>15.370000000000001</v>
      </c>
    </row>
    <row r="1682" spans="9:16">
      <c r="I1682" s="400">
        <v>1747</v>
      </c>
      <c r="J1682" s="401" t="s">
        <v>2831</v>
      </c>
      <c r="K1682" s="401" t="s">
        <v>1143</v>
      </c>
      <c r="L1682" s="401" t="s">
        <v>1144</v>
      </c>
      <c r="M1682" s="402">
        <v>5805</v>
      </c>
      <c r="N1682" s="401">
        <v>20</v>
      </c>
      <c r="O1682" s="404">
        <f t="shared" si="46"/>
        <v>0.33333333333333337</v>
      </c>
      <c r="P1682" s="405">
        <f>Table4[[#This Row],[Selling Price]]*Table4[[#This Row],[2025-Qty]]</f>
        <v>1935.0000000000002</v>
      </c>
    </row>
    <row r="1683" spans="9:16">
      <c r="I1683" s="400">
        <v>1748</v>
      </c>
      <c r="J1683" s="401" t="s">
        <v>2832</v>
      </c>
      <c r="K1683" s="401" t="s">
        <v>1143</v>
      </c>
      <c r="L1683" s="401" t="s">
        <v>1144</v>
      </c>
      <c r="M1683" s="402">
        <v>5450</v>
      </c>
      <c r="N1683" s="401">
        <v>20</v>
      </c>
      <c r="O1683" s="404">
        <f t="shared" si="46"/>
        <v>0.33333333333333337</v>
      </c>
      <c r="P1683" s="405">
        <f>Table4[[#This Row],[Selling Price]]*Table4[[#This Row],[2025-Qty]]</f>
        <v>1816.666666666667</v>
      </c>
    </row>
    <row r="1684" spans="9:16">
      <c r="I1684" s="400">
        <v>1749</v>
      </c>
      <c r="J1684" s="401" t="s">
        <v>2833</v>
      </c>
      <c r="K1684" s="401" t="s">
        <v>1157</v>
      </c>
      <c r="L1684" s="401" t="s">
        <v>1144</v>
      </c>
      <c r="M1684" s="402">
        <v>8755.2000000000007</v>
      </c>
      <c r="N1684" s="401">
        <v>20</v>
      </c>
      <c r="O1684" s="404">
        <f t="shared" si="46"/>
        <v>0.33333333333333337</v>
      </c>
      <c r="P1684" s="405">
        <f>Table4[[#This Row],[Selling Price]]*Table4[[#This Row],[2025-Qty]]</f>
        <v>2918.4000000000005</v>
      </c>
    </row>
    <row r="1685" spans="9:16">
      <c r="I1685" s="400">
        <v>1750</v>
      </c>
      <c r="J1685" s="401" t="s">
        <v>2834</v>
      </c>
      <c r="K1685" s="401" t="s">
        <v>1254</v>
      </c>
      <c r="L1685" s="401" t="s">
        <v>1144</v>
      </c>
      <c r="M1685" s="402">
        <v>256.2</v>
      </c>
      <c r="N1685" s="401">
        <v>20</v>
      </c>
      <c r="O1685" s="404">
        <f t="shared" si="46"/>
        <v>0.33333333333333337</v>
      </c>
      <c r="P1685" s="405">
        <f>Table4[[#This Row],[Selling Price]]*Table4[[#This Row],[2025-Qty]]</f>
        <v>85.4</v>
      </c>
    </row>
    <row r="1686" spans="9:16">
      <c r="I1686" s="400">
        <v>1751</v>
      </c>
      <c r="J1686" s="401" t="s">
        <v>2835</v>
      </c>
      <c r="K1686" s="401" t="s">
        <v>1157</v>
      </c>
      <c r="L1686" s="401" t="s">
        <v>1144</v>
      </c>
      <c r="M1686" s="402">
        <v>151.80000000000001</v>
      </c>
      <c r="N1686" s="401">
        <v>20</v>
      </c>
      <c r="O1686" s="404">
        <f t="shared" si="46"/>
        <v>0.33333333333333337</v>
      </c>
      <c r="P1686" s="405">
        <f>Table4[[#This Row],[Selling Price]]*Table4[[#This Row],[2025-Qty]]</f>
        <v>50.600000000000009</v>
      </c>
    </row>
    <row r="1687" spans="9:16">
      <c r="I1687" s="400">
        <v>1752</v>
      </c>
      <c r="J1687" s="401" t="s">
        <v>2836</v>
      </c>
      <c r="K1687" s="401" t="s">
        <v>1143</v>
      </c>
      <c r="L1687" s="401" t="s">
        <v>1144</v>
      </c>
      <c r="M1687" s="402">
        <v>202</v>
      </c>
      <c r="N1687" s="401">
        <v>20</v>
      </c>
      <c r="O1687" s="404">
        <f t="shared" si="46"/>
        <v>0.33333333333333337</v>
      </c>
      <c r="P1687" s="405">
        <f>Table4[[#This Row],[Selling Price]]*Table4[[#This Row],[2025-Qty]]</f>
        <v>67.333333333333343</v>
      </c>
    </row>
    <row r="1688" spans="9:16">
      <c r="I1688" s="400">
        <v>1754</v>
      </c>
      <c r="J1688" s="401" t="s">
        <v>2837</v>
      </c>
      <c r="K1688" s="401" t="s">
        <v>1299</v>
      </c>
      <c r="L1688" s="401" t="s">
        <v>1144</v>
      </c>
      <c r="M1688" s="402">
        <v>896.5</v>
      </c>
      <c r="N1688" s="401">
        <v>20</v>
      </c>
      <c r="O1688" s="404">
        <f t="shared" si="46"/>
        <v>0.33333333333333337</v>
      </c>
      <c r="P1688" s="405">
        <f>Table4[[#This Row],[Selling Price]]*Table4[[#This Row],[2025-Qty]]</f>
        <v>298.83333333333337</v>
      </c>
    </row>
    <row r="1689" spans="9:16">
      <c r="I1689" s="400">
        <v>1755</v>
      </c>
      <c r="J1689" s="401" t="s">
        <v>2838</v>
      </c>
      <c r="K1689" s="401" t="s">
        <v>1254</v>
      </c>
      <c r="L1689" s="401" t="s">
        <v>1144</v>
      </c>
      <c r="M1689" s="402">
        <v>1387.2</v>
      </c>
      <c r="N1689" s="401">
        <v>20</v>
      </c>
      <c r="O1689" s="404">
        <f t="shared" si="46"/>
        <v>0.33333333333333337</v>
      </c>
      <c r="P1689" s="405">
        <f>Table4[[#This Row],[Selling Price]]*Table4[[#This Row],[2025-Qty]]</f>
        <v>462.40000000000009</v>
      </c>
    </row>
    <row r="1690" spans="9:16">
      <c r="I1690" s="400">
        <v>1756</v>
      </c>
      <c r="J1690" s="401" t="s">
        <v>2839</v>
      </c>
      <c r="K1690" s="401" t="s">
        <v>1299</v>
      </c>
      <c r="L1690" s="401" t="s">
        <v>1144</v>
      </c>
      <c r="M1690" s="402">
        <v>1216.5999999999999</v>
      </c>
      <c r="N1690" s="401">
        <v>20</v>
      </c>
      <c r="O1690" s="404">
        <f t="shared" si="46"/>
        <v>0.33333333333333337</v>
      </c>
      <c r="P1690" s="405">
        <f>Table4[[#This Row],[Selling Price]]*Table4[[#This Row],[2025-Qty]]</f>
        <v>405.53333333333336</v>
      </c>
    </row>
    <row r="1691" spans="9:16">
      <c r="I1691" s="400">
        <v>1757</v>
      </c>
      <c r="J1691" s="401" t="s">
        <v>2840</v>
      </c>
      <c r="K1691" s="401" t="s">
        <v>1157</v>
      </c>
      <c r="L1691" s="401" t="s">
        <v>1144</v>
      </c>
      <c r="M1691" s="402">
        <v>99.6</v>
      </c>
      <c r="N1691" s="401">
        <v>20</v>
      </c>
      <c r="O1691" s="404">
        <f t="shared" si="46"/>
        <v>0.33333333333333337</v>
      </c>
      <c r="P1691" s="405">
        <f>Table4[[#This Row],[Selling Price]]*Table4[[#This Row],[2025-Qty]]</f>
        <v>33.200000000000003</v>
      </c>
    </row>
    <row r="1692" spans="9:16">
      <c r="I1692" s="400">
        <v>1758</v>
      </c>
      <c r="J1692" s="401" t="s">
        <v>2841</v>
      </c>
      <c r="K1692" s="401" t="s">
        <v>1157</v>
      </c>
      <c r="L1692" s="401" t="s">
        <v>1144</v>
      </c>
      <c r="M1692" s="402">
        <v>382.8</v>
      </c>
      <c r="N1692" s="401">
        <v>20</v>
      </c>
      <c r="O1692" s="404">
        <f t="shared" si="46"/>
        <v>0.33333333333333337</v>
      </c>
      <c r="P1692" s="405">
        <f>Table4[[#This Row],[Selling Price]]*Table4[[#This Row],[2025-Qty]]</f>
        <v>127.60000000000002</v>
      </c>
    </row>
    <row r="1693" spans="9:16">
      <c r="I1693" s="400">
        <v>1760</v>
      </c>
      <c r="J1693" s="401" t="s">
        <v>2842</v>
      </c>
      <c r="K1693" s="401" t="s">
        <v>1157</v>
      </c>
      <c r="L1693" s="401" t="s">
        <v>1144</v>
      </c>
      <c r="M1693" s="402">
        <v>478.8</v>
      </c>
      <c r="N1693" s="401">
        <v>20</v>
      </c>
      <c r="O1693" s="404">
        <f t="shared" si="46"/>
        <v>0.33333333333333337</v>
      </c>
      <c r="P1693" s="405">
        <f>Table4[[#This Row],[Selling Price]]*Table4[[#This Row],[2025-Qty]]</f>
        <v>159.60000000000002</v>
      </c>
    </row>
    <row r="1694" spans="9:16">
      <c r="I1694" s="400">
        <v>1761</v>
      </c>
      <c r="J1694" s="401" t="s">
        <v>2843</v>
      </c>
      <c r="K1694" s="401" t="s">
        <v>1299</v>
      </c>
      <c r="L1694" s="401" t="s">
        <v>1144</v>
      </c>
      <c r="M1694" s="402">
        <v>256.2</v>
      </c>
      <c r="N1694" s="401">
        <v>20</v>
      </c>
      <c r="O1694" s="404">
        <f t="shared" si="46"/>
        <v>0.33333333333333337</v>
      </c>
      <c r="P1694" s="405">
        <f>Table4[[#This Row],[Selling Price]]*Table4[[#This Row],[2025-Qty]]</f>
        <v>85.4</v>
      </c>
    </row>
    <row r="1695" spans="9:16">
      <c r="I1695" s="400">
        <v>1762</v>
      </c>
      <c r="J1695" s="401" t="s">
        <v>2844</v>
      </c>
      <c r="K1695" s="401" t="s">
        <v>1157</v>
      </c>
      <c r="L1695" s="401" t="s">
        <v>1144</v>
      </c>
      <c r="M1695" s="402">
        <v>5478</v>
      </c>
      <c r="N1695" s="401">
        <v>20</v>
      </c>
      <c r="O1695" s="404">
        <f t="shared" si="46"/>
        <v>0.33333333333333337</v>
      </c>
      <c r="P1695" s="405">
        <f>Table4[[#This Row],[Selling Price]]*Table4[[#This Row],[2025-Qty]]</f>
        <v>1826.0000000000002</v>
      </c>
    </row>
    <row r="1696" spans="9:16">
      <c r="I1696" s="400">
        <v>1763</v>
      </c>
      <c r="J1696" s="401" t="s">
        <v>2845</v>
      </c>
      <c r="K1696" s="401" t="s">
        <v>1299</v>
      </c>
      <c r="L1696" s="401" t="s">
        <v>1144</v>
      </c>
      <c r="M1696" s="402">
        <v>1231.2</v>
      </c>
      <c r="N1696" s="401">
        <v>20</v>
      </c>
      <c r="O1696" s="404">
        <f t="shared" si="46"/>
        <v>0.33333333333333337</v>
      </c>
      <c r="P1696" s="405">
        <f>Table4[[#This Row],[Selling Price]]*Table4[[#This Row],[2025-Qty]]</f>
        <v>410.40000000000003</v>
      </c>
    </row>
    <row r="1697" spans="9:16">
      <c r="I1697" s="400">
        <v>1764</v>
      </c>
      <c r="J1697" s="401" t="s">
        <v>2846</v>
      </c>
      <c r="K1697" s="401" t="s">
        <v>1157</v>
      </c>
      <c r="L1697" s="401" t="s">
        <v>1144</v>
      </c>
      <c r="M1697" s="402">
        <v>1827.6</v>
      </c>
      <c r="N1697" s="401">
        <v>20</v>
      </c>
      <c r="O1697" s="404">
        <f t="shared" si="46"/>
        <v>0.33333333333333337</v>
      </c>
      <c r="P1697" s="405">
        <f>Table4[[#This Row],[Selling Price]]*Table4[[#This Row],[2025-Qty]]</f>
        <v>609.20000000000005</v>
      </c>
    </row>
    <row r="1698" spans="9:16">
      <c r="I1698" s="400">
        <v>1765</v>
      </c>
      <c r="J1698" s="401" t="s">
        <v>2847</v>
      </c>
      <c r="K1698" s="401" t="s">
        <v>1157</v>
      </c>
      <c r="L1698" s="401" t="s">
        <v>1144</v>
      </c>
      <c r="M1698" s="402">
        <v>1211.4000000000001</v>
      </c>
      <c r="N1698" s="401">
        <v>20</v>
      </c>
      <c r="O1698" s="404">
        <f t="shared" si="46"/>
        <v>0.33333333333333337</v>
      </c>
      <c r="P1698" s="405">
        <f>Table4[[#This Row],[Selling Price]]*Table4[[#This Row],[2025-Qty]]</f>
        <v>403.80000000000007</v>
      </c>
    </row>
    <row r="1699" spans="9:16">
      <c r="I1699" s="400">
        <v>1768</v>
      </c>
      <c r="J1699" s="401" t="s">
        <v>2848</v>
      </c>
      <c r="K1699" s="401" t="s">
        <v>1299</v>
      </c>
      <c r="L1699" s="401" t="s">
        <v>1144</v>
      </c>
      <c r="M1699" s="402">
        <v>5691</v>
      </c>
      <c r="N1699" s="401">
        <v>20</v>
      </c>
      <c r="O1699" s="404">
        <f t="shared" si="46"/>
        <v>0.33333333333333337</v>
      </c>
      <c r="P1699" s="405">
        <f>Table4[[#This Row],[Selling Price]]*Table4[[#This Row],[2025-Qty]]</f>
        <v>1897.0000000000002</v>
      </c>
    </row>
    <row r="1700" spans="9:16">
      <c r="I1700" s="400">
        <v>1769</v>
      </c>
      <c r="J1700" s="401" t="s">
        <v>2849</v>
      </c>
      <c r="K1700" s="401" t="s">
        <v>1143</v>
      </c>
      <c r="L1700" s="401" t="s">
        <v>1144</v>
      </c>
      <c r="M1700" s="402">
        <v>4226</v>
      </c>
      <c r="N1700" s="401">
        <v>20</v>
      </c>
      <c r="O1700" s="404">
        <f t="shared" si="46"/>
        <v>0.33333333333333337</v>
      </c>
      <c r="P1700" s="405">
        <f>Table4[[#This Row],[Selling Price]]*Table4[[#This Row],[2025-Qty]]</f>
        <v>1408.6666666666667</v>
      </c>
    </row>
    <row r="1701" spans="9:16">
      <c r="I1701" s="400">
        <v>1770</v>
      </c>
      <c r="J1701" s="401" t="s">
        <v>2850</v>
      </c>
      <c r="K1701" s="401" t="s">
        <v>1147</v>
      </c>
      <c r="L1701" s="401" t="s">
        <v>1144</v>
      </c>
      <c r="M1701" s="402">
        <v>6044.39</v>
      </c>
      <c r="N1701" s="401">
        <v>20</v>
      </c>
      <c r="O1701" s="404">
        <f t="shared" si="46"/>
        <v>0.33333333333333337</v>
      </c>
      <c r="P1701" s="405">
        <f>Table4[[#This Row],[Selling Price]]*Table4[[#This Row],[2025-Qty]]</f>
        <v>2014.7966666666671</v>
      </c>
    </row>
    <row r="1702" spans="9:16">
      <c r="I1702" s="400">
        <v>1771</v>
      </c>
      <c r="J1702" s="401" t="s">
        <v>2851</v>
      </c>
      <c r="K1702" s="401" t="s">
        <v>1147</v>
      </c>
      <c r="L1702" s="401" t="s">
        <v>1144</v>
      </c>
      <c r="M1702" s="402">
        <v>6044.39</v>
      </c>
      <c r="N1702" s="401">
        <v>20</v>
      </c>
      <c r="O1702" s="404">
        <f t="shared" si="46"/>
        <v>0.33333333333333337</v>
      </c>
      <c r="P1702" s="405">
        <f>Table4[[#This Row],[Selling Price]]*Table4[[#This Row],[2025-Qty]]</f>
        <v>2014.7966666666671</v>
      </c>
    </row>
    <row r="1703" spans="9:16">
      <c r="I1703" s="400">
        <v>1772</v>
      </c>
      <c r="J1703" s="401" t="s">
        <v>2852</v>
      </c>
      <c r="K1703" s="401" t="s">
        <v>1140</v>
      </c>
      <c r="L1703" s="401" t="s">
        <v>1141</v>
      </c>
      <c r="M1703" s="402">
        <v>871.83</v>
      </c>
      <c r="N1703" s="401">
        <v>20</v>
      </c>
      <c r="O1703" s="404">
        <f t="shared" si="46"/>
        <v>0.33333333333333337</v>
      </c>
      <c r="P1703" s="405">
        <f>Table4[[#This Row],[Selling Price]]*Table4[[#This Row],[2025-Qty]]</f>
        <v>290.61000000000007</v>
      </c>
    </row>
    <row r="1704" spans="9:16">
      <c r="I1704" s="400">
        <v>1773</v>
      </c>
      <c r="J1704" s="401" t="s">
        <v>2853</v>
      </c>
      <c r="K1704" s="401" t="s">
        <v>1143</v>
      </c>
      <c r="L1704" s="401" t="s">
        <v>1144</v>
      </c>
      <c r="M1704" s="402">
        <v>30</v>
      </c>
      <c r="N1704" s="401">
        <v>20</v>
      </c>
      <c r="O1704" s="404">
        <f t="shared" si="46"/>
        <v>0.33333333333333337</v>
      </c>
      <c r="P1704" s="405">
        <f>Table4[[#This Row],[Selling Price]]*Table4[[#This Row],[2025-Qty]]</f>
        <v>10.000000000000002</v>
      </c>
    </row>
    <row r="1705" spans="9:16">
      <c r="I1705" s="400">
        <v>1774</v>
      </c>
      <c r="J1705" s="401" t="s">
        <v>2854</v>
      </c>
      <c r="K1705" s="401" t="s">
        <v>1143</v>
      </c>
      <c r="L1705" s="401" t="s">
        <v>1144</v>
      </c>
      <c r="M1705" s="402">
        <v>28</v>
      </c>
      <c r="N1705" s="401">
        <v>20</v>
      </c>
      <c r="O1705" s="404">
        <f t="shared" si="46"/>
        <v>0.33333333333333337</v>
      </c>
      <c r="P1705" s="405">
        <f>Table4[[#This Row],[Selling Price]]*Table4[[#This Row],[2025-Qty]]</f>
        <v>9.3333333333333339</v>
      </c>
    </row>
    <row r="1706" spans="9:16">
      <c r="I1706" s="400">
        <v>1775</v>
      </c>
      <c r="J1706" s="401" t="s">
        <v>2855</v>
      </c>
      <c r="K1706" s="401" t="s">
        <v>1143</v>
      </c>
      <c r="L1706" s="401" t="s">
        <v>1144</v>
      </c>
      <c r="M1706" s="402">
        <v>12</v>
      </c>
      <c r="N1706" s="401">
        <v>20</v>
      </c>
      <c r="O1706" s="404">
        <f t="shared" si="46"/>
        <v>0.33333333333333337</v>
      </c>
      <c r="P1706" s="405">
        <f>Table4[[#This Row],[Selling Price]]*Table4[[#This Row],[2025-Qty]]</f>
        <v>4</v>
      </c>
    </row>
    <row r="1707" spans="9:16">
      <c r="I1707" s="400">
        <v>1778</v>
      </c>
      <c r="J1707" s="401" t="s">
        <v>2856</v>
      </c>
      <c r="K1707" s="401" t="s">
        <v>1157</v>
      </c>
      <c r="L1707" s="401" t="s">
        <v>1144</v>
      </c>
      <c r="M1707" s="402">
        <v>281.39999999999998</v>
      </c>
      <c r="N1707" s="401">
        <v>20</v>
      </c>
      <c r="O1707" s="404">
        <f t="shared" si="46"/>
        <v>0.33333333333333337</v>
      </c>
      <c r="P1707" s="405">
        <f>Table4[[#This Row],[Selling Price]]*Table4[[#This Row],[2025-Qty]]</f>
        <v>93.8</v>
      </c>
    </row>
    <row r="1708" spans="9:16">
      <c r="I1708" s="400">
        <v>1779</v>
      </c>
      <c r="J1708" s="401" t="s">
        <v>2857</v>
      </c>
      <c r="K1708" s="401" t="s">
        <v>1157</v>
      </c>
      <c r="L1708" s="401" t="s">
        <v>1144</v>
      </c>
      <c r="M1708" s="402">
        <v>1211.4000000000001</v>
      </c>
      <c r="N1708" s="401">
        <v>20</v>
      </c>
      <c r="O1708" s="404">
        <f t="shared" si="46"/>
        <v>0.33333333333333337</v>
      </c>
      <c r="P1708" s="405">
        <f>Table4[[#This Row],[Selling Price]]*Table4[[#This Row],[2025-Qty]]</f>
        <v>403.80000000000007</v>
      </c>
    </row>
    <row r="1709" spans="9:16">
      <c r="I1709" s="400">
        <v>1785</v>
      </c>
      <c r="J1709" s="401" t="s">
        <v>2858</v>
      </c>
      <c r="K1709" s="401" t="s">
        <v>1254</v>
      </c>
      <c r="L1709" s="401" t="s">
        <v>1144</v>
      </c>
      <c r="M1709" s="402">
        <v>157.80000000000001</v>
      </c>
      <c r="N1709" s="401">
        <v>20</v>
      </c>
      <c r="O1709" s="404">
        <f t="shared" si="46"/>
        <v>0.33333333333333337</v>
      </c>
      <c r="P1709" s="405">
        <f>Table4[[#This Row],[Selling Price]]*Table4[[#This Row],[2025-Qty]]</f>
        <v>52.600000000000009</v>
      </c>
    </row>
    <row r="1710" spans="9:16">
      <c r="I1710" s="400">
        <v>1786</v>
      </c>
      <c r="J1710" s="401" t="s">
        <v>2859</v>
      </c>
      <c r="K1710" s="401" t="s">
        <v>1254</v>
      </c>
      <c r="L1710" s="401" t="s">
        <v>1144</v>
      </c>
      <c r="M1710" s="402">
        <v>117.17</v>
      </c>
      <c r="N1710" s="401">
        <v>20</v>
      </c>
      <c r="O1710" s="404">
        <f t="shared" si="46"/>
        <v>0.33333333333333337</v>
      </c>
      <c r="P1710" s="405">
        <f>Table4[[#This Row],[Selling Price]]*Table4[[#This Row],[2025-Qty]]</f>
        <v>39.056666666666672</v>
      </c>
    </row>
    <row r="1711" spans="9:16">
      <c r="I1711" s="400">
        <v>1789</v>
      </c>
      <c r="J1711" s="401" t="s">
        <v>2860</v>
      </c>
      <c r="K1711" s="401" t="s">
        <v>1254</v>
      </c>
      <c r="L1711" s="401" t="s">
        <v>1144</v>
      </c>
      <c r="M1711" s="402">
        <v>2601</v>
      </c>
      <c r="N1711" s="401">
        <v>20</v>
      </c>
      <c r="O1711" s="404">
        <f t="shared" si="46"/>
        <v>0.33333333333333337</v>
      </c>
      <c r="P1711" s="405">
        <f>Table4[[#This Row],[Selling Price]]*Table4[[#This Row],[2025-Qty]]</f>
        <v>867.00000000000011</v>
      </c>
    </row>
    <row r="1712" spans="9:16">
      <c r="I1712" s="400">
        <v>1792</v>
      </c>
      <c r="J1712" s="401" t="s">
        <v>2861</v>
      </c>
      <c r="K1712" s="401" t="s">
        <v>1254</v>
      </c>
      <c r="L1712" s="401" t="s">
        <v>1144</v>
      </c>
      <c r="M1712" s="402">
        <v>1330.2</v>
      </c>
      <c r="N1712" s="401">
        <v>20</v>
      </c>
      <c r="O1712" s="404">
        <f t="shared" si="46"/>
        <v>0.33333333333333337</v>
      </c>
      <c r="P1712" s="405">
        <f>Table4[[#This Row],[Selling Price]]*Table4[[#This Row],[2025-Qty]]</f>
        <v>443.40000000000009</v>
      </c>
    </row>
    <row r="1713" spans="9:16">
      <c r="I1713" s="400">
        <v>1794</v>
      </c>
      <c r="J1713" s="401" t="s">
        <v>2862</v>
      </c>
      <c r="K1713" s="401" t="s">
        <v>1147</v>
      </c>
      <c r="L1713" s="401" t="s">
        <v>1144</v>
      </c>
      <c r="M1713" s="402">
        <v>1491.51</v>
      </c>
      <c r="N1713" s="401">
        <v>20</v>
      </c>
      <c r="O1713" s="404">
        <f t="shared" si="46"/>
        <v>0.33333333333333337</v>
      </c>
      <c r="P1713" s="405">
        <f>Table4[[#This Row],[Selling Price]]*Table4[[#This Row],[2025-Qty]]</f>
        <v>497.17000000000007</v>
      </c>
    </row>
    <row r="1714" spans="9:16">
      <c r="I1714" s="400">
        <v>1795</v>
      </c>
      <c r="J1714" s="401" t="s">
        <v>2863</v>
      </c>
      <c r="K1714" s="401" t="s">
        <v>1254</v>
      </c>
      <c r="L1714" s="401" t="s">
        <v>1144</v>
      </c>
      <c r="M1714" s="402">
        <v>132</v>
      </c>
      <c r="N1714" s="401">
        <v>20</v>
      </c>
      <c r="O1714" s="404">
        <f t="shared" si="46"/>
        <v>0.33333333333333337</v>
      </c>
      <c r="P1714" s="405">
        <f>Table4[[#This Row],[Selling Price]]*Table4[[#This Row],[2025-Qty]]</f>
        <v>44.000000000000007</v>
      </c>
    </row>
    <row r="1715" spans="9:16">
      <c r="I1715" s="400">
        <v>1796</v>
      </c>
      <c r="J1715" s="401" t="s">
        <v>2864</v>
      </c>
      <c r="K1715" s="401" t="s">
        <v>1254</v>
      </c>
      <c r="L1715" s="401" t="s">
        <v>1144</v>
      </c>
      <c r="M1715" s="402">
        <v>120</v>
      </c>
      <c r="N1715" s="401">
        <v>20</v>
      </c>
      <c r="O1715" s="404">
        <f t="shared" si="46"/>
        <v>0.33333333333333337</v>
      </c>
      <c r="P1715" s="405">
        <f>Table4[[#This Row],[Selling Price]]*Table4[[#This Row],[2025-Qty]]</f>
        <v>40.000000000000007</v>
      </c>
    </row>
    <row r="1716" spans="9:16">
      <c r="I1716" s="400">
        <v>1797</v>
      </c>
      <c r="J1716" s="401" t="s">
        <v>2865</v>
      </c>
      <c r="K1716" s="401" t="s">
        <v>1254</v>
      </c>
      <c r="L1716" s="401" t="s">
        <v>1144</v>
      </c>
      <c r="M1716" s="402">
        <v>108.6</v>
      </c>
      <c r="N1716" s="401">
        <v>20</v>
      </c>
      <c r="O1716" s="404">
        <f t="shared" si="46"/>
        <v>0.33333333333333337</v>
      </c>
      <c r="P1716" s="405">
        <f>Table4[[#This Row],[Selling Price]]*Table4[[#This Row],[2025-Qty]]</f>
        <v>36.200000000000003</v>
      </c>
    </row>
    <row r="1717" spans="9:16">
      <c r="I1717" s="400">
        <v>1798</v>
      </c>
      <c r="J1717" s="401" t="s">
        <v>2866</v>
      </c>
      <c r="K1717" s="401" t="s">
        <v>1254</v>
      </c>
      <c r="L1717" s="401" t="s">
        <v>1144</v>
      </c>
      <c r="M1717" s="402">
        <v>93</v>
      </c>
      <c r="N1717" s="401">
        <v>20</v>
      </c>
      <c r="O1717" s="404">
        <f t="shared" si="46"/>
        <v>0.33333333333333337</v>
      </c>
      <c r="P1717" s="405">
        <f>Table4[[#This Row],[Selling Price]]*Table4[[#This Row],[2025-Qty]]</f>
        <v>31.000000000000004</v>
      </c>
    </row>
    <row r="1718" spans="9:16">
      <c r="I1718" s="400">
        <v>1799</v>
      </c>
      <c r="J1718" s="401" t="s">
        <v>2867</v>
      </c>
      <c r="K1718" s="401" t="s">
        <v>1254</v>
      </c>
      <c r="L1718" s="401" t="s">
        <v>1144</v>
      </c>
      <c r="M1718" s="402">
        <v>2394.6</v>
      </c>
      <c r="N1718" s="401">
        <v>20</v>
      </c>
      <c r="O1718" s="404">
        <f t="shared" si="46"/>
        <v>0.33333333333333337</v>
      </c>
      <c r="P1718" s="405">
        <f>Table4[[#This Row],[Selling Price]]*Table4[[#This Row],[2025-Qty]]</f>
        <v>798.2</v>
      </c>
    </row>
    <row r="1719" spans="9:16">
      <c r="I1719" s="400">
        <v>1800</v>
      </c>
      <c r="J1719" s="401" t="s">
        <v>2868</v>
      </c>
      <c r="K1719" s="401" t="s">
        <v>1254</v>
      </c>
      <c r="L1719" s="401" t="s">
        <v>1144</v>
      </c>
      <c r="M1719" s="402">
        <v>2394.6</v>
      </c>
      <c r="N1719" s="401">
        <v>20</v>
      </c>
      <c r="O1719" s="404">
        <f t="shared" si="46"/>
        <v>0.33333333333333337</v>
      </c>
      <c r="P1719" s="405">
        <f>Table4[[#This Row],[Selling Price]]*Table4[[#This Row],[2025-Qty]]</f>
        <v>798.2</v>
      </c>
    </row>
    <row r="1720" spans="9:16">
      <c r="I1720" s="400">
        <v>1801</v>
      </c>
      <c r="J1720" s="401" t="s">
        <v>2869</v>
      </c>
      <c r="K1720" s="401" t="s">
        <v>1254</v>
      </c>
      <c r="L1720" s="401" t="s">
        <v>1144</v>
      </c>
      <c r="M1720" s="402">
        <v>109.2</v>
      </c>
      <c r="N1720" s="401">
        <v>20</v>
      </c>
      <c r="O1720" s="404">
        <f t="shared" si="46"/>
        <v>0.33333333333333337</v>
      </c>
      <c r="P1720" s="405">
        <f>Table4[[#This Row],[Selling Price]]*Table4[[#This Row],[2025-Qty]]</f>
        <v>36.400000000000006</v>
      </c>
    </row>
    <row r="1721" spans="9:16">
      <c r="I1721" s="400">
        <v>1802</v>
      </c>
      <c r="J1721" s="401" t="s">
        <v>2870</v>
      </c>
      <c r="K1721" s="401" t="s">
        <v>1254</v>
      </c>
      <c r="L1721" s="401" t="s">
        <v>1144</v>
      </c>
      <c r="M1721" s="402">
        <v>109.2</v>
      </c>
      <c r="N1721" s="401">
        <v>20</v>
      </c>
      <c r="O1721" s="404">
        <f t="shared" si="46"/>
        <v>0.33333333333333337</v>
      </c>
      <c r="P1721" s="405">
        <f>Table4[[#This Row],[Selling Price]]*Table4[[#This Row],[2025-Qty]]</f>
        <v>36.400000000000006</v>
      </c>
    </row>
    <row r="1722" spans="9:16">
      <c r="I1722" s="400">
        <v>1803</v>
      </c>
      <c r="J1722" s="401" t="s">
        <v>2871</v>
      </c>
      <c r="K1722" s="401" t="s">
        <v>1254</v>
      </c>
      <c r="L1722" s="401" t="s">
        <v>1144</v>
      </c>
      <c r="M1722" s="402">
        <v>191.4</v>
      </c>
      <c r="N1722" s="401">
        <v>20</v>
      </c>
      <c r="O1722" s="404">
        <f t="shared" si="46"/>
        <v>0.33333333333333337</v>
      </c>
      <c r="P1722" s="405">
        <f>Table4[[#This Row],[Selling Price]]*Table4[[#This Row],[2025-Qty]]</f>
        <v>63.800000000000011</v>
      </c>
    </row>
    <row r="1723" spans="9:16">
      <c r="I1723" s="400">
        <v>1804</v>
      </c>
      <c r="J1723" s="401" t="s">
        <v>2872</v>
      </c>
      <c r="K1723" s="401" t="s">
        <v>1254</v>
      </c>
      <c r="L1723" s="401" t="s">
        <v>1144</v>
      </c>
      <c r="M1723" s="402">
        <v>191.4</v>
      </c>
      <c r="N1723" s="401">
        <v>20</v>
      </c>
      <c r="O1723" s="404">
        <f t="shared" si="46"/>
        <v>0.33333333333333337</v>
      </c>
      <c r="P1723" s="405">
        <f>Table4[[#This Row],[Selling Price]]*Table4[[#This Row],[2025-Qty]]</f>
        <v>63.800000000000011</v>
      </c>
    </row>
    <row r="1724" spans="9:16">
      <c r="I1724" s="400">
        <v>1805</v>
      </c>
      <c r="J1724" s="401" t="s">
        <v>2873</v>
      </c>
      <c r="K1724" s="401" t="s">
        <v>1254</v>
      </c>
      <c r="L1724" s="401" t="s">
        <v>1144</v>
      </c>
      <c r="M1724" s="402">
        <v>1083.5999999999999</v>
      </c>
      <c r="N1724" s="401">
        <v>20</v>
      </c>
      <c r="O1724" s="404">
        <f t="shared" si="46"/>
        <v>0.33333333333333337</v>
      </c>
      <c r="P1724" s="405">
        <f>Table4[[#This Row],[Selling Price]]*Table4[[#This Row],[2025-Qty]]</f>
        <v>361.2</v>
      </c>
    </row>
    <row r="1725" spans="9:16">
      <c r="I1725" s="400">
        <v>1806</v>
      </c>
      <c r="J1725" s="401" t="s">
        <v>2874</v>
      </c>
      <c r="K1725" s="401" t="s">
        <v>1254</v>
      </c>
      <c r="L1725" s="401" t="s">
        <v>1144</v>
      </c>
      <c r="M1725" s="402">
        <v>1083.5999999999999</v>
      </c>
      <c r="N1725" s="401">
        <v>20</v>
      </c>
      <c r="O1725" s="404">
        <f t="shared" si="46"/>
        <v>0.33333333333333337</v>
      </c>
      <c r="P1725" s="405">
        <f>Table4[[#This Row],[Selling Price]]*Table4[[#This Row],[2025-Qty]]</f>
        <v>361.2</v>
      </c>
    </row>
    <row r="1726" spans="9:16">
      <c r="I1726" s="400">
        <v>1807</v>
      </c>
      <c r="J1726" s="401" t="s">
        <v>2875</v>
      </c>
      <c r="K1726" s="401" t="s">
        <v>1254</v>
      </c>
      <c r="L1726" s="401" t="s">
        <v>1144</v>
      </c>
      <c r="M1726" s="402">
        <v>2200.1999999999998</v>
      </c>
      <c r="N1726" s="401">
        <v>20</v>
      </c>
      <c r="O1726" s="404">
        <f t="shared" si="46"/>
        <v>0.33333333333333337</v>
      </c>
      <c r="P1726" s="405">
        <f>Table4[[#This Row],[Selling Price]]*Table4[[#This Row],[2025-Qty]]</f>
        <v>733.4</v>
      </c>
    </row>
    <row r="1727" spans="9:16">
      <c r="I1727" s="400">
        <v>1813</v>
      </c>
      <c r="J1727" s="401" t="s">
        <v>2876</v>
      </c>
      <c r="K1727" s="401" t="s">
        <v>1776</v>
      </c>
      <c r="L1727" s="401" t="s">
        <v>1144</v>
      </c>
      <c r="M1727" s="402">
        <v>617.4</v>
      </c>
      <c r="N1727" s="401">
        <v>20</v>
      </c>
      <c r="O1727" s="404">
        <f t="shared" si="46"/>
        <v>0.33333333333333337</v>
      </c>
      <c r="P1727" s="405">
        <f>Table4[[#This Row],[Selling Price]]*Table4[[#This Row],[2025-Qty]]</f>
        <v>205.8</v>
      </c>
    </row>
    <row r="1728" spans="9:16">
      <c r="I1728" s="400">
        <v>1815</v>
      </c>
      <c r="J1728" s="401" t="s">
        <v>2877</v>
      </c>
      <c r="K1728" s="401" t="s">
        <v>1776</v>
      </c>
      <c r="L1728" s="401" t="s">
        <v>1144</v>
      </c>
      <c r="M1728" s="402">
        <v>2521.1999999999998</v>
      </c>
      <c r="N1728" s="401">
        <v>20</v>
      </c>
      <c r="O1728" s="404">
        <f t="shared" si="46"/>
        <v>0.33333333333333337</v>
      </c>
      <c r="P1728" s="405">
        <f>Table4[[#This Row],[Selling Price]]*Table4[[#This Row],[2025-Qty]]</f>
        <v>840.4</v>
      </c>
    </row>
    <row r="1729" spans="9:16">
      <c r="I1729" s="400">
        <v>1832</v>
      </c>
      <c r="J1729" s="401" t="s">
        <v>2878</v>
      </c>
      <c r="K1729" s="401" t="s">
        <v>1508</v>
      </c>
      <c r="L1729" s="401" t="s">
        <v>1144</v>
      </c>
      <c r="M1729" s="402">
        <v>3898.8</v>
      </c>
      <c r="N1729" s="401">
        <v>20</v>
      </c>
      <c r="O1729" s="404">
        <f t="shared" si="46"/>
        <v>0.33333333333333337</v>
      </c>
      <c r="P1729" s="405">
        <f>Table4[[#This Row],[Selling Price]]*Table4[[#This Row],[2025-Qty]]</f>
        <v>1299.6000000000001</v>
      </c>
    </row>
    <row r="1730" spans="9:16">
      <c r="I1730" s="400">
        <v>1833</v>
      </c>
      <c r="J1730" s="401" t="s">
        <v>2879</v>
      </c>
      <c r="K1730" s="401" t="s">
        <v>1508</v>
      </c>
      <c r="L1730" s="401" t="s">
        <v>1144</v>
      </c>
      <c r="M1730" s="402">
        <v>3871.2</v>
      </c>
      <c r="N1730" s="401">
        <v>20</v>
      </c>
      <c r="O1730" s="404">
        <f t="shared" si="46"/>
        <v>0.33333333333333337</v>
      </c>
      <c r="P1730" s="405">
        <f>Table4[[#This Row],[Selling Price]]*Table4[[#This Row],[2025-Qty]]</f>
        <v>1290.4000000000001</v>
      </c>
    </row>
    <row r="1731" spans="9:16">
      <c r="I1731" s="400">
        <v>1845</v>
      </c>
      <c r="J1731" s="401" t="s">
        <v>2880</v>
      </c>
      <c r="K1731" s="401" t="s">
        <v>1776</v>
      </c>
      <c r="L1731" s="401" t="s">
        <v>1144</v>
      </c>
      <c r="M1731" s="402">
        <v>4611</v>
      </c>
      <c r="N1731" s="401">
        <v>20</v>
      </c>
      <c r="O1731" s="404">
        <f t="shared" ref="O1731:O1794" si="47">(N1731/3)*0.05</f>
        <v>0.33333333333333337</v>
      </c>
      <c r="P1731" s="405">
        <f>Table4[[#This Row],[Selling Price]]*Table4[[#This Row],[2025-Qty]]</f>
        <v>1537.0000000000002</v>
      </c>
    </row>
    <row r="1732" spans="9:16">
      <c r="I1732" s="400">
        <v>1869</v>
      </c>
      <c r="J1732" s="401" t="s">
        <v>2881</v>
      </c>
      <c r="K1732" s="401" t="s">
        <v>1776</v>
      </c>
      <c r="L1732" s="401" t="s">
        <v>1144</v>
      </c>
      <c r="M1732" s="402">
        <v>2551.1999999999998</v>
      </c>
      <c r="N1732" s="401">
        <v>20</v>
      </c>
      <c r="O1732" s="404">
        <f t="shared" si="47"/>
        <v>0.33333333333333337</v>
      </c>
      <c r="P1732" s="405">
        <f>Table4[[#This Row],[Selling Price]]*Table4[[#This Row],[2025-Qty]]</f>
        <v>850.4</v>
      </c>
    </row>
    <row r="1733" spans="9:16">
      <c r="I1733" s="400">
        <v>1908</v>
      </c>
      <c r="J1733" s="401" t="s">
        <v>2882</v>
      </c>
      <c r="K1733" s="401" t="s">
        <v>1254</v>
      </c>
      <c r="L1733" s="401" t="s">
        <v>1144</v>
      </c>
      <c r="M1733" s="402">
        <v>7252.8</v>
      </c>
      <c r="N1733" s="401">
        <v>20</v>
      </c>
      <c r="O1733" s="404">
        <f t="shared" si="47"/>
        <v>0.33333333333333337</v>
      </c>
      <c r="P1733" s="405">
        <f>Table4[[#This Row],[Selling Price]]*Table4[[#This Row],[2025-Qty]]</f>
        <v>2417.6000000000004</v>
      </c>
    </row>
    <row r="1734" spans="9:16">
      <c r="I1734" s="400">
        <v>1909</v>
      </c>
      <c r="J1734" s="401" t="s">
        <v>2883</v>
      </c>
      <c r="K1734" s="401" t="s">
        <v>1254</v>
      </c>
      <c r="L1734" s="401" t="s">
        <v>1144</v>
      </c>
      <c r="M1734" s="402">
        <v>7252.8</v>
      </c>
      <c r="N1734" s="401">
        <v>20</v>
      </c>
      <c r="O1734" s="404">
        <f t="shared" si="47"/>
        <v>0.33333333333333337</v>
      </c>
      <c r="P1734" s="405">
        <f>Table4[[#This Row],[Selling Price]]*Table4[[#This Row],[2025-Qty]]</f>
        <v>2417.6000000000004</v>
      </c>
    </row>
    <row r="1735" spans="9:16">
      <c r="I1735" s="400">
        <v>1975</v>
      </c>
      <c r="J1735" s="401" t="s">
        <v>2884</v>
      </c>
      <c r="K1735" s="401" t="s">
        <v>1508</v>
      </c>
      <c r="L1735" s="401" t="s">
        <v>1144</v>
      </c>
      <c r="M1735" s="402">
        <v>1833.6</v>
      </c>
      <c r="N1735" s="401">
        <v>20</v>
      </c>
      <c r="O1735" s="404">
        <f t="shared" si="47"/>
        <v>0.33333333333333337</v>
      </c>
      <c r="P1735" s="405">
        <f>Table4[[#This Row],[Selling Price]]*Table4[[#This Row],[2025-Qty]]</f>
        <v>611.20000000000005</v>
      </c>
    </row>
    <row r="1736" spans="9:16">
      <c r="I1736" s="400">
        <v>1985</v>
      </c>
      <c r="J1736" s="401" t="s">
        <v>2885</v>
      </c>
      <c r="K1736" s="401" t="s">
        <v>1508</v>
      </c>
      <c r="L1736" s="401" t="s">
        <v>1144</v>
      </c>
      <c r="M1736" s="402">
        <v>1837.8</v>
      </c>
      <c r="N1736" s="401">
        <v>20</v>
      </c>
      <c r="O1736" s="404">
        <f t="shared" si="47"/>
        <v>0.33333333333333337</v>
      </c>
      <c r="P1736" s="405">
        <f>Table4[[#This Row],[Selling Price]]*Table4[[#This Row],[2025-Qty]]</f>
        <v>612.6</v>
      </c>
    </row>
    <row r="1737" spans="9:16">
      <c r="I1737" s="400">
        <v>1991</v>
      </c>
      <c r="J1737" s="401" t="s">
        <v>2886</v>
      </c>
      <c r="K1737" s="401" t="s">
        <v>1490</v>
      </c>
      <c r="L1737" s="401" t="s">
        <v>1144</v>
      </c>
      <c r="M1737" s="402">
        <v>1818.6</v>
      </c>
      <c r="N1737" s="401">
        <v>20</v>
      </c>
      <c r="O1737" s="404">
        <f t="shared" si="47"/>
        <v>0.33333333333333337</v>
      </c>
      <c r="P1737" s="405">
        <f>Table4[[#This Row],[Selling Price]]*Table4[[#This Row],[2025-Qty]]</f>
        <v>606.20000000000005</v>
      </c>
    </row>
    <row r="1738" spans="9:16">
      <c r="I1738" s="400">
        <v>2009</v>
      </c>
      <c r="J1738" s="401" t="s">
        <v>2887</v>
      </c>
      <c r="K1738" s="401" t="s">
        <v>1490</v>
      </c>
      <c r="L1738" s="401" t="s">
        <v>1144</v>
      </c>
      <c r="M1738" s="402">
        <v>231</v>
      </c>
      <c r="N1738" s="401">
        <v>20</v>
      </c>
      <c r="O1738" s="404">
        <f t="shared" si="47"/>
        <v>0.33333333333333337</v>
      </c>
      <c r="P1738" s="405">
        <f>Table4[[#This Row],[Selling Price]]*Table4[[#This Row],[2025-Qty]]</f>
        <v>77.000000000000014</v>
      </c>
    </row>
    <row r="1739" spans="9:16">
      <c r="I1739" s="400">
        <v>2020</v>
      </c>
      <c r="J1739" s="401" t="s">
        <v>2888</v>
      </c>
      <c r="K1739" s="401" t="s">
        <v>1490</v>
      </c>
      <c r="L1739" s="401" t="s">
        <v>1144</v>
      </c>
      <c r="M1739" s="402">
        <v>1716.6</v>
      </c>
      <c r="N1739" s="401">
        <v>20</v>
      </c>
      <c r="O1739" s="404">
        <f t="shared" si="47"/>
        <v>0.33333333333333337</v>
      </c>
      <c r="P1739" s="405">
        <f>Table4[[#This Row],[Selling Price]]*Table4[[#This Row],[2025-Qty]]</f>
        <v>572.20000000000005</v>
      </c>
    </row>
    <row r="1740" spans="9:16">
      <c r="I1740" s="400">
        <v>2021</v>
      </c>
      <c r="J1740" s="401" t="s">
        <v>2889</v>
      </c>
      <c r="K1740" s="401" t="s">
        <v>1490</v>
      </c>
      <c r="L1740" s="401" t="s">
        <v>1144</v>
      </c>
      <c r="M1740" s="402">
        <v>3990</v>
      </c>
      <c r="N1740" s="401">
        <v>20</v>
      </c>
      <c r="O1740" s="404">
        <f t="shared" si="47"/>
        <v>0.33333333333333337</v>
      </c>
      <c r="P1740" s="405">
        <f>Table4[[#This Row],[Selling Price]]*Table4[[#This Row],[2025-Qty]]</f>
        <v>1330.0000000000002</v>
      </c>
    </row>
    <row r="1741" spans="9:16">
      <c r="I1741" s="400">
        <v>2022</v>
      </c>
      <c r="J1741" s="401" t="s">
        <v>2890</v>
      </c>
      <c r="K1741" s="401" t="s">
        <v>1490</v>
      </c>
      <c r="L1741" s="401" t="s">
        <v>1144</v>
      </c>
      <c r="M1741" s="402">
        <v>4000.8</v>
      </c>
      <c r="N1741" s="401">
        <v>20</v>
      </c>
      <c r="O1741" s="404">
        <f t="shared" si="47"/>
        <v>0.33333333333333337</v>
      </c>
      <c r="P1741" s="405">
        <f>Table4[[#This Row],[Selling Price]]*Table4[[#This Row],[2025-Qty]]</f>
        <v>1333.6000000000001</v>
      </c>
    </row>
    <row r="1742" spans="9:16">
      <c r="I1742" s="400">
        <v>2039</v>
      </c>
      <c r="J1742" s="401" t="s">
        <v>2891</v>
      </c>
      <c r="K1742" s="401" t="s">
        <v>1776</v>
      </c>
      <c r="L1742" s="401" t="s">
        <v>1144</v>
      </c>
      <c r="M1742" s="402">
        <v>1811.4</v>
      </c>
      <c r="N1742" s="401">
        <v>20</v>
      </c>
      <c r="O1742" s="404">
        <f t="shared" si="47"/>
        <v>0.33333333333333337</v>
      </c>
      <c r="P1742" s="405">
        <f>Table4[[#This Row],[Selling Price]]*Table4[[#This Row],[2025-Qty]]</f>
        <v>603.80000000000007</v>
      </c>
    </row>
    <row r="1743" spans="9:16">
      <c r="I1743" s="400">
        <v>2040</v>
      </c>
      <c r="J1743" s="401" t="s">
        <v>2892</v>
      </c>
      <c r="K1743" s="401" t="s">
        <v>1776</v>
      </c>
      <c r="L1743" s="401" t="s">
        <v>1144</v>
      </c>
      <c r="M1743" s="402">
        <v>1811.4</v>
      </c>
      <c r="N1743" s="401">
        <v>20</v>
      </c>
      <c r="O1743" s="404">
        <f t="shared" si="47"/>
        <v>0.33333333333333337</v>
      </c>
      <c r="P1743" s="405">
        <f>Table4[[#This Row],[Selling Price]]*Table4[[#This Row],[2025-Qty]]</f>
        <v>603.80000000000007</v>
      </c>
    </row>
    <row r="1744" spans="9:16">
      <c r="I1744" s="400">
        <v>2048</v>
      </c>
      <c r="J1744" s="401" t="s">
        <v>2893</v>
      </c>
      <c r="K1744" s="401" t="s">
        <v>1140</v>
      </c>
      <c r="L1744" s="401" t="s">
        <v>1141</v>
      </c>
      <c r="M1744" s="402">
        <v>140</v>
      </c>
      <c r="N1744" s="401">
        <v>20</v>
      </c>
      <c r="O1744" s="404">
        <f t="shared" si="47"/>
        <v>0.33333333333333337</v>
      </c>
      <c r="P1744" s="405">
        <f>Table4[[#This Row],[Selling Price]]*Table4[[#This Row],[2025-Qty]]</f>
        <v>46.666666666666671</v>
      </c>
    </row>
    <row r="1745" spans="9:16">
      <c r="I1745" s="400">
        <v>2050</v>
      </c>
      <c r="J1745" s="401" t="s">
        <v>2894</v>
      </c>
      <c r="K1745" s="401" t="s">
        <v>1143</v>
      </c>
      <c r="L1745" s="401" t="s">
        <v>1144</v>
      </c>
      <c r="M1745" s="402">
        <v>732</v>
      </c>
      <c r="N1745" s="401">
        <v>20</v>
      </c>
      <c r="O1745" s="404">
        <f t="shared" si="47"/>
        <v>0.33333333333333337</v>
      </c>
      <c r="P1745" s="405">
        <f>Table4[[#This Row],[Selling Price]]*Table4[[#This Row],[2025-Qty]]</f>
        <v>244.00000000000003</v>
      </c>
    </row>
    <row r="1746" spans="9:16">
      <c r="I1746" s="400">
        <v>2051</v>
      </c>
      <c r="J1746" s="401" t="s">
        <v>2895</v>
      </c>
      <c r="K1746" s="401" t="s">
        <v>1254</v>
      </c>
      <c r="L1746" s="401" t="s">
        <v>1144</v>
      </c>
      <c r="M1746" s="402">
        <v>235.2</v>
      </c>
      <c r="N1746" s="401">
        <v>20</v>
      </c>
      <c r="O1746" s="404">
        <f t="shared" si="47"/>
        <v>0.33333333333333337</v>
      </c>
      <c r="P1746" s="405">
        <f>Table4[[#This Row],[Selling Price]]*Table4[[#This Row],[2025-Qty]]</f>
        <v>78.400000000000006</v>
      </c>
    </row>
    <row r="1747" spans="9:16">
      <c r="I1747" s="400">
        <v>2052</v>
      </c>
      <c r="J1747" s="401" t="s">
        <v>2896</v>
      </c>
      <c r="K1747" s="401" t="s">
        <v>1254</v>
      </c>
      <c r="L1747" s="401" t="s">
        <v>1144</v>
      </c>
      <c r="M1747" s="402">
        <v>1115.4000000000001</v>
      </c>
      <c r="N1747" s="401">
        <v>20</v>
      </c>
      <c r="O1747" s="404">
        <f t="shared" si="47"/>
        <v>0.33333333333333337</v>
      </c>
      <c r="P1747" s="405">
        <f>Table4[[#This Row],[Selling Price]]*Table4[[#This Row],[2025-Qty]]</f>
        <v>371.80000000000007</v>
      </c>
    </row>
    <row r="1748" spans="9:16">
      <c r="I1748" s="400">
        <v>2054</v>
      </c>
      <c r="J1748" s="401" t="s">
        <v>2897</v>
      </c>
      <c r="K1748" s="401" t="s">
        <v>1140</v>
      </c>
      <c r="L1748" s="401" t="s">
        <v>1141</v>
      </c>
      <c r="M1748" s="402">
        <v>650</v>
      </c>
      <c r="N1748" s="401">
        <v>20</v>
      </c>
      <c r="O1748" s="404">
        <f t="shared" si="47"/>
        <v>0.33333333333333337</v>
      </c>
      <c r="P1748" s="405">
        <f>Table4[[#This Row],[Selling Price]]*Table4[[#This Row],[2025-Qty]]</f>
        <v>216.66666666666669</v>
      </c>
    </row>
    <row r="1749" spans="9:16">
      <c r="I1749" s="400">
        <v>2055</v>
      </c>
      <c r="J1749" s="401" t="s">
        <v>2898</v>
      </c>
      <c r="K1749" s="401" t="s">
        <v>1140</v>
      </c>
      <c r="L1749" s="401" t="s">
        <v>1141</v>
      </c>
      <c r="M1749" s="402">
        <v>28.32</v>
      </c>
      <c r="N1749" s="401">
        <v>20</v>
      </c>
      <c r="O1749" s="404">
        <f t="shared" si="47"/>
        <v>0.33333333333333337</v>
      </c>
      <c r="P1749" s="405">
        <f>Table4[[#This Row],[Selling Price]]*Table4[[#This Row],[2025-Qty]]</f>
        <v>9.4400000000000013</v>
      </c>
    </row>
    <row r="1750" spans="9:16">
      <c r="I1750" s="400">
        <v>2056</v>
      </c>
      <c r="J1750" s="401" t="s">
        <v>2899</v>
      </c>
      <c r="K1750" s="401" t="s">
        <v>1147</v>
      </c>
      <c r="L1750" s="401" t="s">
        <v>1144</v>
      </c>
      <c r="M1750" s="402">
        <v>1717.41</v>
      </c>
      <c r="N1750" s="401">
        <v>20</v>
      </c>
      <c r="O1750" s="404">
        <f t="shared" si="47"/>
        <v>0.33333333333333337</v>
      </c>
      <c r="P1750" s="405">
        <f>Table4[[#This Row],[Selling Price]]*Table4[[#This Row],[2025-Qty]]</f>
        <v>572.47000000000014</v>
      </c>
    </row>
    <row r="1751" spans="9:16">
      <c r="I1751" s="400">
        <v>2057</v>
      </c>
      <c r="J1751" s="401" t="s">
        <v>2900</v>
      </c>
      <c r="K1751" s="401" t="s">
        <v>1147</v>
      </c>
      <c r="L1751" s="401" t="s">
        <v>1144</v>
      </c>
      <c r="M1751" s="402">
        <v>470</v>
      </c>
      <c r="N1751" s="401">
        <v>20</v>
      </c>
      <c r="O1751" s="404">
        <f t="shared" si="47"/>
        <v>0.33333333333333337</v>
      </c>
      <c r="P1751" s="405">
        <f>Table4[[#This Row],[Selling Price]]*Table4[[#This Row],[2025-Qty]]</f>
        <v>156.66666666666669</v>
      </c>
    </row>
    <row r="1752" spans="9:16">
      <c r="I1752" s="400">
        <v>2058</v>
      </c>
      <c r="J1752" s="401" t="s">
        <v>2901</v>
      </c>
      <c r="K1752" s="401" t="s">
        <v>1147</v>
      </c>
      <c r="L1752" s="401" t="s">
        <v>1144</v>
      </c>
      <c r="M1752" s="402">
        <v>12.6</v>
      </c>
      <c r="N1752" s="401">
        <v>20</v>
      </c>
      <c r="O1752" s="404">
        <f t="shared" si="47"/>
        <v>0.33333333333333337</v>
      </c>
      <c r="P1752" s="405">
        <f>Table4[[#This Row],[Selling Price]]*Table4[[#This Row],[2025-Qty]]</f>
        <v>4.2</v>
      </c>
    </row>
    <row r="1753" spans="9:16">
      <c r="I1753" s="400">
        <v>2060</v>
      </c>
      <c r="J1753" s="401" t="s">
        <v>2902</v>
      </c>
      <c r="K1753" s="401" t="s">
        <v>1147</v>
      </c>
      <c r="L1753" s="401" t="s">
        <v>1144</v>
      </c>
      <c r="M1753" s="402">
        <v>1563.95</v>
      </c>
      <c r="N1753" s="401">
        <v>20</v>
      </c>
      <c r="O1753" s="404">
        <f t="shared" si="47"/>
        <v>0.33333333333333337</v>
      </c>
      <c r="P1753" s="405">
        <f>Table4[[#This Row],[Selling Price]]*Table4[[#This Row],[2025-Qty]]</f>
        <v>521.31666666666672</v>
      </c>
    </row>
    <row r="1754" spans="9:16">
      <c r="I1754" s="400">
        <v>2061</v>
      </c>
      <c r="J1754" s="401" t="s">
        <v>2903</v>
      </c>
      <c r="K1754" s="401" t="s">
        <v>1147</v>
      </c>
      <c r="L1754" s="401" t="s">
        <v>1144</v>
      </c>
      <c r="M1754" s="402">
        <v>10.73</v>
      </c>
      <c r="N1754" s="401">
        <v>20</v>
      </c>
      <c r="O1754" s="404">
        <f t="shared" si="47"/>
        <v>0.33333333333333337</v>
      </c>
      <c r="P1754" s="405">
        <f>Table4[[#This Row],[Selling Price]]*Table4[[#This Row],[2025-Qty]]</f>
        <v>3.5766666666666671</v>
      </c>
    </row>
    <row r="1755" spans="9:16">
      <c r="I1755" s="400">
        <v>2062</v>
      </c>
      <c r="J1755" s="401" t="s">
        <v>2904</v>
      </c>
      <c r="K1755" s="401" t="s">
        <v>1147</v>
      </c>
      <c r="L1755" s="401" t="s">
        <v>1144</v>
      </c>
      <c r="M1755" s="402">
        <v>34.78</v>
      </c>
      <c r="N1755" s="401">
        <v>20</v>
      </c>
      <c r="O1755" s="404">
        <f t="shared" si="47"/>
        <v>0.33333333333333337</v>
      </c>
      <c r="P1755" s="405">
        <f>Table4[[#This Row],[Selling Price]]*Table4[[#This Row],[2025-Qty]]</f>
        <v>11.593333333333335</v>
      </c>
    </row>
    <row r="1756" spans="9:16">
      <c r="I1756" s="400">
        <v>2063</v>
      </c>
      <c r="J1756" s="401" t="s">
        <v>2905</v>
      </c>
      <c r="K1756" s="401" t="s">
        <v>1147</v>
      </c>
      <c r="L1756" s="401" t="s">
        <v>1144</v>
      </c>
      <c r="M1756" s="402">
        <v>433.71</v>
      </c>
      <c r="N1756" s="401">
        <v>20</v>
      </c>
      <c r="O1756" s="404">
        <f t="shared" si="47"/>
        <v>0.33333333333333337</v>
      </c>
      <c r="P1756" s="405">
        <f>Table4[[#This Row],[Selling Price]]*Table4[[#This Row],[2025-Qty]]</f>
        <v>144.57000000000002</v>
      </c>
    </row>
    <row r="1757" spans="9:16">
      <c r="I1757" s="400">
        <v>2064</v>
      </c>
      <c r="J1757" s="401" t="s">
        <v>2906</v>
      </c>
      <c r="K1757" s="401" t="s">
        <v>1147</v>
      </c>
      <c r="L1757" s="401" t="s">
        <v>1144</v>
      </c>
      <c r="M1757" s="402">
        <v>14.58</v>
      </c>
      <c r="N1757" s="401">
        <v>20</v>
      </c>
      <c r="O1757" s="404">
        <f t="shared" si="47"/>
        <v>0.33333333333333337</v>
      </c>
      <c r="P1757" s="405">
        <f>Table4[[#This Row],[Selling Price]]*Table4[[#This Row],[2025-Qty]]</f>
        <v>4.8600000000000003</v>
      </c>
    </row>
    <row r="1758" spans="9:16">
      <c r="I1758" s="400">
        <v>2065</v>
      </c>
      <c r="J1758" s="401" t="s">
        <v>2907</v>
      </c>
      <c r="K1758" s="401" t="s">
        <v>1147</v>
      </c>
      <c r="L1758" s="401" t="s">
        <v>1144</v>
      </c>
      <c r="M1758" s="402">
        <v>518.16</v>
      </c>
      <c r="N1758" s="401">
        <v>20</v>
      </c>
      <c r="O1758" s="404">
        <f t="shared" si="47"/>
        <v>0.33333333333333337</v>
      </c>
      <c r="P1758" s="405">
        <f>Table4[[#This Row],[Selling Price]]*Table4[[#This Row],[2025-Qty]]</f>
        <v>172.72</v>
      </c>
    </row>
    <row r="1759" spans="9:16">
      <c r="I1759" s="400">
        <v>2066</v>
      </c>
      <c r="J1759" s="401" t="s">
        <v>2908</v>
      </c>
      <c r="K1759" s="401" t="s">
        <v>1147</v>
      </c>
      <c r="L1759" s="401" t="s">
        <v>1144</v>
      </c>
      <c r="M1759" s="402">
        <v>70.7</v>
      </c>
      <c r="N1759" s="401">
        <v>20</v>
      </c>
      <c r="O1759" s="404">
        <f t="shared" si="47"/>
        <v>0.33333333333333337</v>
      </c>
      <c r="P1759" s="405">
        <f>Table4[[#This Row],[Selling Price]]*Table4[[#This Row],[2025-Qty]]</f>
        <v>23.56666666666667</v>
      </c>
    </row>
    <row r="1760" spans="9:16">
      <c r="I1760" s="400">
        <v>2071</v>
      </c>
      <c r="J1760" s="401" t="s">
        <v>2909</v>
      </c>
      <c r="K1760" s="401" t="s">
        <v>1147</v>
      </c>
      <c r="L1760" s="401" t="s">
        <v>1144</v>
      </c>
      <c r="M1760" s="402">
        <v>300.66000000000003</v>
      </c>
      <c r="N1760" s="401">
        <v>20</v>
      </c>
      <c r="O1760" s="404">
        <f t="shared" si="47"/>
        <v>0.33333333333333337</v>
      </c>
      <c r="P1760" s="405">
        <f>Table4[[#This Row],[Selling Price]]*Table4[[#This Row],[2025-Qty]]</f>
        <v>100.22000000000001</v>
      </c>
    </row>
    <row r="1761" spans="9:16">
      <c r="I1761" s="400">
        <v>2073</v>
      </c>
      <c r="J1761" s="401" t="s">
        <v>2910</v>
      </c>
      <c r="K1761" s="401" t="s">
        <v>1254</v>
      </c>
      <c r="L1761" s="401" t="s">
        <v>1144</v>
      </c>
      <c r="M1761" s="402">
        <v>1711.8</v>
      </c>
      <c r="N1761" s="401">
        <v>20</v>
      </c>
      <c r="O1761" s="404">
        <f t="shared" si="47"/>
        <v>0.33333333333333337</v>
      </c>
      <c r="P1761" s="405">
        <f>Table4[[#This Row],[Selling Price]]*Table4[[#This Row],[2025-Qty]]</f>
        <v>570.6</v>
      </c>
    </row>
    <row r="1762" spans="9:16">
      <c r="I1762" s="400">
        <v>2075</v>
      </c>
      <c r="J1762" s="401" t="s">
        <v>2911</v>
      </c>
      <c r="K1762" s="401" t="s">
        <v>1147</v>
      </c>
      <c r="L1762" s="401" t="s">
        <v>1144</v>
      </c>
      <c r="M1762" s="402">
        <v>344.11</v>
      </c>
      <c r="N1762" s="401">
        <v>20</v>
      </c>
      <c r="O1762" s="404">
        <f t="shared" si="47"/>
        <v>0.33333333333333337</v>
      </c>
      <c r="P1762" s="405">
        <f>Table4[[#This Row],[Selling Price]]*Table4[[#This Row],[2025-Qty]]</f>
        <v>114.70333333333335</v>
      </c>
    </row>
    <row r="1763" spans="9:16">
      <c r="I1763" s="400">
        <v>2077</v>
      </c>
      <c r="J1763" s="401" t="s">
        <v>2912</v>
      </c>
      <c r="K1763" s="401" t="s">
        <v>1147</v>
      </c>
      <c r="L1763" s="401" t="s">
        <v>1144</v>
      </c>
      <c r="M1763" s="402">
        <v>789.29</v>
      </c>
      <c r="N1763" s="401">
        <v>20</v>
      </c>
      <c r="O1763" s="404">
        <f t="shared" si="47"/>
        <v>0.33333333333333337</v>
      </c>
      <c r="P1763" s="405">
        <f>Table4[[#This Row],[Selling Price]]*Table4[[#This Row],[2025-Qty]]</f>
        <v>263.09666666666669</v>
      </c>
    </row>
    <row r="1764" spans="9:16">
      <c r="I1764" s="400">
        <v>2079</v>
      </c>
      <c r="J1764" s="401" t="s">
        <v>2913</v>
      </c>
      <c r="K1764" s="401" t="s">
        <v>1147</v>
      </c>
      <c r="L1764" s="401" t="s">
        <v>1144</v>
      </c>
      <c r="M1764" s="402">
        <v>41.12</v>
      </c>
      <c r="N1764" s="401">
        <v>20</v>
      </c>
      <c r="O1764" s="404">
        <f t="shared" si="47"/>
        <v>0.33333333333333337</v>
      </c>
      <c r="P1764" s="405">
        <f>Table4[[#This Row],[Selling Price]]*Table4[[#This Row],[2025-Qty]]</f>
        <v>13.706666666666667</v>
      </c>
    </row>
    <row r="1765" spans="9:16">
      <c r="I1765" s="400">
        <v>2081</v>
      </c>
      <c r="J1765" s="401" t="s">
        <v>2914</v>
      </c>
      <c r="K1765" s="401" t="s">
        <v>1147</v>
      </c>
      <c r="L1765" s="401" t="s">
        <v>1144</v>
      </c>
      <c r="M1765" s="402">
        <v>5329.16</v>
      </c>
      <c r="N1765" s="401">
        <v>20</v>
      </c>
      <c r="O1765" s="404">
        <f t="shared" si="47"/>
        <v>0.33333333333333337</v>
      </c>
      <c r="P1765" s="405">
        <f>Table4[[#This Row],[Selling Price]]*Table4[[#This Row],[2025-Qty]]</f>
        <v>1776.3866666666668</v>
      </c>
    </row>
    <row r="1766" spans="9:16">
      <c r="I1766" s="400">
        <v>2084</v>
      </c>
      <c r="J1766" s="401" t="s">
        <v>2915</v>
      </c>
      <c r="K1766" s="401" t="s">
        <v>1157</v>
      </c>
      <c r="L1766" s="401" t="s">
        <v>1144</v>
      </c>
      <c r="M1766" s="402">
        <v>349.2</v>
      </c>
      <c r="N1766" s="401">
        <v>20</v>
      </c>
      <c r="O1766" s="404">
        <f t="shared" si="47"/>
        <v>0.33333333333333337</v>
      </c>
      <c r="P1766" s="405">
        <f>Table4[[#This Row],[Selling Price]]*Table4[[#This Row],[2025-Qty]]</f>
        <v>116.4</v>
      </c>
    </row>
    <row r="1767" spans="9:16">
      <c r="I1767" s="400">
        <v>2085</v>
      </c>
      <c r="J1767" s="401" t="s">
        <v>2916</v>
      </c>
      <c r="K1767" s="401" t="s">
        <v>1157</v>
      </c>
      <c r="L1767" s="401" t="s">
        <v>1144</v>
      </c>
      <c r="M1767" s="402">
        <v>401.4</v>
      </c>
      <c r="N1767" s="401">
        <v>20</v>
      </c>
      <c r="O1767" s="404">
        <f t="shared" si="47"/>
        <v>0.33333333333333337</v>
      </c>
      <c r="P1767" s="405">
        <f>Table4[[#This Row],[Selling Price]]*Table4[[#This Row],[2025-Qty]]</f>
        <v>133.80000000000001</v>
      </c>
    </row>
    <row r="1768" spans="9:16">
      <c r="I1768" s="400">
        <v>2086</v>
      </c>
      <c r="J1768" s="401" t="s">
        <v>2917</v>
      </c>
      <c r="K1768" s="401" t="s">
        <v>1147</v>
      </c>
      <c r="L1768" s="401" t="s">
        <v>1144</v>
      </c>
      <c r="M1768" s="402">
        <v>18655.37</v>
      </c>
      <c r="N1768" s="401">
        <v>20</v>
      </c>
      <c r="O1768" s="404">
        <f t="shared" si="47"/>
        <v>0.33333333333333337</v>
      </c>
      <c r="P1768" s="405">
        <f>Table4[[#This Row],[Selling Price]]*Table4[[#This Row],[2025-Qty]]</f>
        <v>6218.4566666666669</v>
      </c>
    </row>
    <row r="1769" spans="9:16">
      <c r="I1769" s="400">
        <v>2090</v>
      </c>
      <c r="J1769" s="401" t="s">
        <v>2918</v>
      </c>
      <c r="K1769" s="401" t="s">
        <v>1143</v>
      </c>
      <c r="L1769" s="401" t="s">
        <v>1144</v>
      </c>
      <c r="M1769" s="402">
        <v>592</v>
      </c>
      <c r="N1769" s="401">
        <v>20</v>
      </c>
      <c r="O1769" s="404">
        <f t="shared" si="47"/>
        <v>0.33333333333333337</v>
      </c>
      <c r="P1769" s="405">
        <f>Table4[[#This Row],[Selling Price]]*Table4[[#This Row],[2025-Qty]]</f>
        <v>197.33333333333334</v>
      </c>
    </row>
    <row r="1770" spans="9:16">
      <c r="I1770" s="400">
        <v>2091</v>
      </c>
      <c r="J1770" s="401" t="s">
        <v>2919</v>
      </c>
      <c r="K1770" s="401" t="s">
        <v>1143</v>
      </c>
      <c r="L1770" s="401" t="s">
        <v>1144</v>
      </c>
      <c r="M1770" s="402">
        <v>603</v>
      </c>
      <c r="N1770" s="401">
        <v>20</v>
      </c>
      <c r="O1770" s="404">
        <f t="shared" si="47"/>
        <v>0.33333333333333337</v>
      </c>
      <c r="P1770" s="405">
        <f>Table4[[#This Row],[Selling Price]]*Table4[[#This Row],[2025-Qty]]</f>
        <v>201.00000000000003</v>
      </c>
    </row>
    <row r="1771" spans="9:16">
      <c r="I1771" s="400">
        <v>2092</v>
      </c>
      <c r="J1771" s="401" t="s">
        <v>2920</v>
      </c>
      <c r="K1771" s="401" t="s">
        <v>1147</v>
      </c>
      <c r="L1771" s="401" t="s">
        <v>1144</v>
      </c>
      <c r="M1771" s="402">
        <v>1761.29</v>
      </c>
      <c r="N1771" s="401">
        <v>20</v>
      </c>
      <c r="O1771" s="404">
        <f t="shared" si="47"/>
        <v>0.33333333333333337</v>
      </c>
      <c r="P1771" s="405">
        <f>Table4[[#This Row],[Selling Price]]*Table4[[#This Row],[2025-Qty]]</f>
        <v>587.09666666666669</v>
      </c>
    </row>
    <row r="1772" spans="9:16">
      <c r="I1772" s="400">
        <v>2093</v>
      </c>
      <c r="J1772" s="401" t="s">
        <v>2921</v>
      </c>
      <c r="K1772" s="401" t="s">
        <v>1147</v>
      </c>
      <c r="L1772" s="401" t="s">
        <v>1144</v>
      </c>
      <c r="M1772" s="402">
        <v>1741.55</v>
      </c>
      <c r="N1772" s="401">
        <v>20</v>
      </c>
      <c r="O1772" s="404">
        <f t="shared" si="47"/>
        <v>0.33333333333333337</v>
      </c>
      <c r="P1772" s="405">
        <f>Table4[[#This Row],[Selling Price]]*Table4[[#This Row],[2025-Qty]]</f>
        <v>580.51666666666677</v>
      </c>
    </row>
    <row r="1773" spans="9:16">
      <c r="I1773" s="400">
        <v>2094</v>
      </c>
      <c r="J1773" s="401" t="s">
        <v>2922</v>
      </c>
      <c r="K1773" s="401" t="s">
        <v>1147</v>
      </c>
      <c r="L1773" s="401" t="s">
        <v>1144</v>
      </c>
      <c r="M1773" s="402">
        <v>232.57</v>
      </c>
      <c r="N1773" s="401">
        <v>20</v>
      </c>
      <c r="O1773" s="404">
        <f t="shared" si="47"/>
        <v>0.33333333333333337</v>
      </c>
      <c r="P1773" s="405">
        <f>Table4[[#This Row],[Selling Price]]*Table4[[#This Row],[2025-Qty]]</f>
        <v>77.523333333333341</v>
      </c>
    </row>
    <row r="1774" spans="9:16">
      <c r="I1774" s="400">
        <v>2095</v>
      </c>
      <c r="J1774" s="401" t="s">
        <v>2923</v>
      </c>
      <c r="K1774" s="401" t="s">
        <v>1147</v>
      </c>
      <c r="L1774" s="401" t="s">
        <v>1144</v>
      </c>
      <c r="M1774" s="402">
        <v>232.57</v>
      </c>
      <c r="N1774" s="401">
        <v>20</v>
      </c>
      <c r="O1774" s="404">
        <f t="shared" si="47"/>
        <v>0.33333333333333337</v>
      </c>
      <c r="P1774" s="405">
        <f>Table4[[#This Row],[Selling Price]]*Table4[[#This Row],[2025-Qty]]</f>
        <v>77.523333333333341</v>
      </c>
    </row>
    <row r="1775" spans="9:16">
      <c r="I1775" s="400">
        <v>2102</v>
      </c>
      <c r="J1775" s="401" t="s">
        <v>2924</v>
      </c>
      <c r="K1775" s="401" t="s">
        <v>1147</v>
      </c>
      <c r="L1775" s="401" t="s">
        <v>1144</v>
      </c>
      <c r="M1775" s="402">
        <v>27.84</v>
      </c>
      <c r="N1775" s="401">
        <v>20</v>
      </c>
      <c r="O1775" s="404">
        <f t="shared" si="47"/>
        <v>0.33333333333333337</v>
      </c>
      <c r="P1775" s="405">
        <f>Table4[[#This Row],[Selling Price]]*Table4[[#This Row],[2025-Qty]]</f>
        <v>9.2800000000000011</v>
      </c>
    </row>
    <row r="1776" spans="9:16">
      <c r="I1776" s="400">
        <v>2103</v>
      </c>
      <c r="J1776" s="401" t="s">
        <v>2925</v>
      </c>
      <c r="K1776" s="401" t="s">
        <v>1147</v>
      </c>
      <c r="L1776" s="401" t="s">
        <v>1144</v>
      </c>
      <c r="M1776" s="402">
        <v>265.14</v>
      </c>
      <c r="N1776" s="401">
        <v>20</v>
      </c>
      <c r="O1776" s="404">
        <f t="shared" si="47"/>
        <v>0.33333333333333337</v>
      </c>
      <c r="P1776" s="405">
        <f>Table4[[#This Row],[Selling Price]]*Table4[[#This Row],[2025-Qty]]</f>
        <v>88.38000000000001</v>
      </c>
    </row>
    <row r="1777" spans="9:16">
      <c r="I1777" s="400">
        <v>2107</v>
      </c>
      <c r="J1777" s="401" t="s">
        <v>2926</v>
      </c>
      <c r="K1777" s="401" t="s">
        <v>1147</v>
      </c>
      <c r="L1777" s="401" t="s">
        <v>1144</v>
      </c>
      <c r="M1777" s="402">
        <v>107.71</v>
      </c>
      <c r="N1777" s="401">
        <v>20</v>
      </c>
      <c r="O1777" s="404">
        <f t="shared" si="47"/>
        <v>0.33333333333333337</v>
      </c>
      <c r="P1777" s="405">
        <f>Table4[[#This Row],[Selling Price]]*Table4[[#This Row],[2025-Qty]]</f>
        <v>35.903333333333336</v>
      </c>
    </row>
    <row r="1778" spans="9:16">
      <c r="I1778" s="400">
        <v>2108</v>
      </c>
      <c r="J1778" s="401" t="s">
        <v>2927</v>
      </c>
      <c r="K1778" s="401" t="s">
        <v>1140</v>
      </c>
      <c r="L1778" s="401" t="s">
        <v>1141</v>
      </c>
      <c r="M1778" s="402">
        <v>101</v>
      </c>
      <c r="N1778" s="401">
        <v>20</v>
      </c>
      <c r="O1778" s="404">
        <f t="shared" si="47"/>
        <v>0.33333333333333337</v>
      </c>
      <c r="P1778" s="405">
        <f>Table4[[#This Row],[Selling Price]]*Table4[[#This Row],[2025-Qty]]</f>
        <v>33.666666666666671</v>
      </c>
    </row>
    <row r="1779" spans="9:16">
      <c r="I1779" s="400">
        <v>2115</v>
      </c>
      <c r="J1779" s="401" t="s">
        <v>2928</v>
      </c>
      <c r="K1779" s="401" t="s">
        <v>1140</v>
      </c>
      <c r="L1779" s="401" t="s">
        <v>1141</v>
      </c>
      <c r="M1779" s="402">
        <v>22.5</v>
      </c>
      <c r="N1779" s="401">
        <v>20</v>
      </c>
      <c r="O1779" s="404">
        <f t="shared" si="47"/>
        <v>0.33333333333333337</v>
      </c>
      <c r="P1779" s="405">
        <f>Table4[[#This Row],[Selling Price]]*Table4[[#This Row],[2025-Qty]]</f>
        <v>7.5000000000000009</v>
      </c>
    </row>
    <row r="1780" spans="9:16">
      <c r="I1780" s="400">
        <v>2116</v>
      </c>
      <c r="J1780" s="401" t="s">
        <v>2929</v>
      </c>
      <c r="K1780" s="401" t="s">
        <v>1140</v>
      </c>
      <c r="L1780" s="401" t="s">
        <v>1141</v>
      </c>
      <c r="M1780" s="402">
        <v>14</v>
      </c>
      <c r="N1780" s="401">
        <v>20</v>
      </c>
      <c r="O1780" s="404">
        <f t="shared" si="47"/>
        <v>0.33333333333333337</v>
      </c>
      <c r="P1780" s="405">
        <f>Table4[[#This Row],[Selling Price]]*Table4[[#This Row],[2025-Qty]]</f>
        <v>4.666666666666667</v>
      </c>
    </row>
    <row r="1781" spans="9:16">
      <c r="I1781" s="400">
        <v>2117</v>
      </c>
      <c r="J1781" s="401" t="s">
        <v>2930</v>
      </c>
      <c r="K1781" s="401" t="s">
        <v>2078</v>
      </c>
      <c r="L1781" s="401" t="s">
        <v>1144</v>
      </c>
      <c r="M1781" s="402">
        <v>1133.4000000000001</v>
      </c>
      <c r="N1781" s="401">
        <v>20</v>
      </c>
      <c r="O1781" s="404">
        <f t="shared" si="47"/>
        <v>0.33333333333333337</v>
      </c>
      <c r="P1781" s="405">
        <f>Table4[[#This Row],[Selling Price]]*Table4[[#This Row],[2025-Qty]]</f>
        <v>377.80000000000007</v>
      </c>
    </row>
    <row r="1782" spans="9:16">
      <c r="I1782" s="400">
        <v>2118</v>
      </c>
      <c r="J1782" s="401" t="s">
        <v>2931</v>
      </c>
      <c r="K1782" s="401" t="s">
        <v>1299</v>
      </c>
      <c r="L1782" s="401" t="s">
        <v>1144</v>
      </c>
      <c r="M1782" s="402">
        <v>5097</v>
      </c>
      <c r="N1782" s="401">
        <v>20</v>
      </c>
      <c r="O1782" s="404">
        <f t="shared" si="47"/>
        <v>0.33333333333333337</v>
      </c>
      <c r="P1782" s="405">
        <f>Table4[[#This Row],[Selling Price]]*Table4[[#This Row],[2025-Qty]]</f>
        <v>1699.0000000000002</v>
      </c>
    </row>
    <row r="1783" spans="9:16">
      <c r="I1783" s="400">
        <v>2119</v>
      </c>
      <c r="J1783" s="401" t="s">
        <v>2932</v>
      </c>
      <c r="K1783" s="401" t="s">
        <v>1143</v>
      </c>
      <c r="L1783" s="401" t="s">
        <v>1144</v>
      </c>
      <c r="M1783" s="402">
        <v>873</v>
      </c>
      <c r="N1783" s="401">
        <v>20</v>
      </c>
      <c r="O1783" s="404">
        <f t="shared" si="47"/>
        <v>0.33333333333333337</v>
      </c>
      <c r="P1783" s="405">
        <f>Table4[[#This Row],[Selling Price]]*Table4[[#This Row],[2025-Qty]]</f>
        <v>291.00000000000006</v>
      </c>
    </row>
    <row r="1784" spans="9:16">
      <c r="I1784" s="400">
        <v>2120</v>
      </c>
      <c r="J1784" s="401" t="s">
        <v>2933</v>
      </c>
      <c r="K1784" s="401" t="s">
        <v>1143</v>
      </c>
      <c r="L1784" s="401" t="s">
        <v>1144</v>
      </c>
      <c r="M1784" s="402">
        <v>2430</v>
      </c>
      <c r="N1784" s="401">
        <v>20</v>
      </c>
      <c r="O1784" s="404">
        <f t="shared" si="47"/>
        <v>0.33333333333333337</v>
      </c>
      <c r="P1784" s="405">
        <f>Table4[[#This Row],[Selling Price]]*Table4[[#This Row],[2025-Qty]]</f>
        <v>810.00000000000011</v>
      </c>
    </row>
    <row r="1785" spans="9:16">
      <c r="I1785" s="400">
        <v>2121</v>
      </c>
      <c r="J1785" s="401" t="s">
        <v>2934</v>
      </c>
      <c r="K1785" s="401" t="s">
        <v>1143</v>
      </c>
      <c r="L1785" s="401" t="s">
        <v>1144</v>
      </c>
      <c r="M1785" s="402">
        <v>2502</v>
      </c>
      <c r="N1785" s="401">
        <v>20</v>
      </c>
      <c r="O1785" s="404">
        <f t="shared" si="47"/>
        <v>0.33333333333333337</v>
      </c>
      <c r="P1785" s="405">
        <f>Table4[[#This Row],[Selling Price]]*Table4[[#This Row],[2025-Qty]]</f>
        <v>834.00000000000011</v>
      </c>
    </row>
    <row r="1786" spans="9:16">
      <c r="I1786" s="400">
        <v>2122</v>
      </c>
      <c r="J1786" s="401" t="s">
        <v>2935</v>
      </c>
      <c r="K1786" s="401" t="s">
        <v>1147</v>
      </c>
      <c r="L1786" s="401" t="s">
        <v>1144</v>
      </c>
      <c r="M1786" s="402">
        <v>34.47</v>
      </c>
      <c r="N1786" s="401">
        <v>20</v>
      </c>
      <c r="O1786" s="404">
        <f t="shared" si="47"/>
        <v>0.33333333333333337</v>
      </c>
      <c r="P1786" s="405">
        <f>Table4[[#This Row],[Selling Price]]*Table4[[#This Row],[2025-Qty]]</f>
        <v>11.49</v>
      </c>
    </row>
    <row r="1787" spans="9:16">
      <c r="I1787" s="400">
        <v>2123</v>
      </c>
      <c r="J1787" s="401" t="s">
        <v>2936</v>
      </c>
      <c r="K1787" s="401" t="s">
        <v>1147</v>
      </c>
      <c r="L1787" s="401" t="s">
        <v>1144</v>
      </c>
      <c r="M1787" s="402">
        <v>11.27</v>
      </c>
      <c r="N1787" s="401">
        <v>20</v>
      </c>
      <c r="O1787" s="404">
        <f t="shared" si="47"/>
        <v>0.33333333333333337</v>
      </c>
      <c r="P1787" s="405">
        <f>Table4[[#This Row],[Selling Price]]*Table4[[#This Row],[2025-Qty]]</f>
        <v>3.7566666666666668</v>
      </c>
    </row>
    <row r="1788" spans="9:16">
      <c r="I1788" s="400">
        <v>2124</v>
      </c>
      <c r="J1788" s="401" t="s">
        <v>2937</v>
      </c>
      <c r="K1788" s="401" t="s">
        <v>1147</v>
      </c>
      <c r="L1788" s="401" t="s">
        <v>1144</v>
      </c>
      <c r="M1788" s="402">
        <v>12.36</v>
      </c>
      <c r="N1788" s="401">
        <v>20</v>
      </c>
      <c r="O1788" s="404">
        <f t="shared" si="47"/>
        <v>0.33333333333333337</v>
      </c>
      <c r="P1788" s="405">
        <f>Table4[[#This Row],[Selling Price]]*Table4[[#This Row],[2025-Qty]]</f>
        <v>4.12</v>
      </c>
    </row>
    <row r="1789" spans="9:16">
      <c r="I1789" s="400">
        <v>2125</v>
      </c>
      <c r="J1789" s="401" t="s">
        <v>2938</v>
      </c>
      <c r="K1789" s="401" t="s">
        <v>1147</v>
      </c>
      <c r="L1789" s="401" t="s">
        <v>1144</v>
      </c>
      <c r="M1789" s="402">
        <v>1776.66</v>
      </c>
      <c r="N1789" s="401">
        <v>20</v>
      </c>
      <c r="O1789" s="404">
        <f t="shared" si="47"/>
        <v>0.33333333333333337</v>
      </c>
      <c r="P1789" s="405">
        <f>Table4[[#This Row],[Selling Price]]*Table4[[#This Row],[2025-Qty]]</f>
        <v>592.22000000000014</v>
      </c>
    </row>
    <row r="1790" spans="9:16">
      <c r="I1790" s="400">
        <v>2126</v>
      </c>
      <c r="J1790" s="401" t="s">
        <v>2939</v>
      </c>
      <c r="K1790" s="401" t="s">
        <v>1147</v>
      </c>
      <c r="L1790" s="401" t="s">
        <v>1144</v>
      </c>
      <c r="M1790" s="402">
        <v>832.87</v>
      </c>
      <c r="N1790" s="401">
        <v>20</v>
      </c>
      <c r="O1790" s="404">
        <f t="shared" si="47"/>
        <v>0.33333333333333337</v>
      </c>
      <c r="P1790" s="405">
        <f>Table4[[#This Row],[Selling Price]]*Table4[[#This Row],[2025-Qty]]</f>
        <v>277.62333333333339</v>
      </c>
    </row>
    <row r="1791" spans="9:16">
      <c r="I1791" s="400">
        <v>2129</v>
      </c>
      <c r="J1791" s="401" t="s">
        <v>2940</v>
      </c>
      <c r="K1791" s="401" t="s">
        <v>1143</v>
      </c>
      <c r="L1791" s="401" t="s">
        <v>1144</v>
      </c>
      <c r="M1791" s="402">
        <v>901</v>
      </c>
      <c r="N1791" s="401">
        <v>20</v>
      </c>
      <c r="O1791" s="404">
        <f t="shared" si="47"/>
        <v>0.33333333333333337</v>
      </c>
      <c r="P1791" s="405">
        <f>Table4[[#This Row],[Selling Price]]*Table4[[#This Row],[2025-Qty]]</f>
        <v>300.33333333333337</v>
      </c>
    </row>
    <row r="1792" spans="9:16">
      <c r="I1792" s="400">
        <v>2132</v>
      </c>
      <c r="J1792" s="401" t="s">
        <v>2941</v>
      </c>
      <c r="K1792" s="401" t="s">
        <v>1147</v>
      </c>
      <c r="L1792" s="401" t="s">
        <v>1144</v>
      </c>
      <c r="M1792" s="402">
        <v>744.28</v>
      </c>
      <c r="N1792" s="401">
        <v>20</v>
      </c>
      <c r="O1792" s="404">
        <f t="shared" si="47"/>
        <v>0.33333333333333337</v>
      </c>
      <c r="P1792" s="405">
        <f>Table4[[#This Row],[Selling Price]]*Table4[[#This Row],[2025-Qty]]</f>
        <v>248.09333333333336</v>
      </c>
    </row>
    <row r="1793" spans="9:16">
      <c r="I1793" s="400">
        <v>2133</v>
      </c>
      <c r="J1793" s="401" t="s">
        <v>2942</v>
      </c>
      <c r="K1793" s="401" t="s">
        <v>1147</v>
      </c>
      <c r="L1793" s="401" t="s">
        <v>1144</v>
      </c>
      <c r="M1793" s="402">
        <v>851.73</v>
      </c>
      <c r="N1793" s="401">
        <v>20</v>
      </c>
      <c r="O1793" s="404">
        <f t="shared" si="47"/>
        <v>0.33333333333333337</v>
      </c>
      <c r="P1793" s="405">
        <f>Table4[[#This Row],[Selling Price]]*Table4[[#This Row],[2025-Qty]]</f>
        <v>283.91000000000003</v>
      </c>
    </row>
    <row r="1794" spans="9:16">
      <c r="I1794" s="400">
        <v>2134</v>
      </c>
      <c r="J1794" s="401" t="s">
        <v>2943</v>
      </c>
      <c r="K1794" s="401" t="s">
        <v>1147</v>
      </c>
      <c r="L1794" s="401" t="s">
        <v>1144</v>
      </c>
      <c r="M1794" s="402">
        <v>1066.18</v>
      </c>
      <c r="N1794" s="401">
        <v>20</v>
      </c>
      <c r="O1794" s="404">
        <f t="shared" si="47"/>
        <v>0.33333333333333337</v>
      </c>
      <c r="P1794" s="405">
        <f>Table4[[#This Row],[Selling Price]]*Table4[[#This Row],[2025-Qty]]</f>
        <v>355.39333333333337</v>
      </c>
    </row>
    <row r="1795" spans="9:16">
      <c r="I1795" s="400">
        <v>2135</v>
      </c>
      <c r="J1795" s="401" t="s">
        <v>2944</v>
      </c>
      <c r="K1795" s="401" t="s">
        <v>1147</v>
      </c>
      <c r="L1795" s="401" t="s">
        <v>1144</v>
      </c>
      <c r="M1795" s="402">
        <v>1066.18</v>
      </c>
      <c r="N1795" s="401">
        <v>20</v>
      </c>
      <c r="O1795" s="404">
        <f t="shared" ref="O1795:O1836" si="48">(N1795/3)*0.05</f>
        <v>0.33333333333333337</v>
      </c>
      <c r="P1795" s="405">
        <f>Table4[[#This Row],[Selling Price]]*Table4[[#This Row],[2025-Qty]]</f>
        <v>355.39333333333337</v>
      </c>
    </row>
    <row r="1796" spans="9:16">
      <c r="I1796" s="400">
        <v>2136</v>
      </c>
      <c r="J1796" s="401" t="s">
        <v>2945</v>
      </c>
      <c r="K1796" s="401" t="s">
        <v>1490</v>
      </c>
      <c r="L1796" s="401" t="s">
        <v>1144</v>
      </c>
      <c r="M1796" s="402">
        <v>1837.8</v>
      </c>
      <c r="N1796" s="401">
        <v>20</v>
      </c>
      <c r="O1796" s="404">
        <f t="shared" si="48"/>
        <v>0.33333333333333337</v>
      </c>
      <c r="P1796" s="405">
        <f>Table4[[#This Row],[Selling Price]]*Table4[[#This Row],[2025-Qty]]</f>
        <v>612.6</v>
      </c>
    </row>
    <row r="1797" spans="9:16">
      <c r="I1797" s="400">
        <v>2142</v>
      </c>
      <c r="J1797" s="401" t="s">
        <v>2946</v>
      </c>
      <c r="K1797" s="401" t="s">
        <v>1143</v>
      </c>
      <c r="L1797" s="401" t="s">
        <v>1144</v>
      </c>
      <c r="M1797" s="402">
        <v>1382</v>
      </c>
      <c r="N1797" s="401">
        <v>20</v>
      </c>
      <c r="O1797" s="404">
        <f t="shared" si="48"/>
        <v>0.33333333333333337</v>
      </c>
      <c r="P1797" s="405">
        <f>Table4[[#This Row],[Selling Price]]*Table4[[#This Row],[2025-Qty]]</f>
        <v>460.66666666666674</v>
      </c>
    </row>
    <row r="1798" spans="9:16">
      <c r="I1798" s="400">
        <v>2143</v>
      </c>
      <c r="J1798" s="401" t="s">
        <v>2947</v>
      </c>
      <c r="K1798" s="401" t="s">
        <v>1143</v>
      </c>
      <c r="L1798" s="401" t="s">
        <v>1144</v>
      </c>
      <c r="M1798" s="402">
        <v>1374</v>
      </c>
      <c r="N1798" s="401">
        <v>20</v>
      </c>
      <c r="O1798" s="404">
        <f t="shared" si="48"/>
        <v>0.33333333333333337</v>
      </c>
      <c r="P1798" s="405">
        <f>Table4[[#This Row],[Selling Price]]*Table4[[#This Row],[2025-Qty]]</f>
        <v>458.00000000000006</v>
      </c>
    </row>
    <row r="1799" spans="9:16">
      <c r="I1799" s="400">
        <v>2144</v>
      </c>
      <c r="J1799" s="401" t="s">
        <v>2948</v>
      </c>
      <c r="K1799" s="401" t="s">
        <v>1299</v>
      </c>
      <c r="L1799" s="401" t="s">
        <v>1144</v>
      </c>
      <c r="M1799" s="402">
        <v>100.2</v>
      </c>
      <c r="N1799" s="401">
        <v>20</v>
      </c>
      <c r="O1799" s="404">
        <f t="shared" si="48"/>
        <v>0.33333333333333337</v>
      </c>
      <c r="P1799" s="405">
        <f>Table4[[#This Row],[Selling Price]]*Table4[[#This Row],[2025-Qty]]</f>
        <v>33.400000000000006</v>
      </c>
    </row>
    <row r="1800" spans="9:16">
      <c r="I1800" s="400">
        <v>2149</v>
      </c>
      <c r="J1800" s="401" t="s">
        <v>2949</v>
      </c>
      <c r="K1800" s="401" t="s">
        <v>1254</v>
      </c>
      <c r="L1800" s="401" t="s">
        <v>1144</v>
      </c>
      <c r="M1800" s="402">
        <v>2566.1999999999998</v>
      </c>
      <c r="N1800" s="401">
        <v>20</v>
      </c>
      <c r="O1800" s="404">
        <f t="shared" si="48"/>
        <v>0.33333333333333337</v>
      </c>
      <c r="P1800" s="405">
        <f>Table4[[#This Row],[Selling Price]]*Table4[[#This Row],[2025-Qty]]</f>
        <v>855.40000000000009</v>
      </c>
    </row>
    <row r="1801" spans="9:16">
      <c r="I1801" s="400">
        <v>2150</v>
      </c>
      <c r="J1801" s="401" t="s">
        <v>2950</v>
      </c>
      <c r="K1801" s="401" t="s">
        <v>1254</v>
      </c>
      <c r="L1801" s="401" t="s">
        <v>1144</v>
      </c>
      <c r="M1801" s="402">
        <v>2566.1999999999998</v>
      </c>
      <c r="N1801" s="401">
        <v>20</v>
      </c>
      <c r="O1801" s="404">
        <f t="shared" si="48"/>
        <v>0.33333333333333337</v>
      </c>
      <c r="P1801" s="405">
        <f>Table4[[#This Row],[Selling Price]]*Table4[[#This Row],[2025-Qty]]</f>
        <v>855.40000000000009</v>
      </c>
    </row>
    <row r="1802" spans="9:16">
      <c r="I1802" s="400">
        <v>2168</v>
      </c>
      <c r="J1802" s="401" t="s">
        <v>2951</v>
      </c>
      <c r="K1802" s="401" t="s">
        <v>1147</v>
      </c>
      <c r="L1802" s="401" t="s">
        <v>1144</v>
      </c>
      <c r="M1802" s="402">
        <v>434.22</v>
      </c>
      <c r="N1802" s="401">
        <v>20</v>
      </c>
      <c r="O1802" s="404">
        <f t="shared" si="48"/>
        <v>0.33333333333333337</v>
      </c>
      <c r="P1802" s="405">
        <f>Table4[[#This Row],[Selling Price]]*Table4[[#This Row],[2025-Qty]]</f>
        <v>144.74000000000004</v>
      </c>
    </row>
    <row r="1803" spans="9:16">
      <c r="I1803" s="400">
        <v>2170</v>
      </c>
      <c r="J1803" s="401" t="s">
        <v>2952</v>
      </c>
      <c r="K1803" s="401" t="s">
        <v>1147</v>
      </c>
      <c r="L1803" s="401" t="s">
        <v>1144</v>
      </c>
      <c r="M1803" s="402">
        <v>556.04999999999995</v>
      </c>
      <c r="N1803" s="401">
        <v>20</v>
      </c>
      <c r="O1803" s="404">
        <f t="shared" si="48"/>
        <v>0.33333333333333337</v>
      </c>
      <c r="P1803" s="405">
        <f>Table4[[#This Row],[Selling Price]]*Table4[[#This Row],[2025-Qty]]</f>
        <v>185.35</v>
      </c>
    </row>
    <row r="1804" spans="9:16">
      <c r="I1804" s="400">
        <v>2171</v>
      </c>
      <c r="J1804" s="401" t="s">
        <v>2953</v>
      </c>
      <c r="K1804" s="401" t="s">
        <v>1147</v>
      </c>
      <c r="L1804" s="401" t="s">
        <v>1144</v>
      </c>
      <c r="M1804" s="402">
        <v>116.45</v>
      </c>
      <c r="N1804" s="401">
        <v>20</v>
      </c>
      <c r="O1804" s="404">
        <f t="shared" si="48"/>
        <v>0.33333333333333337</v>
      </c>
      <c r="P1804" s="405">
        <f>Table4[[#This Row],[Selling Price]]*Table4[[#This Row],[2025-Qty]]</f>
        <v>38.81666666666667</v>
      </c>
    </row>
    <row r="1805" spans="9:16">
      <c r="I1805" s="400">
        <v>2172</v>
      </c>
      <c r="J1805" s="401" t="s">
        <v>2954</v>
      </c>
      <c r="K1805" s="401" t="s">
        <v>1147</v>
      </c>
      <c r="L1805" s="401" t="s">
        <v>1144</v>
      </c>
      <c r="M1805" s="402">
        <v>1720.12</v>
      </c>
      <c r="N1805" s="401">
        <v>20</v>
      </c>
      <c r="O1805" s="404">
        <f t="shared" si="48"/>
        <v>0.33333333333333337</v>
      </c>
      <c r="P1805" s="405">
        <f>Table4[[#This Row],[Selling Price]]*Table4[[#This Row],[2025-Qty]]</f>
        <v>573.37333333333333</v>
      </c>
    </row>
    <row r="1806" spans="9:16">
      <c r="I1806" s="400">
        <v>2173</v>
      </c>
      <c r="J1806" s="401" t="s">
        <v>2955</v>
      </c>
      <c r="K1806" s="401" t="s">
        <v>1147</v>
      </c>
      <c r="L1806" s="401" t="s">
        <v>1144</v>
      </c>
      <c r="M1806" s="402">
        <v>1343.07</v>
      </c>
      <c r="N1806" s="401">
        <v>20</v>
      </c>
      <c r="O1806" s="404">
        <f t="shared" si="48"/>
        <v>0.33333333333333337</v>
      </c>
      <c r="P1806" s="405">
        <f>Table4[[#This Row],[Selling Price]]*Table4[[#This Row],[2025-Qty]]</f>
        <v>447.69000000000005</v>
      </c>
    </row>
    <row r="1807" spans="9:16">
      <c r="I1807" s="400">
        <v>2174</v>
      </c>
      <c r="J1807" s="401" t="s">
        <v>2956</v>
      </c>
      <c r="K1807" s="401" t="s">
        <v>1147</v>
      </c>
      <c r="L1807" s="401" t="s">
        <v>1144</v>
      </c>
      <c r="M1807" s="402">
        <v>1343.07</v>
      </c>
      <c r="N1807" s="401">
        <v>20</v>
      </c>
      <c r="O1807" s="404">
        <f t="shared" si="48"/>
        <v>0.33333333333333337</v>
      </c>
      <c r="P1807" s="405">
        <f>Table4[[#This Row],[Selling Price]]*Table4[[#This Row],[2025-Qty]]</f>
        <v>447.69000000000005</v>
      </c>
    </row>
    <row r="1808" spans="9:16">
      <c r="I1808" s="400">
        <v>2175</v>
      </c>
      <c r="J1808" s="401" t="s">
        <v>2957</v>
      </c>
      <c r="K1808" s="401" t="s">
        <v>1147</v>
      </c>
      <c r="L1808" s="401" t="s">
        <v>1144</v>
      </c>
      <c r="M1808" s="402">
        <v>2663.51</v>
      </c>
      <c r="N1808" s="401">
        <v>20</v>
      </c>
      <c r="O1808" s="404">
        <f t="shared" si="48"/>
        <v>0.33333333333333337</v>
      </c>
      <c r="P1808" s="405">
        <f>Table4[[#This Row],[Selling Price]]*Table4[[#This Row],[2025-Qty]]</f>
        <v>887.83666666666682</v>
      </c>
    </row>
    <row r="1809" spans="9:16">
      <c r="I1809" s="400">
        <v>2176</v>
      </c>
      <c r="J1809" s="401" t="s">
        <v>2958</v>
      </c>
      <c r="K1809" s="401" t="s">
        <v>1147</v>
      </c>
      <c r="L1809" s="401" t="s">
        <v>1144</v>
      </c>
      <c r="M1809" s="402">
        <v>938.5</v>
      </c>
      <c r="N1809" s="401">
        <v>20</v>
      </c>
      <c r="O1809" s="404">
        <f t="shared" si="48"/>
        <v>0.33333333333333337</v>
      </c>
      <c r="P1809" s="405">
        <f>Table4[[#This Row],[Selling Price]]*Table4[[#This Row],[2025-Qty]]</f>
        <v>312.83333333333337</v>
      </c>
    </row>
    <row r="1810" spans="9:16">
      <c r="I1810" s="400">
        <v>2179</v>
      </c>
      <c r="J1810" s="401" t="s">
        <v>2959</v>
      </c>
      <c r="K1810" s="401" t="s">
        <v>1147</v>
      </c>
      <c r="L1810" s="401" t="s">
        <v>1144</v>
      </c>
      <c r="M1810" s="402">
        <v>81.25</v>
      </c>
      <c r="N1810" s="401">
        <v>20</v>
      </c>
      <c r="O1810" s="404">
        <f t="shared" si="48"/>
        <v>0.33333333333333337</v>
      </c>
      <c r="P1810" s="405">
        <f>Table4[[#This Row],[Selling Price]]*Table4[[#This Row],[2025-Qty]]</f>
        <v>27.083333333333336</v>
      </c>
    </row>
    <row r="1811" spans="9:16">
      <c r="I1811" s="400">
        <v>2180</v>
      </c>
      <c r="J1811" s="401" t="s">
        <v>2960</v>
      </c>
      <c r="K1811" s="401" t="s">
        <v>1147</v>
      </c>
      <c r="L1811" s="401" t="s">
        <v>1144</v>
      </c>
      <c r="M1811" s="402">
        <v>94.82</v>
      </c>
      <c r="N1811" s="401">
        <v>20</v>
      </c>
      <c r="O1811" s="404">
        <f t="shared" si="48"/>
        <v>0.33333333333333337</v>
      </c>
      <c r="P1811" s="405">
        <f>Table4[[#This Row],[Selling Price]]*Table4[[#This Row],[2025-Qty]]</f>
        <v>31.606666666666669</v>
      </c>
    </row>
    <row r="1812" spans="9:16">
      <c r="I1812" s="400">
        <v>2181</v>
      </c>
      <c r="J1812" s="401" t="s">
        <v>2961</v>
      </c>
      <c r="K1812" s="401" t="s">
        <v>1143</v>
      </c>
      <c r="L1812" s="401" t="s">
        <v>1144</v>
      </c>
      <c r="M1812" s="402">
        <v>1271</v>
      </c>
      <c r="N1812" s="401">
        <v>20</v>
      </c>
      <c r="O1812" s="404">
        <f t="shared" si="48"/>
        <v>0.33333333333333337</v>
      </c>
      <c r="P1812" s="405">
        <f>Table4[[#This Row],[Selling Price]]*Table4[[#This Row],[2025-Qty]]</f>
        <v>423.66666666666669</v>
      </c>
    </row>
    <row r="1813" spans="9:16">
      <c r="I1813" s="400">
        <v>2182</v>
      </c>
      <c r="J1813" s="401" t="s">
        <v>2962</v>
      </c>
      <c r="K1813" s="401" t="s">
        <v>1143</v>
      </c>
      <c r="L1813" s="401" t="s">
        <v>1144</v>
      </c>
      <c r="M1813" s="402">
        <v>535.67999999999995</v>
      </c>
      <c r="N1813" s="401">
        <v>20</v>
      </c>
      <c r="O1813" s="404">
        <f t="shared" si="48"/>
        <v>0.33333333333333337</v>
      </c>
      <c r="P1813" s="405">
        <f>Table4[[#This Row],[Selling Price]]*Table4[[#This Row],[2025-Qty]]</f>
        <v>178.56</v>
      </c>
    </row>
    <row r="1814" spans="9:16">
      <c r="I1814" s="400">
        <v>2183</v>
      </c>
      <c r="J1814" s="401" t="s">
        <v>2963</v>
      </c>
      <c r="K1814" s="401" t="s">
        <v>1143</v>
      </c>
      <c r="L1814" s="401" t="s">
        <v>1144</v>
      </c>
      <c r="M1814" s="402">
        <v>805.38</v>
      </c>
      <c r="N1814" s="401">
        <v>20</v>
      </c>
      <c r="O1814" s="404">
        <f t="shared" si="48"/>
        <v>0.33333333333333337</v>
      </c>
      <c r="P1814" s="405">
        <f>Table4[[#This Row],[Selling Price]]*Table4[[#This Row],[2025-Qty]]</f>
        <v>268.46000000000004</v>
      </c>
    </row>
    <row r="1815" spans="9:16">
      <c r="I1815" s="400">
        <v>2184</v>
      </c>
      <c r="J1815" s="401" t="s">
        <v>2964</v>
      </c>
      <c r="K1815" s="401" t="s">
        <v>1143</v>
      </c>
      <c r="L1815" s="401" t="s">
        <v>1144</v>
      </c>
      <c r="M1815" s="402">
        <v>1903.4</v>
      </c>
      <c r="N1815" s="401">
        <v>20</v>
      </c>
      <c r="O1815" s="404">
        <f t="shared" si="48"/>
        <v>0.33333333333333337</v>
      </c>
      <c r="P1815" s="405">
        <f>Table4[[#This Row],[Selling Price]]*Table4[[#This Row],[2025-Qty]]</f>
        <v>634.46666666666681</v>
      </c>
    </row>
    <row r="1816" spans="9:16">
      <c r="I1816" s="400">
        <v>2185</v>
      </c>
      <c r="J1816" s="401" t="s">
        <v>2965</v>
      </c>
      <c r="K1816" s="401" t="s">
        <v>1143</v>
      </c>
      <c r="L1816" s="401" t="s">
        <v>1144</v>
      </c>
      <c r="M1816" s="402">
        <v>179.18</v>
      </c>
      <c r="N1816" s="401">
        <v>20</v>
      </c>
      <c r="O1816" s="404">
        <f t="shared" si="48"/>
        <v>0.33333333333333337</v>
      </c>
      <c r="P1816" s="405">
        <f>Table4[[#This Row],[Selling Price]]*Table4[[#This Row],[2025-Qty]]</f>
        <v>59.726666666666674</v>
      </c>
    </row>
    <row r="1817" spans="9:16">
      <c r="I1817" s="400">
        <v>2186</v>
      </c>
      <c r="J1817" s="401" t="s">
        <v>2966</v>
      </c>
      <c r="K1817" s="401" t="s">
        <v>1143</v>
      </c>
      <c r="L1817" s="401" t="s">
        <v>1144</v>
      </c>
      <c r="M1817" s="402">
        <v>80.599999999999994</v>
      </c>
      <c r="N1817" s="401">
        <v>20</v>
      </c>
      <c r="O1817" s="404">
        <f t="shared" si="48"/>
        <v>0.33333333333333337</v>
      </c>
      <c r="P1817" s="405">
        <f>Table4[[#This Row],[Selling Price]]*Table4[[#This Row],[2025-Qty]]</f>
        <v>26.866666666666667</v>
      </c>
    </row>
    <row r="1818" spans="9:16">
      <c r="I1818" s="400">
        <v>2187</v>
      </c>
      <c r="J1818" s="401" t="s">
        <v>2967</v>
      </c>
      <c r="K1818" s="401" t="s">
        <v>1143</v>
      </c>
      <c r="L1818" s="401" t="s">
        <v>1144</v>
      </c>
      <c r="M1818" s="402">
        <v>85.56</v>
      </c>
      <c r="N1818" s="401">
        <v>20</v>
      </c>
      <c r="O1818" s="404">
        <f t="shared" si="48"/>
        <v>0.33333333333333337</v>
      </c>
      <c r="P1818" s="405">
        <f>Table4[[#This Row],[Selling Price]]*Table4[[#This Row],[2025-Qty]]</f>
        <v>28.520000000000003</v>
      </c>
    </row>
    <row r="1819" spans="9:16">
      <c r="I1819" s="400">
        <v>2188</v>
      </c>
      <c r="J1819" s="401" t="s">
        <v>2968</v>
      </c>
      <c r="K1819" s="401" t="s">
        <v>1143</v>
      </c>
      <c r="L1819" s="401" t="s">
        <v>1144</v>
      </c>
      <c r="M1819" s="402">
        <v>840.1</v>
      </c>
      <c r="N1819" s="401">
        <v>20</v>
      </c>
      <c r="O1819" s="404">
        <f t="shared" si="48"/>
        <v>0.33333333333333337</v>
      </c>
      <c r="P1819" s="405">
        <f>Table4[[#This Row],[Selling Price]]*Table4[[#This Row],[2025-Qty]]</f>
        <v>280.03333333333336</v>
      </c>
    </row>
    <row r="1820" spans="9:16">
      <c r="I1820" s="400">
        <v>2192</v>
      </c>
      <c r="J1820" s="401" t="s">
        <v>2969</v>
      </c>
      <c r="K1820" s="401" t="s">
        <v>1143</v>
      </c>
      <c r="L1820" s="401" t="s">
        <v>1144</v>
      </c>
      <c r="M1820" s="402">
        <v>2710</v>
      </c>
      <c r="N1820" s="401">
        <v>20</v>
      </c>
      <c r="O1820" s="404">
        <f t="shared" si="48"/>
        <v>0.33333333333333337</v>
      </c>
      <c r="P1820" s="405">
        <f>Table4[[#This Row],[Selling Price]]*Table4[[#This Row],[2025-Qty]]</f>
        <v>903.33333333333348</v>
      </c>
    </row>
    <row r="1821" spans="9:16">
      <c r="I1821" s="400">
        <v>2193</v>
      </c>
      <c r="J1821" s="401" t="s">
        <v>2970</v>
      </c>
      <c r="K1821" s="401" t="s">
        <v>1143</v>
      </c>
      <c r="L1821" s="401" t="s">
        <v>1144</v>
      </c>
      <c r="M1821" s="402">
        <v>138</v>
      </c>
      <c r="N1821" s="401">
        <v>20</v>
      </c>
      <c r="O1821" s="404">
        <f t="shared" si="48"/>
        <v>0.33333333333333337</v>
      </c>
      <c r="P1821" s="405">
        <f>Table4[[#This Row],[Selling Price]]*Table4[[#This Row],[2025-Qty]]</f>
        <v>46.000000000000007</v>
      </c>
    </row>
    <row r="1822" spans="9:16">
      <c r="I1822" s="400">
        <v>2194</v>
      </c>
      <c r="J1822" s="401" t="s">
        <v>2971</v>
      </c>
      <c r="K1822" s="401" t="s">
        <v>1143</v>
      </c>
      <c r="L1822" s="401" t="s">
        <v>1144</v>
      </c>
      <c r="M1822" s="402">
        <v>130</v>
      </c>
      <c r="N1822" s="401">
        <v>20</v>
      </c>
      <c r="O1822" s="404">
        <f t="shared" si="48"/>
        <v>0.33333333333333337</v>
      </c>
      <c r="P1822" s="405">
        <f>Table4[[#This Row],[Selling Price]]*Table4[[#This Row],[2025-Qty]]</f>
        <v>43.333333333333336</v>
      </c>
    </row>
    <row r="1823" spans="9:16">
      <c r="I1823" s="400">
        <v>2195</v>
      </c>
      <c r="J1823" s="401" t="s">
        <v>2972</v>
      </c>
      <c r="K1823" s="401" t="s">
        <v>1143</v>
      </c>
      <c r="L1823" s="401" t="s">
        <v>1144</v>
      </c>
      <c r="M1823" s="402">
        <v>289</v>
      </c>
      <c r="N1823" s="401">
        <v>20</v>
      </c>
      <c r="O1823" s="404">
        <f t="shared" si="48"/>
        <v>0.33333333333333337</v>
      </c>
      <c r="P1823" s="405">
        <f>Table4[[#This Row],[Selling Price]]*Table4[[#This Row],[2025-Qty]]</f>
        <v>96.333333333333343</v>
      </c>
    </row>
    <row r="1824" spans="9:16">
      <c r="I1824" s="400">
        <v>2196</v>
      </c>
      <c r="J1824" s="401" t="s">
        <v>2973</v>
      </c>
      <c r="K1824" s="401" t="s">
        <v>1299</v>
      </c>
      <c r="L1824" s="401" t="s">
        <v>1144</v>
      </c>
      <c r="M1824" s="402">
        <v>8154.6</v>
      </c>
      <c r="N1824" s="401">
        <v>20</v>
      </c>
      <c r="O1824" s="404">
        <f t="shared" si="48"/>
        <v>0.33333333333333337</v>
      </c>
      <c r="P1824" s="405">
        <f>Table4[[#This Row],[Selling Price]]*Table4[[#This Row],[2025-Qty]]</f>
        <v>2718.2000000000003</v>
      </c>
    </row>
    <row r="1825" spans="9:16">
      <c r="I1825" s="400">
        <v>2212</v>
      </c>
      <c r="J1825" s="401" t="s">
        <v>2974</v>
      </c>
      <c r="K1825" s="401" t="s">
        <v>1147</v>
      </c>
      <c r="L1825" s="401" t="s">
        <v>1144</v>
      </c>
      <c r="M1825" s="402">
        <v>1066.18</v>
      </c>
      <c r="N1825" s="401">
        <v>20</v>
      </c>
      <c r="O1825" s="404">
        <f t="shared" si="48"/>
        <v>0.33333333333333337</v>
      </c>
      <c r="P1825" s="405">
        <f>Table4[[#This Row],[Selling Price]]*Table4[[#This Row],[2025-Qty]]</f>
        <v>355.39333333333337</v>
      </c>
    </row>
    <row r="1826" spans="9:16">
      <c r="I1826" s="400">
        <v>2218</v>
      </c>
      <c r="J1826" s="401" t="s">
        <v>2975</v>
      </c>
      <c r="K1826" s="401" t="s">
        <v>1147</v>
      </c>
      <c r="L1826" s="401" t="s">
        <v>1144</v>
      </c>
      <c r="M1826" s="402">
        <v>741.37</v>
      </c>
      <c r="N1826" s="401">
        <v>20</v>
      </c>
      <c r="O1826" s="404">
        <f t="shared" si="48"/>
        <v>0.33333333333333337</v>
      </c>
      <c r="P1826" s="405">
        <f>Table4[[#This Row],[Selling Price]]*Table4[[#This Row],[2025-Qty]]</f>
        <v>247.12333333333336</v>
      </c>
    </row>
    <row r="1827" spans="9:16">
      <c r="I1827" s="400">
        <v>2227</v>
      </c>
      <c r="J1827" s="401" t="s">
        <v>2976</v>
      </c>
      <c r="K1827" s="401" t="s">
        <v>1140</v>
      </c>
      <c r="L1827" s="401" t="s">
        <v>1141</v>
      </c>
      <c r="M1827" s="402">
        <v>795</v>
      </c>
      <c r="N1827" s="401">
        <v>20</v>
      </c>
      <c r="O1827" s="404">
        <f t="shared" si="48"/>
        <v>0.33333333333333337</v>
      </c>
      <c r="P1827" s="405">
        <f>Table4[[#This Row],[Selling Price]]*Table4[[#This Row],[2025-Qty]]</f>
        <v>265.00000000000006</v>
      </c>
    </row>
    <row r="1828" spans="9:16">
      <c r="I1828" s="400">
        <v>2230</v>
      </c>
      <c r="J1828" s="401" t="s">
        <v>2977</v>
      </c>
      <c r="K1828" s="401" t="s">
        <v>1147</v>
      </c>
      <c r="L1828" s="401" t="s">
        <v>1144</v>
      </c>
      <c r="M1828" s="402">
        <v>174.19</v>
      </c>
      <c r="N1828" s="401">
        <v>20</v>
      </c>
      <c r="O1828" s="404">
        <f t="shared" si="48"/>
        <v>0.33333333333333337</v>
      </c>
      <c r="P1828" s="405">
        <f>Table4[[#This Row],[Selling Price]]*Table4[[#This Row],[2025-Qty]]</f>
        <v>58.06333333333334</v>
      </c>
    </row>
    <row r="1829" spans="9:16">
      <c r="I1829" s="400">
        <v>2232</v>
      </c>
      <c r="J1829" s="401" t="s">
        <v>2978</v>
      </c>
      <c r="K1829" s="401" t="s">
        <v>1508</v>
      </c>
      <c r="L1829" s="401" t="s">
        <v>1144</v>
      </c>
      <c r="M1829" s="402">
        <v>55.8</v>
      </c>
      <c r="N1829" s="401">
        <v>20</v>
      </c>
      <c r="O1829" s="404">
        <f t="shared" si="48"/>
        <v>0.33333333333333337</v>
      </c>
      <c r="P1829" s="405">
        <f>Table4[[#This Row],[Selling Price]]*Table4[[#This Row],[2025-Qty]]</f>
        <v>18.600000000000001</v>
      </c>
    </row>
    <row r="1830" spans="9:16">
      <c r="I1830" s="400">
        <v>2233</v>
      </c>
      <c r="J1830" s="401" t="s">
        <v>2979</v>
      </c>
      <c r="K1830" s="401" t="s">
        <v>1508</v>
      </c>
      <c r="L1830" s="401" t="s">
        <v>1144</v>
      </c>
      <c r="M1830" s="402">
        <v>22.8</v>
      </c>
      <c r="N1830" s="401">
        <v>20</v>
      </c>
      <c r="O1830" s="404">
        <f t="shared" si="48"/>
        <v>0.33333333333333337</v>
      </c>
      <c r="P1830" s="405">
        <f>Table4[[#This Row],[Selling Price]]*Table4[[#This Row],[2025-Qty]]</f>
        <v>7.6000000000000014</v>
      </c>
    </row>
    <row r="1831" spans="9:16">
      <c r="I1831" s="400">
        <v>2432</v>
      </c>
      <c r="J1831" s="401" t="s">
        <v>2980</v>
      </c>
      <c r="K1831" s="401" t="s">
        <v>1143</v>
      </c>
      <c r="L1831" s="401" t="s">
        <v>1144</v>
      </c>
      <c r="M1831" s="402">
        <v>1302</v>
      </c>
      <c r="N1831" s="401">
        <v>20</v>
      </c>
      <c r="O1831" s="404">
        <f t="shared" si="48"/>
        <v>0.33333333333333337</v>
      </c>
      <c r="P1831" s="405">
        <f>Table4[[#This Row],[Selling Price]]*Table4[[#This Row],[2025-Qty]]</f>
        <v>434.00000000000006</v>
      </c>
    </row>
    <row r="1832" spans="9:16">
      <c r="I1832" s="400">
        <v>2433</v>
      </c>
      <c r="J1832" s="401" t="s">
        <v>2981</v>
      </c>
      <c r="K1832" s="401" t="s">
        <v>1143</v>
      </c>
      <c r="L1832" s="401" t="s">
        <v>1144</v>
      </c>
      <c r="M1832" s="402">
        <v>214.2</v>
      </c>
      <c r="N1832" s="401">
        <v>20</v>
      </c>
      <c r="O1832" s="404">
        <f t="shared" si="48"/>
        <v>0.33333333333333337</v>
      </c>
      <c r="P1832" s="405">
        <f>Table4[[#This Row],[Selling Price]]*Table4[[#This Row],[2025-Qty]]</f>
        <v>71.400000000000006</v>
      </c>
    </row>
    <row r="1833" spans="9:16">
      <c r="I1833" s="400">
        <v>2434</v>
      </c>
      <c r="J1833" s="401" t="s">
        <v>2982</v>
      </c>
      <c r="K1833" s="401" t="s">
        <v>1143</v>
      </c>
      <c r="L1833" s="401" t="s">
        <v>1144</v>
      </c>
      <c r="M1833" s="402">
        <v>9790</v>
      </c>
      <c r="N1833" s="401">
        <v>20</v>
      </c>
      <c r="O1833" s="404">
        <f t="shared" si="48"/>
        <v>0.33333333333333337</v>
      </c>
      <c r="P1833" s="405">
        <f>Table4[[#This Row],[Selling Price]]*Table4[[#This Row],[2025-Qty]]</f>
        <v>3263.3333333333335</v>
      </c>
    </row>
    <row r="1834" spans="9:16">
      <c r="I1834" s="400">
        <v>2435</v>
      </c>
      <c r="J1834" s="401" t="s">
        <v>2983</v>
      </c>
      <c r="K1834" s="401" t="s">
        <v>1508</v>
      </c>
      <c r="L1834" s="401" t="s">
        <v>1144</v>
      </c>
      <c r="M1834" s="402">
        <v>907.2</v>
      </c>
      <c r="N1834" s="401">
        <v>20</v>
      </c>
      <c r="O1834" s="404">
        <f t="shared" si="48"/>
        <v>0.33333333333333337</v>
      </c>
      <c r="P1834" s="405">
        <f>Table4[[#This Row],[Selling Price]]*Table4[[#This Row],[2025-Qty]]</f>
        <v>302.40000000000003</v>
      </c>
    </row>
    <row r="1835" spans="9:16">
      <c r="I1835" s="400">
        <v>2438</v>
      </c>
      <c r="J1835" s="401" t="s">
        <v>2984</v>
      </c>
      <c r="K1835" s="401" t="s">
        <v>1143</v>
      </c>
      <c r="L1835" s="401" t="s">
        <v>1144</v>
      </c>
      <c r="M1835" s="402">
        <v>1078.48</v>
      </c>
      <c r="N1835" s="401">
        <v>20</v>
      </c>
      <c r="O1835" s="404">
        <f t="shared" si="48"/>
        <v>0.33333333333333337</v>
      </c>
      <c r="P1835" s="405">
        <f>Table4[[#This Row],[Selling Price]]*Table4[[#This Row],[2025-Qty]]</f>
        <v>359.4933333333334</v>
      </c>
    </row>
    <row r="1836" spans="9:16" ht="15" thickBot="1">
      <c r="I1836" s="529">
        <v>2442</v>
      </c>
      <c r="J1836" s="530" t="s">
        <v>2985</v>
      </c>
      <c r="K1836" s="530" t="s">
        <v>1299</v>
      </c>
      <c r="L1836" s="530" t="s">
        <v>1144</v>
      </c>
      <c r="M1836" s="531">
        <v>618.6</v>
      </c>
      <c r="N1836" s="530">
        <v>20</v>
      </c>
      <c r="O1836" s="532">
        <f t="shared" si="48"/>
        <v>0.33333333333333337</v>
      </c>
      <c r="P1836" s="533">
        <f>Table4[[#This Row],[Selling Price]]*Table4[[#This Row],[2025-Qty]]</f>
        <v>206.20000000000002</v>
      </c>
    </row>
    <row r="1837" spans="9:16" ht="15.75" thickBot="1">
      <c r="I1837" s="534"/>
      <c r="J1837" s="535"/>
      <c r="K1837" s="535"/>
      <c r="L1837" s="535"/>
      <c r="M1837" s="536"/>
      <c r="N1837" s="535"/>
      <c r="O1837" s="537">
        <f>SUBTOTAL(109,Table4[2025-Qty])</f>
        <v>1236.5999999999885</v>
      </c>
      <c r="P1837" s="538">
        <f>SUBTOTAL(109,Table4[2025])</f>
        <v>731900.34683333267</v>
      </c>
    </row>
  </sheetData>
  <mergeCells count="4">
    <mergeCell ref="A1:G1"/>
    <mergeCell ref="I1:P1"/>
    <mergeCell ref="R1:Y1"/>
    <mergeCell ref="AA1:AK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C187"/>
  <sheetViews>
    <sheetView showGridLines="0" tabSelected="1" zoomScale="73" zoomScaleNormal="73" workbookViewId="0">
      <selection activeCell="W34" sqref="W34"/>
    </sheetView>
  </sheetViews>
  <sheetFormatPr defaultRowHeight="15"/>
  <cols>
    <col min="1" max="1" width="2" style="556" customWidth="1"/>
    <col min="2" max="5" width="9.140625" style="556"/>
    <col min="29" max="29" width="7.85546875" customWidth="1"/>
  </cols>
  <sheetData>
    <row r="1" spans="1:29" ht="20.25">
      <c r="A1" s="560" t="s">
        <v>3216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0"/>
      <c r="AA1" s="560"/>
      <c r="AB1" s="560"/>
      <c r="AC1" s="560"/>
    </row>
    <row r="2" spans="1:29"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  <c r="W2" s="556"/>
      <c r="X2" s="556"/>
      <c r="Y2" s="556"/>
      <c r="Z2" s="556"/>
      <c r="AA2" s="556"/>
      <c r="AB2" s="556"/>
      <c r="AC2" s="556"/>
    </row>
    <row r="3" spans="1:29"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  <c r="R3" s="556"/>
      <c r="S3" s="556"/>
      <c r="T3" s="556"/>
      <c r="U3" s="556"/>
      <c r="V3" s="556"/>
      <c r="W3" s="556"/>
      <c r="X3" s="556"/>
      <c r="Y3" s="556"/>
      <c r="Z3" s="556"/>
      <c r="AA3" s="556"/>
      <c r="AB3" s="556"/>
      <c r="AC3" s="556"/>
    </row>
    <row r="4" spans="1:29">
      <c r="F4" s="556"/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6"/>
      <c r="R4" s="556"/>
      <c r="S4" s="556"/>
      <c r="T4" s="556"/>
      <c r="U4" s="556"/>
      <c r="V4" s="556"/>
      <c r="W4" s="556"/>
      <c r="X4" s="556"/>
      <c r="Y4" s="556"/>
      <c r="Z4" s="556"/>
      <c r="AA4" s="556"/>
      <c r="AB4" s="556"/>
      <c r="AC4" s="556"/>
    </row>
    <row r="5" spans="1:29">
      <c r="F5" s="556"/>
      <c r="G5" s="556"/>
      <c r="H5" s="556"/>
      <c r="I5" s="556"/>
      <c r="J5" s="556"/>
      <c r="K5" s="556"/>
      <c r="L5" s="556"/>
      <c r="M5" s="556"/>
      <c r="N5" s="556"/>
      <c r="O5" s="556"/>
      <c r="P5" s="556"/>
      <c r="Q5" s="556"/>
      <c r="R5" s="556"/>
      <c r="S5" s="556"/>
      <c r="T5" s="556"/>
      <c r="U5" s="556"/>
      <c r="V5" s="556"/>
      <c r="W5" s="556"/>
      <c r="X5" s="556"/>
      <c r="Y5" s="556"/>
      <c r="Z5" s="556"/>
      <c r="AA5" s="556"/>
      <c r="AB5" s="556"/>
      <c r="AC5" s="556"/>
    </row>
    <row r="6" spans="1:29">
      <c r="F6" s="556"/>
      <c r="G6" s="556"/>
      <c r="H6" s="556"/>
      <c r="I6" s="556"/>
      <c r="J6" s="556"/>
      <c r="K6" s="556"/>
      <c r="L6" s="556"/>
      <c r="M6" s="556"/>
      <c r="N6" s="556"/>
      <c r="O6" s="556"/>
      <c r="P6" s="556"/>
      <c r="Q6" s="556"/>
      <c r="R6" s="556"/>
      <c r="S6" s="556"/>
      <c r="T6" s="556"/>
      <c r="U6" s="556"/>
      <c r="V6" s="556"/>
      <c r="W6" s="556"/>
      <c r="X6" s="556"/>
      <c r="Y6" s="556"/>
      <c r="Z6" s="556"/>
      <c r="AA6" s="556"/>
      <c r="AB6" s="556"/>
      <c r="AC6" s="556"/>
    </row>
    <row r="7" spans="1:29">
      <c r="F7" s="556"/>
      <c r="G7" s="556"/>
      <c r="H7" s="556"/>
      <c r="I7" s="556"/>
      <c r="J7" s="556"/>
      <c r="K7" s="556"/>
      <c r="L7" s="556"/>
      <c r="M7" s="556"/>
      <c r="N7" s="556"/>
      <c r="O7" s="556"/>
      <c r="P7" s="556"/>
      <c r="Q7" s="556"/>
      <c r="R7" s="556"/>
      <c r="S7" s="556"/>
      <c r="T7" s="556"/>
      <c r="U7" s="556"/>
      <c r="V7" s="556"/>
      <c r="W7" s="556"/>
      <c r="X7" s="556"/>
      <c r="Y7" s="556"/>
      <c r="Z7" s="556"/>
      <c r="AA7" s="556"/>
      <c r="AB7" s="556"/>
      <c r="AC7" s="556"/>
    </row>
    <row r="8" spans="1:29">
      <c r="F8" s="556"/>
      <c r="G8" s="556"/>
      <c r="H8" s="556"/>
      <c r="I8" s="556"/>
      <c r="J8" s="556"/>
      <c r="K8" s="556"/>
      <c r="L8" s="556"/>
      <c r="M8" s="556"/>
      <c r="N8" s="556"/>
      <c r="O8" s="556"/>
      <c r="P8" s="556"/>
      <c r="Q8" s="556"/>
      <c r="R8" s="556"/>
      <c r="S8" s="556"/>
      <c r="T8" s="556"/>
      <c r="U8" s="556"/>
      <c r="V8" s="556"/>
      <c r="W8" s="556"/>
      <c r="X8" s="556"/>
      <c r="Y8" s="556"/>
      <c r="Z8" s="556"/>
      <c r="AA8" s="556"/>
      <c r="AB8" s="556"/>
      <c r="AC8" s="556"/>
    </row>
    <row r="9" spans="1:29"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556"/>
      <c r="Z9" s="556"/>
      <c r="AA9" s="556"/>
      <c r="AB9" s="556"/>
      <c r="AC9" s="556"/>
    </row>
    <row r="10" spans="1:29"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556"/>
      <c r="Z10" s="556"/>
      <c r="AA10" s="556"/>
      <c r="AB10" s="556"/>
      <c r="AC10" s="556"/>
    </row>
    <row r="11" spans="1:29">
      <c r="F11" s="556"/>
      <c r="G11" s="556"/>
      <c r="H11" s="556"/>
      <c r="I11" s="556"/>
      <c r="J11" s="556"/>
      <c r="K11" s="556"/>
      <c r="L11" s="556"/>
      <c r="M11" s="556"/>
      <c r="N11" s="556"/>
      <c r="O11" s="556"/>
      <c r="P11" s="556"/>
      <c r="Q11" s="556"/>
      <c r="R11" s="556"/>
      <c r="S11" s="556"/>
      <c r="T11" s="556"/>
      <c r="U11" s="556"/>
      <c r="V11" s="556"/>
      <c r="W11" s="556"/>
      <c r="X11" s="556"/>
      <c r="Y11" s="556"/>
      <c r="Z11" s="556"/>
      <c r="AA11" s="556"/>
      <c r="AB11" s="556"/>
      <c r="AC11" s="556"/>
    </row>
    <row r="12" spans="1:29">
      <c r="F12" s="556"/>
      <c r="G12" s="556"/>
      <c r="H12" s="556"/>
      <c r="I12" s="556"/>
      <c r="J12" s="556"/>
      <c r="K12" s="556"/>
      <c r="L12" s="556"/>
      <c r="M12" s="556"/>
      <c r="N12" s="556"/>
      <c r="O12" s="556"/>
      <c r="P12" s="556"/>
      <c r="Q12" s="556"/>
      <c r="R12" s="556"/>
      <c r="S12" s="556"/>
      <c r="T12" s="556"/>
      <c r="U12" s="556"/>
      <c r="V12" s="556"/>
      <c r="W12" s="556"/>
      <c r="X12" s="556"/>
      <c r="Y12" s="556"/>
      <c r="Z12" s="556"/>
      <c r="AA12" s="556"/>
      <c r="AB12" s="556"/>
      <c r="AC12" s="556"/>
    </row>
    <row r="13" spans="1:29">
      <c r="F13" s="556"/>
      <c r="G13" s="556"/>
      <c r="H13" s="556"/>
      <c r="I13" s="556"/>
      <c r="J13" s="556"/>
      <c r="K13" s="556"/>
      <c r="L13" s="556"/>
      <c r="M13" s="556"/>
      <c r="N13" s="556"/>
      <c r="O13" s="556"/>
      <c r="P13" s="556"/>
      <c r="Q13" s="556"/>
      <c r="R13" s="556"/>
      <c r="S13" s="556"/>
      <c r="T13" s="556"/>
      <c r="U13" s="556"/>
      <c r="V13" s="556"/>
      <c r="W13" s="556"/>
      <c r="X13" s="556"/>
      <c r="Y13" s="556"/>
      <c r="Z13" s="556"/>
      <c r="AA13" s="556"/>
      <c r="AB13" s="556"/>
      <c r="AC13" s="556"/>
    </row>
    <row r="14" spans="1:29">
      <c r="F14" s="556"/>
      <c r="G14" s="556"/>
      <c r="H14" s="556"/>
      <c r="I14" s="556"/>
      <c r="J14" s="556"/>
      <c r="K14" s="556"/>
      <c r="L14" s="556"/>
      <c r="M14" s="556"/>
      <c r="N14" s="556"/>
      <c r="O14" s="556"/>
      <c r="P14" s="556"/>
      <c r="Q14" s="556"/>
      <c r="R14" s="556"/>
      <c r="S14" s="556"/>
      <c r="T14" s="556"/>
      <c r="U14" s="556"/>
      <c r="V14" s="556"/>
      <c r="W14" s="556"/>
      <c r="X14" s="556"/>
      <c r="Y14" s="556"/>
      <c r="Z14" s="556"/>
      <c r="AA14" s="556"/>
      <c r="AB14" s="556"/>
      <c r="AC14" s="556"/>
    </row>
    <row r="15" spans="1:29">
      <c r="F15" s="556"/>
      <c r="G15" s="556"/>
      <c r="H15" s="556"/>
      <c r="I15" s="556"/>
      <c r="J15" s="556"/>
      <c r="K15" s="556"/>
      <c r="L15" s="556"/>
      <c r="M15" s="556"/>
      <c r="N15" s="556"/>
      <c r="O15" s="556"/>
      <c r="P15" s="556"/>
      <c r="Q15" s="556"/>
      <c r="R15" s="556"/>
      <c r="S15" s="556"/>
      <c r="T15" s="556"/>
      <c r="U15" s="556"/>
      <c r="V15" s="556"/>
      <c r="W15" s="556"/>
      <c r="X15" s="556"/>
      <c r="Y15" s="556"/>
      <c r="Z15" s="556"/>
      <c r="AA15" s="556"/>
      <c r="AB15" s="556"/>
      <c r="AC15" s="556"/>
    </row>
    <row r="16" spans="1:29">
      <c r="F16" s="556"/>
      <c r="G16" s="556"/>
      <c r="H16" s="556"/>
      <c r="I16" s="556"/>
      <c r="J16" s="556"/>
      <c r="K16" s="556"/>
      <c r="L16" s="556"/>
      <c r="M16" s="556"/>
      <c r="N16" s="556"/>
      <c r="O16" s="556"/>
      <c r="P16" s="556"/>
      <c r="Q16" s="556"/>
      <c r="R16" s="556"/>
      <c r="S16" s="556"/>
      <c r="T16" s="556"/>
      <c r="U16" s="556"/>
      <c r="V16" s="556"/>
      <c r="W16" s="556"/>
      <c r="X16" s="556"/>
      <c r="Y16" s="556"/>
      <c r="Z16" s="556"/>
      <c r="AA16" s="556"/>
      <c r="AB16" s="556"/>
      <c r="AC16" s="556"/>
    </row>
    <row r="17" spans="6:29">
      <c r="F17" s="556"/>
      <c r="G17" s="556"/>
      <c r="H17" s="556"/>
      <c r="I17" s="556"/>
      <c r="J17" s="556"/>
      <c r="K17" s="556"/>
      <c r="L17" s="556"/>
      <c r="M17" s="556"/>
      <c r="N17" s="556"/>
      <c r="O17" s="556"/>
      <c r="P17" s="556"/>
      <c r="Q17" s="556"/>
      <c r="R17" s="556"/>
      <c r="S17" s="556"/>
      <c r="T17" s="556"/>
      <c r="U17" s="556"/>
      <c r="V17" s="556"/>
      <c r="W17" s="556"/>
      <c r="X17" s="556"/>
      <c r="Y17" s="556"/>
      <c r="Z17" s="556"/>
      <c r="AA17" s="556"/>
      <c r="AB17" s="556"/>
      <c r="AC17" s="556"/>
    </row>
    <row r="18" spans="6:29">
      <c r="F18" s="556"/>
      <c r="G18" s="556"/>
      <c r="H18" s="556"/>
      <c r="I18" s="556"/>
      <c r="J18" s="556"/>
      <c r="K18" s="556"/>
      <c r="L18" s="556"/>
      <c r="M18" s="556"/>
      <c r="N18" s="556"/>
      <c r="O18" s="556"/>
      <c r="P18" s="556"/>
      <c r="Q18" s="556"/>
      <c r="R18" s="556"/>
      <c r="S18" s="556"/>
      <c r="T18" s="556"/>
      <c r="U18" s="556"/>
      <c r="V18" s="556"/>
      <c r="W18" s="556"/>
      <c r="X18" s="556"/>
      <c r="Y18" s="556"/>
      <c r="Z18" s="556"/>
      <c r="AA18" s="556"/>
      <c r="AB18" s="556"/>
      <c r="AC18" s="556"/>
    </row>
    <row r="19" spans="6:29">
      <c r="F19" s="556"/>
      <c r="G19" s="556"/>
      <c r="H19" s="556"/>
      <c r="I19" s="556"/>
      <c r="J19" s="556"/>
      <c r="K19" s="556"/>
      <c r="L19" s="556"/>
      <c r="M19" s="556"/>
      <c r="N19" s="556"/>
      <c r="O19" s="556"/>
      <c r="P19" s="556"/>
      <c r="Q19" s="556"/>
      <c r="R19" s="556"/>
      <c r="S19" s="556"/>
      <c r="T19" s="556"/>
      <c r="U19" s="556"/>
      <c r="V19" s="556"/>
      <c r="W19" s="556"/>
      <c r="X19" s="556"/>
      <c r="Y19" s="556"/>
      <c r="Z19" s="556"/>
      <c r="AA19" s="556"/>
      <c r="AB19" s="556"/>
      <c r="AC19" s="556"/>
    </row>
    <row r="20" spans="6:29"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56"/>
      <c r="AB20" s="556"/>
      <c r="AC20" s="556"/>
    </row>
    <row r="21" spans="6:29"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56"/>
      <c r="AB21" s="556"/>
      <c r="AC21" s="556"/>
    </row>
    <row r="22" spans="6:29">
      <c r="F22" s="556"/>
      <c r="G22" s="556"/>
      <c r="H22" s="556"/>
      <c r="I22" s="556"/>
      <c r="J22" s="556"/>
      <c r="K22" s="556"/>
      <c r="L22" s="556"/>
      <c r="M22" s="556"/>
      <c r="N22" s="556"/>
      <c r="O22" s="556"/>
      <c r="P22" s="556"/>
      <c r="Q22" s="556"/>
      <c r="R22" s="556"/>
      <c r="S22" s="556"/>
      <c r="T22" s="556"/>
      <c r="U22" s="556"/>
      <c r="V22" s="556"/>
      <c r="W22" s="556"/>
      <c r="X22" s="556"/>
      <c r="Y22" s="556"/>
      <c r="Z22" s="556"/>
      <c r="AA22" s="556"/>
      <c r="AB22" s="556"/>
      <c r="AC22" s="556"/>
    </row>
    <row r="23" spans="6:29">
      <c r="F23" s="556"/>
      <c r="G23" s="556"/>
      <c r="H23" s="556"/>
      <c r="I23" s="556"/>
      <c r="J23" s="556"/>
      <c r="K23" s="556"/>
      <c r="L23" s="556"/>
      <c r="M23" s="556"/>
      <c r="N23" s="556"/>
      <c r="O23" s="556"/>
      <c r="P23" s="556"/>
      <c r="Q23" s="556"/>
      <c r="R23" s="556"/>
      <c r="S23" s="556"/>
      <c r="T23" s="556"/>
      <c r="U23" s="556"/>
      <c r="V23" s="556"/>
      <c r="W23" s="556"/>
      <c r="X23" s="556"/>
      <c r="Y23" s="556"/>
      <c r="Z23" s="556"/>
      <c r="AA23" s="556"/>
      <c r="AB23" s="556"/>
      <c r="AC23" s="556"/>
    </row>
    <row r="24" spans="6:29">
      <c r="F24" s="556"/>
      <c r="G24" s="556"/>
      <c r="H24" s="556"/>
      <c r="I24" s="556"/>
      <c r="J24" s="556"/>
      <c r="K24" s="556"/>
      <c r="L24" s="556"/>
      <c r="M24" s="556"/>
      <c r="N24" s="556"/>
      <c r="O24" s="556"/>
      <c r="P24" s="556"/>
      <c r="Q24" s="556"/>
      <c r="R24" s="556"/>
      <c r="S24" s="556"/>
      <c r="T24" s="556"/>
      <c r="U24" s="556"/>
      <c r="V24" s="556"/>
      <c r="W24" s="556"/>
      <c r="X24" s="556"/>
      <c r="Y24" s="556"/>
      <c r="Z24" s="556"/>
      <c r="AA24" s="556"/>
      <c r="AB24" s="556"/>
      <c r="AC24" s="556"/>
    </row>
    <row r="25" spans="6:29"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56"/>
      <c r="AB25" s="556"/>
      <c r="AC25" s="556"/>
    </row>
    <row r="26" spans="6:29"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  <c r="AA26" s="556"/>
      <c r="AB26" s="556"/>
      <c r="AC26" s="556"/>
    </row>
    <row r="27" spans="6:29">
      <c r="F27" s="556"/>
      <c r="G27" s="556"/>
      <c r="H27" s="556"/>
      <c r="I27" s="556"/>
      <c r="J27" s="556"/>
      <c r="K27" s="556"/>
      <c r="L27" s="556"/>
      <c r="M27" s="556"/>
      <c r="N27" s="556"/>
      <c r="O27" s="556"/>
      <c r="P27" s="556"/>
      <c r="Q27" s="556"/>
      <c r="R27" s="556"/>
      <c r="S27" s="556"/>
      <c r="T27" s="556"/>
      <c r="U27" s="556"/>
      <c r="V27" s="556"/>
      <c r="W27" s="556"/>
      <c r="X27" s="556"/>
      <c r="Y27" s="556"/>
      <c r="Z27" s="556"/>
      <c r="AA27" s="556"/>
      <c r="AB27" s="556"/>
      <c r="AC27" s="556"/>
    </row>
    <row r="28" spans="6:29">
      <c r="F28" s="556"/>
      <c r="G28" s="556"/>
      <c r="H28" s="556"/>
      <c r="I28" s="556"/>
      <c r="J28" s="556"/>
      <c r="K28" s="556"/>
      <c r="L28" s="556"/>
      <c r="M28" s="556"/>
      <c r="N28" s="556"/>
      <c r="O28" s="556"/>
      <c r="P28" s="556"/>
      <c r="Q28" s="556"/>
      <c r="R28" s="556"/>
      <c r="S28" s="556"/>
      <c r="T28" s="556"/>
      <c r="U28" s="556"/>
      <c r="V28" s="556"/>
      <c r="W28" s="556"/>
      <c r="X28" s="556"/>
      <c r="Y28" s="556"/>
      <c r="Z28" s="556"/>
      <c r="AA28" s="556"/>
      <c r="AB28" s="556"/>
      <c r="AC28" s="556"/>
    </row>
    <row r="29" spans="6:29">
      <c r="F29" s="556"/>
      <c r="G29" s="556"/>
      <c r="H29" s="556"/>
      <c r="I29" s="556"/>
      <c r="J29" s="556"/>
      <c r="K29" s="556"/>
      <c r="L29" s="556"/>
      <c r="M29" s="556"/>
      <c r="N29" s="556"/>
      <c r="O29" s="556"/>
      <c r="P29" s="556"/>
      <c r="Q29" s="556"/>
      <c r="R29" s="556"/>
      <c r="S29" s="556"/>
      <c r="T29" s="556"/>
      <c r="U29" s="556"/>
      <c r="V29" s="556"/>
      <c r="W29" s="556"/>
      <c r="X29" s="556"/>
      <c r="Y29" s="556"/>
      <c r="Z29" s="556"/>
      <c r="AA29" s="556"/>
      <c r="AB29" s="556"/>
      <c r="AC29" s="556"/>
    </row>
    <row r="30" spans="6:29">
      <c r="F30" s="556"/>
      <c r="G30" s="556"/>
      <c r="H30" s="556"/>
      <c r="I30" s="556"/>
      <c r="J30" s="556"/>
      <c r="K30" s="556"/>
      <c r="L30" s="556"/>
      <c r="M30" s="556"/>
      <c r="N30" s="556"/>
      <c r="O30" s="556"/>
      <c r="P30" s="556"/>
      <c r="Q30" s="556"/>
      <c r="R30" s="556"/>
      <c r="S30" s="556"/>
      <c r="T30" s="556"/>
      <c r="U30" s="556"/>
      <c r="V30" s="556"/>
      <c r="W30" s="556"/>
      <c r="X30" s="556"/>
      <c r="Y30" s="556"/>
      <c r="Z30" s="556"/>
      <c r="AA30" s="556"/>
      <c r="AB30" s="556"/>
      <c r="AC30" s="556"/>
    </row>
    <row r="31" spans="6:29">
      <c r="F31" s="556"/>
      <c r="G31" s="556"/>
      <c r="H31" s="556"/>
      <c r="I31" s="556"/>
      <c r="J31" s="556"/>
      <c r="K31" s="556"/>
      <c r="L31" s="556"/>
      <c r="M31" s="556"/>
      <c r="N31" s="556"/>
      <c r="O31" s="556"/>
      <c r="P31" s="556"/>
      <c r="Q31" s="556"/>
      <c r="R31" s="556"/>
      <c r="S31" s="556"/>
      <c r="T31" s="556"/>
      <c r="U31" s="556"/>
      <c r="V31" s="556"/>
      <c r="W31" s="556"/>
      <c r="X31" s="556"/>
      <c r="Y31" s="556"/>
      <c r="Z31" s="556"/>
      <c r="AA31" s="556"/>
      <c r="AB31" s="556"/>
      <c r="AC31" s="556"/>
    </row>
    <row r="32" spans="6:29">
      <c r="F32" s="556"/>
      <c r="G32" s="556"/>
      <c r="H32" s="556"/>
      <c r="I32" s="556"/>
      <c r="J32" s="556"/>
      <c r="K32" s="556"/>
      <c r="L32" s="556"/>
      <c r="M32" s="556"/>
      <c r="N32" s="556"/>
      <c r="O32" s="556"/>
      <c r="P32" s="556"/>
      <c r="Q32" s="556"/>
      <c r="R32" s="556"/>
      <c r="S32" s="556"/>
      <c r="T32" s="556"/>
      <c r="U32" s="556"/>
      <c r="V32" s="556"/>
      <c r="W32" s="556"/>
      <c r="X32" s="556"/>
      <c r="Y32" s="556"/>
      <c r="Z32" s="556"/>
      <c r="AA32" s="556"/>
      <c r="AB32" s="556"/>
      <c r="AC32" s="556"/>
    </row>
    <row r="33" spans="6:29"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56"/>
      <c r="AB33" s="556"/>
      <c r="AC33" s="556"/>
    </row>
    <row r="34" spans="6:29"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56"/>
      <c r="AB34" s="556"/>
      <c r="AC34" s="556"/>
    </row>
    <row r="35" spans="6:29"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56"/>
      <c r="R35" s="556"/>
      <c r="S35" s="556"/>
      <c r="T35" s="556"/>
      <c r="U35" s="556"/>
      <c r="V35" s="556"/>
      <c r="W35" s="556"/>
      <c r="X35" s="556"/>
      <c r="Y35" s="556"/>
      <c r="Z35" s="556"/>
      <c r="AA35" s="556"/>
      <c r="AB35" s="556"/>
      <c r="AC35" s="556"/>
    </row>
    <row r="36" spans="6:29">
      <c r="F36" s="556"/>
      <c r="G36" s="556"/>
      <c r="H36" s="556"/>
      <c r="I36" s="556"/>
      <c r="J36" s="556"/>
      <c r="K36" s="556"/>
      <c r="L36" s="556"/>
      <c r="M36" s="556"/>
      <c r="N36" s="556"/>
      <c r="O36" s="556"/>
      <c r="P36" s="556"/>
      <c r="Q36" s="556"/>
      <c r="R36" s="556"/>
      <c r="S36" s="556"/>
      <c r="T36" s="556"/>
      <c r="U36" s="556"/>
      <c r="V36" s="556"/>
      <c r="W36" s="556"/>
      <c r="X36" s="556"/>
      <c r="Y36" s="556"/>
      <c r="Z36" s="556"/>
      <c r="AA36" s="556"/>
      <c r="AB36" s="556"/>
      <c r="AC36" s="556"/>
    </row>
    <row r="37" spans="6:29">
      <c r="F37" s="556"/>
      <c r="G37" s="556"/>
      <c r="H37" s="556"/>
      <c r="I37" s="556"/>
      <c r="J37" s="556"/>
      <c r="K37" s="556"/>
      <c r="L37" s="556"/>
      <c r="M37" s="556"/>
      <c r="N37" s="556"/>
      <c r="O37" s="556"/>
      <c r="P37" s="556"/>
      <c r="Q37" s="556"/>
      <c r="R37" s="556"/>
      <c r="S37" s="556"/>
      <c r="T37" s="556"/>
      <c r="U37" s="556"/>
      <c r="V37" s="556"/>
      <c r="W37" s="556"/>
      <c r="X37" s="556"/>
      <c r="Y37" s="556"/>
      <c r="Z37" s="556"/>
      <c r="AA37" s="556"/>
      <c r="AB37" s="556"/>
      <c r="AC37" s="556"/>
    </row>
    <row r="38" spans="6:29"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56"/>
      <c r="AB38" s="556"/>
      <c r="AC38" s="556"/>
    </row>
    <row r="39" spans="6:29"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56"/>
      <c r="AB39" s="556"/>
      <c r="AC39" s="556"/>
    </row>
    <row r="40" spans="6:29"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56"/>
      <c r="AB40" s="556"/>
      <c r="AC40" s="556"/>
    </row>
    <row r="41" spans="6:29">
      <c r="F41" s="556"/>
      <c r="G41" s="556"/>
      <c r="H41" s="556"/>
      <c r="I41" s="556"/>
      <c r="J41" s="556"/>
      <c r="K41" s="556"/>
      <c r="L41" s="556"/>
      <c r="M41" s="556"/>
      <c r="N41" s="556"/>
      <c r="O41" s="556"/>
      <c r="P41" s="556"/>
      <c r="Q41" s="556"/>
      <c r="R41" s="556"/>
      <c r="S41" s="556"/>
      <c r="T41" s="556"/>
      <c r="U41" s="556"/>
      <c r="V41" s="556"/>
      <c r="W41" s="556"/>
      <c r="X41" s="556"/>
      <c r="Y41" s="556"/>
      <c r="Z41" s="556"/>
      <c r="AA41" s="556"/>
      <c r="AB41" s="556"/>
      <c r="AC41" s="556"/>
    </row>
    <row r="42" spans="6:29">
      <c r="F42" s="556"/>
      <c r="G42" s="556"/>
      <c r="H42" s="556"/>
      <c r="I42" s="556"/>
      <c r="J42" s="556"/>
      <c r="K42" s="556"/>
      <c r="L42" s="556"/>
      <c r="M42" s="556"/>
      <c r="N42" s="556"/>
      <c r="O42" s="556"/>
      <c r="P42" s="556"/>
      <c r="Q42" s="556"/>
      <c r="R42" s="556"/>
      <c r="S42" s="556"/>
      <c r="T42" s="556"/>
      <c r="U42" s="556"/>
      <c r="V42" s="556"/>
      <c r="W42" s="556"/>
      <c r="X42" s="556"/>
      <c r="Y42" s="556"/>
      <c r="Z42" s="556"/>
      <c r="AA42" s="556"/>
      <c r="AB42" s="556"/>
      <c r="AC42" s="556"/>
    </row>
    <row r="43" spans="6:29">
      <c r="F43" s="556"/>
      <c r="G43" s="556"/>
      <c r="H43" s="556"/>
      <c r="I43" s="556"/>
      <c r="J43" s="556"/>
      <c r="K43" s="556"/>
      <c r="L43" s="556"/>
      <c r="M43" s="556"/>
      <c r="N43" s="556"/>
      <c r="O43" s="556"/>
      <c r="P43" s="556"/>
      <c r="Q43" s="556"/>
      <c r="R43" s="556"/>
      <c r="S43" s="556"/>
      <c r="T43" s="556"/>
      <c r="U43" s="556"/>
      <c r="V43" s="556"/>
      <c r="W43" s="556"/>
      <c r="X43" s="556"/>
      <c r="Y43" s="556"/>
      <c r="Z43" s="556"/>
      <c r="AA43" s="556"/>
      <c r="AB43" s="556"/>
      <c r="AC43" s="556"/>
    </row>
    <row r="44" spans="6:29">
      <c r="F44" s="556"/>
      <c r="G44" s="556"/>
      <c r="H44" s="556"/>
      <c r="I44" s="556"/>
      <c r="J44" s="556"/>
      <c r="K44" s="556"/>
      <c r="L44" s="556"/>
      <c r="M44" s="556"/>
      <c r="N44" s="556"/>
      <c r="O44" s="556"/>
      <c r="P44" s="556"/>
      <c r="Q44" s="556"/>
      <c r="R44" s="556"/>
      <c r="S44" s="556"/>
      <c r="T44" s="556"/>
      <c r="U44" s="556"/>
      <c r="V44" s="556"/>
      <c r="W44" s="556"/>
      <c r="X44" s="556"/>
      <c r="Y44" s="556"/>
      <c r="Z44" s="556"/>
      <c r="AA44" s="556"/>
      <c r="AB44" s="556"/>
      <c r="AC44" s="556"/>
    </row>
    <row r="45" spans="6:29"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56"/>
      <c r="AB45" s="556"/>
      <c r="AC45" s="556"/>
    </row>
    <row r="46" spans="6:29"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56"/>
      <c r="AB46" s="556"/>
      <c r="AC46" s="556"/>
    </row>
    <row r="47" spans="6:29">
      <c r="F47" s="556"/>
      <c r="G47" s="556"/>
      <c r="H47" s="556"/>
      <c r="I47" s="556"/>
      <c r="J47" s="556"/>
      <c r="K47" s="556"/>
      <c r="L47" s="556"/>
      <c r="M47" s="556"/>
      <c r="N47" s="556"/>
      <c r="O47" s="556"/>
      <c r="P47" s="556"/>
      <c r="Q47" s="556"/>
      <c r="R47" s="556"/>
      <c r="S47" s="556"/>
      <c r="T47" s="556"/>
      <c r="U47" s="556"/>
      <c r="V47" s="556"/>
      <c r="W47" s="556"/>
      <c r="X47" s="556"/>
      <c r="Y47" s="556"/>
      <c r="Z47" s="556"/>
      <c r="AA47" s="556"/>
      <c r="AB47" s="556"/>
      <c r="AC47" s="556"/>
    </row>
    <row r="48" spans="6:29">
      <c r="F48" s="556"/>
      <c r="G48" s="556"/>
      <c r="H48" s="556"/>
      <c r="I48" s="556"/>
      <c r="J48" s="556"/>
      <c r="K48" s="556"/>
      <c r="L48" s="556"/>
      <c r="M48" s="556"/>
      <c r="N48" s="556"/>
      <c r="O48" s="556"/>
      <c r="P48" s="556"/>
      <c r="Q48" s="556"/>
      <c r="R48" s="556"/>
      <c r="S48" s="556"/>
      <c r="T48" s="556"/>
      <c r="U48" s="556"/>
      <c r="V48" s="556"/>
      <c r="W48" s="556"/>
      <c r="X48" s="556"/>
      <c r="Y48" s="556"/>
      <c r="Z48" s="556"/>
      <c r="AA48" s="556"/>
      <c r="AB48" s="556"/>
      <c r="AC48" s="556"/>
    </row>
    <row r="49" spans="6:29"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56"/>
      <c r="AB49" s="556"/>
      <c r="AC49" s="556"/>
    </row>
    <row r="50" spans="6:29"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56"/>
      <c r="AB50" s="556"/>
      <c r="AC50" s="556"/>
    </row>
    <row r="51" spans="6:29"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56"/>
      <c r="AB51" s="556"/>
      <c r="AC51" s="556"/>
    </row>
    <row r="52" spans="6:29">
      <c r="F52" s="556"/>
      <c r="G52" s="556"/>
      <c r="H52" s="556"/>
      <c r="I52" s="556"/>
      <c r="J52" s="556"/>
      <c r="K52" s="556"/>
      <c r="L52" s="556"/>
      <c r="M52" s="556"/>
      <c r="N52" s="556"/>
      <c r="O52" s="556"/>
      <c r="P52" s="556"/>
      <c r="Q52" s="556"/>
      <c r="R52" s="556"/>
      <c r="S52" s="556"/>
      <c r="T52" s="556"/>
      <c r="U52" s="556"/>
      <c r="V52" s="556"/>
      <c r="W52" s="556"/>
      <c r="X52" s="556"/>
      <c r="Y52" s="556"/>
      <c r="Z52" s="556"/>
      <c r="AA52" s="556"/>
      <c r="AB52" s="556"/>
      <c r="AC52" s="556"/>
    </row>
    <row r="53" spans="6:29">
      <c r="F53" s="556"/>
      <c r="G53" s="556"/>
      <c r="H53" s="556"/>
      <c r="I53" s="556"/>
      <c r="J53" s="556"/>
      <c r="K53" s="556"/>
      <c r="L53" s="556"/>
      <c r="M53" s="556"/>
      <c r="N53" s="556"/>
      <c r="O53" s="556"/>
      <c r="P53" s="556"/>
      <c r="Q53" s="556"/>
      <c r="R53" s="556"/>
      <c r="S53" s="556"/>
      <c r="T53" s="556"/>
      <c r="U53" s="556"/>
      <c r="V53" s="556"/>
      <c r="W53" s="556"/>
      <c r="X53" s="556"/>
      <c r="Y53" s="556"/>
      <c r="Z53" s="556"/>
      <c r="AA53" s="556"/>
      <c r="AB53" s="556"/>
      <c r="AC53" s="556"/>
    </row>
    <row r="54" spans="6:29">
      <c r="F54" s="556"/>
      <c r="G54" s="556"/>
      <c r="H54" s="556"/>
      <c r="I54" s="556"/>
      <c r="J54" s="556"/>
      <c r="K54" s="556"/>
      <c r="L54" s="556"/>
      <c r="M54" s="556"/>
      <c r="N54" s="556"/>
      <c r="O54" s="556"/>
      <c r="P54" s="556"/>
      <c r="Q54" s="556"/>
      <c r="R54" s="556"/>
      <c r="S54" s="556"/>
      <c r="T54" s="556"/>
      <c r="U54" s="556"/>
      <c r="V54" s="556"/>
      <c r="W54" s="556"/>
      <c r="X54" s="556"/>
      <c r="Y54" s="556"/>
      <c r="Z54" s="556"/>
      <c r="AA54" s="556"/>
      <c r="AB54" s="556"/>
      <c r="AC54" s="556"/>
    </row>
    <row r="55" spans="6:29">
      <c r="F55" s="556"/>
      <c r="G55" s="556"/>
      <c r="H55" s="556"/>
      <c r="I55" s="556"/>
      <c r="J55" s="556"/>
      <c r="K55" s="556"/>
      <c r="L55" s="556"/>
      <c r="M55" s="556"/>
      <c r="N55" s="556"/>
      <c r="O55" s="556"/>
      <c r="P55" s="556"/>
      <c r="Q55" s="556"/>
      <c r="R55" s="556"/>
      <c r="S55" s="556"/>
      <c r="T55" s="556"/>
      <c r="U55" s="556"/>
      <c r="V55" s="556"/>
      <c r="W55" s="556"/>
      <c r="X55" s="556"/>
      <c r="Y55" s="556"/>
      <c r="Z55" s="556"/>
      <c r="AA55" s="556"/>
      <c r="AB55" s="556"/>
      <c r="AC55" s="556"/>
    </row>
    <row r="56" spans="6:29">
      <c r="F56" s="556"/>
      <c r="G56" s="556"/>
      <c r="H56" s="556"/>
      <c r="I56" s="556"/>
      <c r="J56" s="556"/>
      <c r="K56" s="556"/>
      <c r="L56" s="556"/>
      <c r="M56" s="556"/>
      <c r="N56" s="556"/>
      <c r="O56" s="556"/>
      <c r="P56" s="556"/>
      <c r="Q56" s="556"/>
      <c r="R56" s="556"/>
      <c r="S56" s="556"/>
      <c r="T56" s="556"/>
      <c r="U56" s="556"/>
      <c r="V56" s="556"/>
      <c r="W56" s="556"/>
      <c r="X56" s="556"/>
      <c r="Y56" s="556"/>
      <c r="Z56" s="556"/>
      <c r="AA56" s="556"/>
      <c r="AB56" s="556"/>
      <c r="AC56" s="556"/>
    </row>
    <row r="57" spans="6:29">
      <c r="F57" s="556"/>
      <c r="G57" s="556"/>
      <c r="H57" s="556"/>
      <c r="I57" s="556"/>
      <c r="J57" s="556"/>
      <c r="K57" s="556"/>
      <c r="L57" s="556"/>
      <c r="M57" s="556"/>
      <c r="N57" s="556"/>
      <c r="O57" s="556"/>
      <c r="P57" s="556"/>
      <c r="Q57" s="556"/>
      <c r="R57" s="556"/>
      <c r="S57" s="556"/>
      <c r="T57" s="556"/>
      <c r="U57" s="556"/>
      <c r="V57" s="556"/>
      <c r="W57" s="556"/>
      <c r="X57" s="556"/>
      <c r="Y57" s="556"/>
      <c r="Z57" s="556"/>
      <c r="AA57" s="556"/>
      <c r="AB57" s="556"/>
      <c r="AC57" s="556"/>
    </row>
    <row r="58" spans="6:29">
      <c r="F58" s="556"/>
      <c r="G58" s="556"/>
      <c r="H58" s="556"/>
      <c r="I58" s="556"/>
      <c r="J58" s="556"/>
      <c r="K58" s="556"/>
      <c r="L58" s="556"/>
      <c r="M58" s="556"/>
      <c r="N58" s="556"/>
      <c r="O58" s="556"/>
      <c r="P58" s="556"/>
      <c r="Q58" s="556"/>
      <c r="R58" s="556"/>
      <c r="S58" s="556"/>
      <c r="T58" s="556"/>
      <c r="U58" s="556"/>
      <c r="V58" s="556"/>
      <c r="W58" s="556"/>
      <c r="X58" s="556"/>
      <c r="Y58" s="556"/>
      <c r="Z58" s="556"/>
      <c r="AA58" s="556"/>
      <c r="AB58" s="556"/>
      <c r="AC58" s="556"/>
    </row>
    <row r="59" spans="6:29"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56"/>
      <c r="AB59" s="556"/>
      <c r="AC59" s="556"/>
    </row>
    <row r="60" spans="6:29"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56"/>
      <c r="AB60" s="556"/>
      <c r="AC60" s="556"/>
    </row>
    <row r="61" spans="6:29">
      <c r="F61" s="556"/>
      <c r="G61" s="556"/>
      <c r="H61" s="556"/>
      <c r="I61" s="556"/>
      <c r="J61" s="556"/>
      <c r="K61" s="556"/>
      <c r="L61" s="556"/>
      <c r="M61" s="556"/>
      <c r="N61" s="556"/>
      <c r="O61" s="556"/>
      <c r="P61" s="556"/>
      <c r="Q61" s="556"/>
      <c r="R61" s="556"/>
      <c r="S61" s="556"/>
      <c r="T61" s="556"/>
      <c r="U61" s="556"/>
      <c r="V61" s="556"/>
      <c r="W61" s="556"/>
      <c r="X61" s="556"/>
      <c r="Y61" s="556"/>
      <c r="Z61" s="556"/>
      <c r="AA61" s="556"/>
      <c r="AB61" s="556"/>
      <c r="AC61" s="556"/>
    </row>
    <row r="62" spans="6:29">
      <c r="F62" s="556"/>
      <c r="G62" s="556"/>
      <c r="H62" s="556"/>
      <c r="I62" s="556"/>
      <c r="J62" s="556"/>
      <c r="K62" s="556"/>
      <c r="L62" s="556"/>
      <c r="M62" s="556"/>
      <c r="N62" s="556"/>
      <c r="O62" s="556"/>
      <c r="P62" s="556"/>
      <c r="Q62" s="556"/>
      <c r="R62" s="556"/>
      <c r="S62" s="556"/>
      <c r="T62" s="556"/>
      <c r="U62" s="556"/>
      <c r="V62" s="556"/>
      <c r="W62" s="556"/>
      <c r="X62" s="556"/>
      <c r="Y62" s="556"/>
      <c r="Z62" s="556"/>
      <c r="AA62" s="556"/>
      <c r="AB62" s="556"/>
      <c r="AC62" s="556"/>
    </row>
    <row r="63" spans="6:29">
      <c r="F63" s="556"/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</row>
    <row r="64" spans="6:29">
      <c r="F64" s="556"/>
      <c r="G64" s="556"/>
      <c r="H64" s="556"/>
      <c r="I64" s="556"/>
      <c r="J64" s="556"/>
      <c r="K64" s="556"/>
      <c r="L64" s="556"/>
      <c r="M64" s="556"/>
      <c r="N64" s="556"/>
      <c r="O64" s="556"/>
      <c r="P64" s="556"/>
      <c r="Q64" s="556"/>
      <c r="R64" s="556"/>
      <c r="S64" s="556"/>
      <c r="T64" s="556"/>
      <c r="U64" s="556"/>
      <c r="V64" s="556"/>
      <c r="W64" s="556"/>
      <c r="X64" s="556"/>
      <c r="Y64" s="556"/>
      <c r="Z64" s="556"/>
      <c r="AA64" s="556"/>
      <c r="AB64" s="556"/>
      <c r="AC64" s="556"/>
    </row>
    <row r="65" spans="6:29"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56"/>
      <c r="AB65" s="556"/>
      <c r="AC65" s="556"/>
    </row>
    <row r="66" spans="6:29"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</row>
    <row r="67" spans="6:29">
      <c r="F67" s="556"/>
      <c r="G67" s="556"/>
      <c r="H67" s="556"/>
      <c r="I67" s="556"/>
      <c r="J67" s="556"/>
      <c r="K67" s="556"/>
      <c r="L67" s="556"/>
      <c r="M67" s="556"/>
      <c r="N67" s="556"/>
      <c r="O67" s="556"/>
      <c r="P67" s="556"/>
      <c r="Q67" s="556"/>
      <c r="R67" s="556"/>
      <c r="S67" s="556"/>
      <c r="T67" s="556"/>
      <c r="U67" s="556"/>
      <c r="V67" s="556"/>
      <c r="W67" s="556"/>
      <c r="X67" s="556"/>
      <c r="Y67" s="556"/>
      <c r="Z67" s="556"/>
      <c r="AA67" s="556"/>
      <c r="AB67" s="556"/>
      <c r="AC67" s="556"/>
    </row>
    <row r="68" spans="6:29">
      <c r="F68" s="556"/>
      <c r="G68" s="556"/>
      <c r="H68" s="556"/>
      <c r="I68" s="556"/>
      <c r="J68" s="556"/>
      <c r="K68" s="556"/>
      <c r="L68" s="556"/>
      <c r="M68" s="556"/>
      <c r="N68" s="556"/>
      <c r="O68" s="556"/>
      <c r="P68" s="556"/>
      <c r="Q68" s="556"/>
      <c r="R68" s="556"/>
      <c r="S68" s="556"/>
      <c r="T68" s="556"/>
      <c r="U68" s="556"/>
      <c r="V68" s="556"/>
      <c r="W68" s="556"/>
      <c r="X68" s="556"/>
      <c r="Y68" s="556"/>
      <c r="Z68" s="556"/>
      <c r="AA68" s="556"/>
      <c r="AB68" s="556"/>
      <c r="AC68" s="556"/>
    </row>
    <row r="69" spans="6:29">
      <c r="F69" s="556"/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</row>
    <row r="70" spans="6:29">
      <c r="F70" s="556"/>
      <c r="G70" s="556"/>
      <c r="H70" s="556"/>
      <c r="I70" s="556"/>
      <c r="J70" s="556"/>
      <c r="K70" s="556"/>
      <c r="L70" s="556"/>
      <c r="M70" s="556"/>
      <c r="N70" s="556"/>
      <c r="O70" s="556"/>
      <c r="P70" s="556"/>
      <c r="Q70" s="556"/>
      <c r="R70" s="556"/>
      <c r="S70" s="556"/>
      <c r="T70" s="556"/>
      <c r="U70" s="556"/>
      <c r="V70" s="556"/>
      <c r="W70" s="556"/>
      <c r="X70" s="556"/>
      <c r="Y70" s="556"/>
      <c r="Z70" s="556"/>
      <c r="AA70" s="556"/>
      <c r="AB70" s="556"/>
      <c r="AC70" s="556"/>
    </row>
    <row r="71" spans="6:29"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56"/>
      <c r="AB71" s="556"/>
      <c r="AC71" s="556"/>
    </row>
    <row r="72" spans="6:29"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</row>
    <row r="73" spans="6:29">
      <c r="F73" s="556"/>
      <c r="G73" s="556"/>
      <c r="H73" s="556"/>
      <c r="I73" s="556"/>
      <c r="J73" s="556"/>
      <c r="K73" s="556"/>
      <c r="L73" s="556"/>
      <c r="M73" s="556"/>
      <c r="N73" s="556"/>
      <c r="O73" s="556"/>
      <c r="P73" s="556"/>
      <c r="Q73" s="556"/>
      <c r="R73" s="556"/>
      <c r="S73" s="556"/>
      <c r="T73" s="556"/>
      <c r="U73" s="556"/>
      <c r="V73" s="556"/>
      <c r="W73" s="556"/>
      <c r="X73" s="556"/>
      <c r="Y73" s="556"/>
      <c r="Z73" s="556"/>
      <c r="AA73" s="556"/>
      <c r="AB73" s="556"/>
      <c r="AC73" s="556"/>
    </row>
    <row r="74" spans="6:29"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</row>
    <row r="75" spans="6:29">
      <c r="F75" s="556"/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</row>
    <row r="76" spans="6:29"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</row>
    <row r="77" spans="6:29">
      <c r="F77" s="556"/>
      <c r="G77" s="556"/>
      <c r="H77" s="556"/>
      <c r="I77" s="556"/>
      <c r="J77" s="556"/>
      <c r="K77" s="556"/>
      <c r="L77" s="556"/>
      <c r="M77" s="556"/>
      <c r="N77" s="556"/>
      <c r="O77" s="556"/>
      <c r="P77" s="556"/>
      <c r="Q77" s="556"/>
      <c r="R77" s="556"/>
      <c r="S77" s="556"/>
      <c r="T77" s="556"/>
      <c r="U77" s="556"/>
      <c r="V77" s="556"/>
      <c r="W77" s="556"/>
      <c r="X77" s="556"/>
      <c r="Y77" s="556"/>
      <c r="Z77" s="556"/>
      <c r="AA77" s="556"/>
      <c r="AB77" s="556"/>
      <c r="AC77" s="556"/>
    </row>
    <row r="78" spans="6:29">
      <c r="F78" s="556"/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</row>
    <row r="79" spans="6:29"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56"/>
      <c r="AB79" s="556"/>
      <c r="AC79" s="556"/>
    </row>
    <row r="80" spans="6:29"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56"/>
      <c r="AB80" s="556"/>
      <c r="AC80" s="556"/>
    </row>
    <row r="81" spans="6:29"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  <c r="S81" s="556"/>
      <c r="T81" s="556"/>
      <c r="U81" s="556"/>
      <c r="V81" s="556"/>
      <c r="W81" s="556"/>
      <c r="X81" s="556"/>
      <c r="Y81" s="556"/>
      <c r="Z81" s="556"/>
      <c r="AA81" s="556"/>
      <c r="AB81" s="556"/>
      <c r="AC81" s="556"/>
    </row>
    <row r="82" spans="6:29">
      <c r="F82" s="556"/>
      <c r="G82" s="556"/>
      <c r="H82" s="556"/>
      <c r="I82" s="556"/>
      <c r="J82" s="556"/>
      <c r="K82" s="556"/>
      <c r="L82" s="556"/>
      <c r="M82" s="556"/>
      <c r="N82" s="556"/>
      <c r="O82" s="556"/>
      <c r="P82" s="556"/>
      <c r="Q82" s="556"/>
      <c r="R82" s="556"/>
      <c r="S82" s="556"/>
      <c r="T82" s="556"/>
      <c r="U82" s="556"/>
      <c r="V82" s="556"/>
      <c r="W82" s="556"/>
      <c r="X82" s="556"/>
      <c r="Y82" s="556"/>
      <c r="Z82" s="556"/>
      <c r="AA82" s="556"/>
      <c r="AB82" s="556"/>
      <c r="AC82" s="556"/>
    </row>
    <row r="83" spans="6:29">
      <c r="F83" s="556"/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</row>
    <row r="84" spans="6:29"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</row>
    <row r="85" spans="6:29"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56"/>
      <c r="AB85" s="556"/>
      <c r="AC85" s="556"/>
    </row>
    <row r="86" spans="6:29"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56"/>
      <c r="AB86" s="556"/>
      <c r="AC86" s="556"/>
    </row>
    <row r="87" spans="6:29">
      <c r="F87" s="556"/>
      <c r="G87" s="556"/>
      <c r="H87" s="556"/>
      <c r="I87" s="556"/>
      <c r="J87" s="556"/>
      <c r="K87" s="556"/>
      <c r="L87" s="556"/>
      <c r="M87" s="556"/>
      <c r="N87" s="556"/>
      <c r="O87" s="556"/>
      <c r="P87" s="556"/>
      <c r="Q87" s="556"/>
      <c r="R87" s="556"/>
      <c r="S87" s="556"/>
      <c r="T87" s="556"/>
      <c r="U87" s="556"/>
      <c r="V87" s="556"/>
      <c r="W87" s="556"/>
      <c r="X87" s="556"/>
      <c r="Y87" s="556"/>
      <c r="Z87" s="556"/>
      <c r="AA87" s="556"/>
      <c r="AB87" s="556"/>
      <c r="AC87" s="556"/>
    </row>
    <row r="88" spans="6:29">
      <c r="F88" s="556"/>
      <c r="G88" s="556"/>
      <c r="H88" s="556"/>
      <c r="I88" s="556"/>
      <c r="J88" s="556"/>
      <c r="K88" s="556"/>
      <c r="L88" s="556"/>
      <c r="M88" s="556"/>
      <c r="N88" s="556"/>
      <c r="O88" s="556"/>
      <c r="P88" s="556"/>
      <c r="Q88" s="556"/>
      <c r="R88" s="556"/>
      <c r="S88" s="556"/>
      <c r="T88" s="556"/>
      <c r="U88" s="556"/>
      <c r="V88" s="556"/>
      <c r="W88" s="556"/>
      <c r="X88" s="556"/>
      <c r="Y88" s="556"/>
      <c r="Z88" s="556"/>
      <c r="AA88" s="556"/>
      <c r="AB88" s="556"/>
      <c r="AC88" s="556"/>
    </row>
    <row r="89" spans="6:29">
      <c r="F89" s="556"/>
      <c r="G89" s="556"/>
      <c r="H89" s="556"/>
      <c r="I89" s="556"/>
      <c r="J89" s="556"/>
      <c r="K89" s="556"/>
      <c r="L89" s="556"/>
      <c r="M89" s="556"/>
      <c r="N89" s="556"/>
      <c r="O89" s="556"/>
      <c r="P89" s="556"/>
      <c r="Q89" s="556"/>
      <c r="R89" s="556"/>
      <c r="S89" s="556"/>
      <c r="T89" s="556"/>
      <c r="U89" s="556"/>
      <c r="V89" s="556"/>
      <c r="W89" s="556"/>
      <c r="X89" s="556"/>
      <c r="Y89" s="556"/>
      <c r="Z89" s="556"/>
      <c r="AA89" s="556"/>
      <c r="AB89" s="556"/>
      <c r="AC89" s="556"/>
    </row>
    <row r="90" spans="6:29">
      <c r="F90" s="556"/>
      <c r="G90" s="556"/>
      <c r="H90" s="556"/>
      <c r="I90" s="556"/>
      <c r="J90" s="556"/>
      <c r="K90" s="556"/>
      <c r="L90" s="556"/>
      <c r="M90" s="556"/>
      <c r="N90" s="556"/>
      <c r="O90" s="556"/>
      <c r="P90" s="556"/>
      <c r="Q90" s="556"/>
      <c r="R90" s="556"/>
      <c r="S90" s="556"/>
      <c r="T90" s="556"/>
      <c r="U90" s="556"/>
      <c r="V90" s="556"/>
      <c r="W90" s="556"/>
      <c r="X90" s="556"/>
      <c r="Y90" s="556"/>
      <c r="Z90" s="556"/>
      <c r="AA90" s="556"/>
      <c r="AB90" s="556"/>
      <c r="AC90" s="556"/>
    </row>
    <row r="91" spans="6:29"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56"/>
      <c r="AB91" s="556"/>
      <c r="AC91" s="556"/>
    </row>
    <row r="92" spans="6:29"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56"/>
      <c r="AB92" s="556"/>
      <c r="AC92" s="556"/>
    </row>
    <row r="93" spans="6:29">
      <c r="F93" s="556"/>
      <c r="G93" s="556"/>
      <c r="H93" s="556"/>
      <c r="I93" s="556"/>
      <c r="J93" s="556"/>
      <c r="K93" s="556"/>
      <c r="L93" s="556"/>
      <c r="M93" s="556"/>
      <c r="N93" s="556"/>
      <c r="O93" s="556"/>
      <c r="P93" s="556"/>
      <c r="Q93" s="556"/>
      <c r="R93" s="556"/>
      <c r="S93" s="556"/>
      <c r="T93" s="556"/>
      <c r="U93" s="556"/>
      <c r="V93" s="556"/>
      <c r="W93" s="556"/>
      <c r="X93" s="556"/>
      <c r="Y93" s="556"/>
      <c r="Z93" s="556"/>
      <c r="AA93" s="556"/>
      <c r="AB93" s="556"/>
      <c r="AC93" s="556"/>
    </row>
    <row r="94" spans="6:29">
      <c r="F94" s="556"/>
      <c r="G94" s="556"/>
      <c r="H94" s="556"/>
      <c r="I94" s="556"/>
      <c r="J94" s="556"/>
      <c r="K94" s="556"/>
      <c r="L94" s="556"/>
      <c r="M94" s="556"/>
      <c r="N94" s="556"/>
      <c r="O94" s="556"/>
      <c r="P94" s="556"/>
      <c r="Q94" s="556"/>
      <c r="R94" s="556"/>
      <c r="S94" s="556"/>
      <c r="T94" s="556"/>
      <c r="U94" s="556"/>
      <c r="V94" s="556"/>
      <c r="W94" s="556"/>
      <c r="X94" s="556"/>
      <c r="Y94" s="556"/>
      <c r="Z94" s="556"/>
      <c r="AA94" s="556"/>
      <c r="AB94" s="556"/>
      <c r="AC94" s="556"/>
    </row>
    <row r="95" spans="6:29">
      <c r="F95" s="556"/>
      <c r="G95" s="556"/>
      <c r="H95" s="556"/>
      <c r="I95" s="556"/>
      <c r="J95" s="556"/>
      <c r="K95" s="556"/>
      <c r="L95" s="556"/>
      <c r="M95" s="556"/>
      <c r="N95" s="556"/>
      <c r="O95" s="556"/>
      <c r="P95" s="556"/>
      <c r="Q95" s="556"/>
      <c r="R95" s="556"/>
      <c r="S95" s="556"/>
      <c r="T95" s="556"/>
      <c r="U95" s="556"/>
      <c r="V95" s="556"/>
      <c r="W95" s="556"/>
      <c r="X95" s="556"/>
      <c r="Y95" s="556"/>
      <c r="Z95" s="556"/>
      <c r="AA95" s="556"/>
      <c r="AB95" s="556"/>
      <c r="AC95" s="556"/>
    </row>
    <row r="96" spans="6:29">
      <c r="F96" s="556"/>
      <c r="G96" s="556"/>
      <c r="H96" s="556"/>
      <c r="I96" s="556"/>
      <c r="J96" s="556"/>
      <c r="K96" s="556"/>
      <c r="L96" s="556"/>
      <c r="M96" s="556"/>
      <c r="N96" s="556"/>
      <c r="O96" s="556"/>
      <c r="P96" s="556"/>
      <c r="Q96" s="556"/>
      <c r="R96" s="556"/>
      <c r="S96" s="556"/>
      <c r="T96" s="556"/>
      <c r="U96" s="556"/>
      <c r="V96" s="556"/>
      <c r="W96" s="556"/>
      <c r="X96" s="556"/>
      <c r="Y96" s="556"/>
      <c r="Z96" s="556"/>
      <c r="AA96" s="556"/>
      <c r="AB96" s="556"/>
      <c r="AC96" s="556"/>
    </row>
    <row r="97" spans="6:29">
      <c r="F97" s="556"/>
      <c r="G97" s="556"/>
      <c r="H97" s="556"/>
      <c r="I97" s="556"/>
      <c r="J97" s="556"/>
      <c r="K97" s="556"/>
      <c r="L97" s="556"/>
      <c r="M97" s="556"/>
      <c r="N97" s="556"/>
      <c r="O97" s="556"/>
      <c r="P97" s="556"/>
      <c r="Q97" s="556"/>
      <c r="R97" s="556"/>
      <c r="S97" s="556"/>
      <c r="T97" s="556"/>
      <c r="U97" s="556"/>
      <c r="V97" s="556"/>
      <c r="W97" s="556"/>
      <c r="X97" s="556"/>
      <c r="Y97" s="556"/>
      <c r="Z97" s="556"/>
      <c r="AA97" s="556"/>
      <c r="AB97" s="556"/>
      <c r="AC97" s="556"/>
    </row>
    <row r="98" spans="6:29"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56"/>
      <c r="AB98" s="556"/>
      <c r="AC98" s="556"/>
    </row>
    <row r="99" spans="6:29"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56"/>
      <c r="AB99" s="556"/>
      <c r="AC99" s="556"/>
    </row>
    <row r="100" spans="6:29"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56"/>
      <c r="AB100" s="556"/>
      <c r="AC100" s="556"/>
    </row>
    <row r="101" spans="6:29">
      <c r="F101" s="556"/>
      <c r="G101" s="556"/>
      <c r="H101" s="556"/>
      <c r="I101" s="556"/>
      <c r="J101" s="556"/>
      <c r="K101" s="556"/>
      <c r="L101" s="556"/>
      <c r="M101" s="556"/>
      <c r="N101" s="556"/>
      <c r="O101" s="556"/>
      <c r="P101" s="556"/>
      <c r="Q101" s="556"/>
      <c r="R101" s="556"/>
      <c r="S101" s="556"/>
      <c r="T101" s="556"/>
      <c r="U101" s="556"/>
      <c r="V101" s="556"/>
      <c r="W101" s="556"/>
      <c r="X101" s="556"/>
      <c r="Y101" s="556"/>
      <c r="Z101" s="556"/>
      <c r="AA101" s="556"/>
      <c r="AB101" s="556"/>
      <c r="AC101" s="556"/>
    </row>
    <row r="102" spans="6:29">
      <c r="F102" s="556"/>
      <c r="G102" s="556"/>
      <c r="H102" s="556"/>
      <c r="I102" s="556"/>
      <c r="J102" s="556"/>
      <c r="K102" s="556"/>
      <c r="L102" s="556"/>
      <c r="M102" s="556"/>
      <c r="N102" s="556"/>
      <c r="O102" s="556"/>
      <c r="P102" s="556"/>
      <c r="Q102" s="556"/>
      <c r="R102" s="556"/>
      <c r="S102" s="556"/>
      <c r="T102" s="556"/>
      <c r="U102" s="556"/>
      <c r="V102" s="556"/>
      <c r="W102" s="556"/>
      <c r="X102" s="556"/>
      <c r="Y102" s="556"/>
      <c r="Z102" s="556"/>
      <c r="AA102" s="556"/>
      <c r="AB102" s="556"/>
      <c r="AC102" s="556"/>
    </row>
    <row r="103" spans="6:29">
      <c r="F103" s="556"/>
      <c r="G103" s="556"/>
      <c r="H103" s="556"/>
      <c r="I103" s="556"/>
      <c r="J103" s="556"/>
      <c r="K103" s="556"/>
      <c r="L103" s="556"/>
      <c r="M103" s="556"/>
      <c r="N103" s="556"/>
      <c r="O103" s="556"/>
      <c r="P103" s="556"/>
      <c r="Q103" s="556"/>
      <c r="R103" s="556"/>
      <c r="S103" s="556"/>
      <c r="T103" s="556"/>
      <c r="U103" s="556"/>
      <c r="V103" s="556"/>
      <c r="W103" s="556"/>
      <c r="X103" s="556"/>
      <c r="Y103" s="556"/>
      <c r="Z103" s="556"/>
      <c r="AA103" s="556"/>
      <c r="AB103" s="556"/>
      <c r="AC103" s="556"/>
    </row>
    <row r="104" spans="6:29">
      <c r="F104" s="556"/>
      <c r="G104" s="556"/>
      <c r="H104" s="556"/>
      <c r="I104" s="556"/>
      <c r="J104" s="556"/>
      <c r="K104" s="556"/>
      <c r="L104" s="556"/>
      <c r="M104" s="556"/>
      <c r="N104" s="556"/>
      <c r="O104" s="556"/>
      <c r="P104" s="556"/>
      <c r="Q104" s="556"/>
      <c r="R104" s="556"/>
      <c r="S104" s="556"/>
      <c r="T104" s="556"/>
      <c r="U104" s="556"/>
      <c r="V104" s="556"/>
      <c r="W104" s="556"/>
      <c r="X104" s="556"/>
      <c r="Y104" s="556"/>
      <c r="Z104" s="556"/>
      <c r="AA104" s="556"/>
      <c r="AB104" s="556"/>
      <c r="AC104" s="556"/>
    </row>
    <row r="105" spans="6:29">
      <c r="F105" s="556"/>
      <c r="G105" s="556"/>
      <c r="H105" s="556"/>
      <c r="I105" s="556"/>
      <c r="J105" s="556"/>
      <c r="K105" s="556"/>
      <c r="L105" s="556"/>
      <c r="M105" s="556"/>
      <c r="N105" s="556"/>
      <c r="O105" s="556"/>
      <c r="P105" s="556"/>
      <c r="Q105" s="556"/>
      <c r="R105" s="556"/>
      <c r="S105" s="556"/>
      <c r="T105" s="556"/>
      <c r="U105" s="556"/>
      <c r="V105" s="556"/>
      <c r="W105" s="556"/>
      <c r="X105" s="556"/>
      <c r="Y105" s="556"/>
      <c r="Z105" s="556"/>
      <c r="AA105" s="556"/>
      <c r="AB105" s="556"/>
      <c r="AC105" s="556"/>
    </row>
    <row r="106" spans="6:29"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56"/>
      <c r="AB106" s="556"/>
      <c r="AC106" s="556"/>
    </row>
    <row r="107" spans="6:29"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56"/>
      <c r="AB107" s="556"/>
      <c r="AC107" s="556"/>
    </row>
    <row r="108" spans="6:29">
      <c r="F108" s="556"/>
      <c r="G108" s="556"/>
      <c r="H108" s="556"/>
      <c r="I108" s="556"/>
      <c r="J108" s="556"/>
      <c r="K108" s="556"/>
      <c r="L108" s="556"/>
      <c r="M108" s="556"/>
      <c r="N108" s="556"/>
      <c r="O108" s="556"/>
      <c r="P108" s="556"/>
      <c r="Q108" s="556"/>
      <c r="R108" s="556"/>
      <c r="S108" s="556"/>
      <c r="T108" s="556"/>
      <c r="U108" s="556"/>
      <c r="V108" s="556"/>
      <c r="W108" s="556"/>
      <c r="X108" s="556"/>
      <c r="Y108" s="556"/>
      <c r="Z108" s="556"/>
      <c r="AA108" s="556"/>
      <c r="AB108" s="556"/>
      <c r="AC108" s="556"/>
    </row>
    <row r="109" spans="6:29">
      <c r="F109" s="556"/>
      <c r="G109" s="556"/>
      <c r="H109" s="556"/>
      <c r="I109" s="556"/>
      <c r="J109" s="556"/>
      <c r="K109" s="556"/>
      <c r="L109" s="556"/>
      <c r="M109" s="556"/>
      <c r="N109" s="556"/>
      <c r="O109" s="556"/>
      <c r="P109" s="556"/>
      <c r="Q109" s="556"/>
      <c r="R109" s="556"/>
      <c r="S109" s="556"/>
      <c r="T109" s="556"/>
      <c r="U109" s="556"/>
      <c r="V109" s="556"/>
      <c r="W109" s="556"/>
      <c r="X109" s="556"/>
      <c r="Y109" s="556"/>
      <c r="Z109" s="556"/>
      <c r="AA109" s="556"/>
      <c r="AB109" s="556"/>
      <c r="AC109" s="556"/>
    </row>
    <row r="110" spans="6:29">
      <c r="F110" s="556"/>
      <c r="G110" s="556"/>
      <c r="H110" s="556"/>
      <c r="I110" s="556"/>
      <c r="J110" s="556"/>
      <c r="K110" s="556"/>
      <c r="L110" s="556"/>
      <c r="M110" s="556"/>
      <c r="N110" s="556"/>
      <c r="O110" s="556"/>
      <c r="P110" s="556"/>
      <c r="Q110" s="556"/>
      <c r="R110" s="556"/>
      <c r="S110" s="556"/>
      <c r="T110" s="556"/>
      <c r="U110" s="556"/>
      <c r="V110" s="556"/>
      <c r="W110" s="556"/>
      <c r="X110" s="556"/>
      <c r="Y110" s="556"/>
      <c r="Z110" s="556"/>
      <c r="AA110" s="556"/>
      <c r="AB110" s="556"/>
      <c r="AC110" s="556"/>
    </row>
    <row r="111" spans="6:29">
      <c r="F111" s="556"/>
      <c r="G111" s="556"/>
      <c r="H111" s="556"/>
      <c r="I111" s="556"/>
      <c r="J111" s="556"/>
      <c r="K111" s="556"/>
      <c r="L111" s="556"/>
      <c r="M111" s="556"/>
      <c r="N111" s="556"/>
      <c r="O111" s="556"/>
      <c r="P111" s="556"/>
      <c r="Q111" s="556"/>
      <c r="R111" s="556"/>
      <c r="S111" s="556"/>
      <c r="T111" s="556"/>
      <c r="U111" s="556"/>
      <c r="V111" s="556"/>
      <c r="W111" s="556"/>
      <c r="X111" s="556"/>
      <c r="Y111" s="556"/>
      <c r="Z111" s="556"/>
      <c r="AA111" s="556"/>
      <c r="AB111" s="556"/>
      <c r="AC111" s="556"/>
    </row>
    <row r="112" spans="6:29"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56"/>
      <c r="AB112" s="556"/>
      <c r="AC112" s="556"/>
    </row>
    <row r="113" spans="6:29"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56"/>
      <c r="AB113" s="556"/>
      <c r="AC113" s="556"/>
    </row>
    <row r="114" spans="6:29">
      <c r="F114" s="556"/>
      <c r="G114" s="556"/>
      <c r="H114" s="556"/>
      <c r="I114" s="556"/>
      <c r="J114" s="556"/>
      <c r="K114" s="556"/>
      <c r="L114" s="556"/>
      <c r="M114" s="556"/>
      <c r="N114" s="556"/>
      <c r="O114" s="556"/>
      <c r="P114" s="556"/>
      <c r="Q114" s="556"/>
      <c r="R114" s="556"/>
      <c r="S114" s="556"/>
      <c r="T114" s="556"/>
      <c r="U114" s="556"/>
      <c r="V114" s="556"/>
      <c r="W114" s="556"/>
      <c r="X114" s="556"/>
      <c r="Y114" s="556"/>
      <c r="Z114" s="556"/>
      <c r="AA114" s="556"/>
      <c r="AB114" s="556"/>
      <c r="AC114" s="556"/>
    </row>
    <row r="115" spans="6:29">
      <c r="F115" s="556"/>
      <c r="G115" s="556"/>
      <c r="H115" s="556"/>
      <c r="I115" s="556"/>
      <c r="J115" s="556"/>
      <c r="K115" s="556"/>
      <c r="L115" s="556"/>
      <c r="M115" s="556"/>
      <c r="N115" s="556"/>
      <c r="O115" s="556"/>
      <c r="P115" s="556"/>
      <c r="Q115" s="556"/>
      <c r="R115" s="556"/>
      <c r="S115" s="556"/>
      <c r="T115" s="556"/>
      <c r="U115" s="556"/>
      <c r="V115" s="556"/>
      <c r="W115" s="556"/>
      <c r="X115" s="556"/>
      <c r="Y115" s="556"/>
      <c r="Z115" s="556"/>
      <c r="AA115" s="556"/>
      <c r="AB115" s="556"/>
      <c r="AC115" s="556"/>
    </row>
    <row r="116" spans="6:29">
      <c r="F116" s="556"/>
      <c r="G116" s="556"/>
      <c r="H116" s="556"/>
      <c r="I116" s="556"/>
      <c r="J116" s="556"/>
      <c r="K116" s="556"/>
      <c r="L116" s="556"/>
      <c r="M116" s="556"/>
      <c r="N116" s="556"/>
      <c r="O116" s="556"/>
      <c r="P116" s="556"/>
      <c r="Q116" s="556"/>
      <c r="R116" s="556"/>
      <c r="S116" s="556"/>
      <c r="T116" s="556"/>
      <c r="U116" s="556"/>
      <c r="V116" s="556"/>
      <c r="W116" s="556"/>
      <c r="X116" s="556"/>
      <c r="Y116" s="556"/>
      <c r="Z116" s="556"/>
      <c r="AA116" s="556"/>
      <c r="AB116" s="556"/>
      <c r="AC116" s="556"/>
    </row>
    <row r="117" spans="6:29">
      <c r="F117" s="556"/>
      <c r="G117" s="556"/>
      <c r="H117" s="556"/>
      <c r="I117" s="556"/>
      <c r="J117" s="556"/>
      <c r="K117" s="556"/>
      <c r="L117" s="556"/>
      <c r="M117" s="556"/>
      <c r="N117" s="556"/>
      <c r="O117" s="556"/>
      <c r="P117" s="556"/>
      <c r="Q117" s="556"/>
      <c r="R117" s="556"/>
      <c r="S117" s="556"/>
      <c r="T117" s="556"/>
      <c r="U117" s="556"/>
      <c r="V117" s="556"/>
      <c r="W117" s="556"/>
      <c r="X117" s="556"/>
      <c r="Y117" s="556"/>
      <c r="Z117" s="556"/>
      <c r="AA117" s="556"/>
      <c r="AB117" s="556"/>
      <c r="AC117" s="556"/>
    </row>
    <row r="118" spans="6:29">
      <c r="F118" s="556"/>
      <c r="G118" s="556"/>
      <c r="H118" s="556"/>
      <c r="I118" s="556"/>
      <c r="J118" s="556"/>
      <c r="K118" s="556"/>
      <c r="L118" s="556"/>
      <c r="M118" s="556"/>
      <c r="N118" s="556"/>
      <c r="O118" s="556"/>
      <c r="P118" s="556"/>
      <c r="Q118" s="556"/>
      <c r="R118" s="556"/>
      <c r="S118" s="556"/>
      <c r="T118" s="556"/>
      <c r="U118" s="556"/>
      <c r="V118" s="556"/>
      <c r="W118" s="556"/>
      <c r="X118" s="556"/>
      <c r="Y118" s="556"/>
      <c r="Z118" s="556"/>
      <c r="AA118" s="556"/>
      <c r="AB118" s="556"/>
      <c r="AC118" s="556"/>
    </row>
    <row r="119" spans="6:29"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56"/>
      <c r="AB119" s="556"/>
      <c r="AC119" s="556"/>
    </row>
    <row r="120" spans="6:29"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56"/>
      <c r="AB120" s="556"/>
      <c r="AC120" s="556"/>
    </row>
    <row r="121" spans="6:29">
      <c r="F121" s="556"/>
      <c r="G121" s="556"/>
      <c r="H121" s="556"/>
      <c r="I121" s="556"/>
      <c r="J121" s="556"/>
      <c r="K121" s="556"/>
      <c r="L121" s="556"/>
      <c r="M121" s="556"/>
      <c r="N121" s="556"/>
      <c r="O121" s="556"/>
      <c r="P121" s="556"/>
      <c r="Q121" s="556"/>
      <c r="R121" s="556"/>
      <c r="S121" s="556"/>
      <c r="T121" s="556"/>
      <c r="U121" s="556"/>
      <c r="V121" s="556"/>
      <c r="W121" s="556"/>
      <c r="X121" s="556"/>
      <c r="Y121" s="556"/>
      <c r="Z121" s="556"/>
      <c r="AA121" s="556"/>
      <c r="AB121" s="556"/>
      <c r="AC121" s="556"/>
    </row>
    <row r="122" spans="6:29">
      <c r="F122" s="556"/>
      <c r="G122" s="556"/>
      <c r="H122" s="556"/>
      <c r="I122" s="556"/>
      <c r="J122" s="556"/>
      <c r="K122" s="556"/>
      <c r="L122" s="556"/>
      <c r="M122" s="556"/>
      <c r="N122" s="556"/>
      <c r="O122" s="556"/>
      <c r="P122" s="556"/>
      <c r="Q122" s="556"/>
      <c r="R122" s="556"/>
      <c r="S122" s="556"/>
      <c r="T122" s="556"/>
      <c r="U122" s="556"/>
      <c r="V122" s="556"/>
      <c r="W122" s="556"/>
      <c r="X122" s="556"/>
      <c r="Y122" s="556"/>
      <c r="Z122" s="556"/>
      <c r="AA122" s="556"/>
      <c r="AB122" s="556"/>
      <c r="AC122" s="556"/>
    </row>
    <row r="123" spans="6:29"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56"/>
      <c r="AB123" s="556"/>
      <c r="AC123" s="556"/>
    </row>
    <row r="124" spans="6:29"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56"/>
      <c r="AB124" s="556"/>
      <c r="AC124" s="556"/>
    </row>
    <row r="125" spans="6:29"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56"/>
      <c r="AB125" s="556"/>
      <c r="AC125" s="556"/>
    </row>
    <row r="126" spans="6:29"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56"/>
      <c r="AB126" s="556"/>
      <c r="AC126" s="556"/>
    </row>
    <row r="127" spans="6:29">
      <c r="F127" s="556"/>
      <c r="G127" s="556"/>
      <c r="H127" s="556"/>
      <c r="I127" s="556"/>
      <c r="J127" s="556"/>
      <c r="K127" s="556"/>
      <c r="L127" s="556"/>
      <c r="M127" s="556"/>
      <c r="N127" s="556"/>
      <c r="O127" s="556"/>
      <c r="P127" s="556"/>
      <c r="Q127" s="556"/>
      <c r="R127" s="556"/>
      <c r="S127" s="556"/>
      <c r="T127" s="556"/>
      <c r="U127" s="556"/>
      <c r="V127" s="556"/>
      <c r="W127" s="556"/>
      <c r="X127" s="556"/>
      <c r="Y127" s="556"/>
      <c r="Z127" s="556"/>
      <c r="AA127" s="556"/>
      <c r="AB127" s="556"/>
      <c r="AC127" s="556"/>
    </row>
    <row r="128" spans="6:29">
      <c r="F128" s="556"/>
      <c r="G128" s="556"/>
      <c r="H128" s="556"/>
      <c r="I128" s="556"/>
      <c r="J128" s="556"/>
      <c r="K128" s="556"/>
      <c r="L128" s="556"/>
      <c r="M128" s="556"/>
      <c r="N128" s="556"/>
      <c r="O128" s="556"/>
      <c r="P128" s="556"/>
      <c r="Q128" s="556"/>
      <c r="R128" s="556"/>
      <c r="S128" s="556"/>
      <c r="T128" s="556"/>
      <c r="U128" s="556"/>
      <c r="V128" s="556"/>
      <c r="W128" s="556"/>
      <c r="X128" s="556"/>
      <c r="Y128" s="556"/>
      <c r="Z128" s="556"/>
      <c r="AA128" s="556"/>
      <c r="AB128" s="556"/>
      <c r="AC128" s="556"/>
    </row>
    <row r="129" spans="6:29"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56"/>
      <c r="AB129" s="556"/>
      <c r="AC129" s="556"/>
    </row>
    <row r="130" spans="6:29">
      <c r="F130" s="556"/>
      <c r="G130" s="556"/>
      <c r="H130" s="556"/>
      <c r="I130" s="556"/>
      <c r="J130" s="556"/>
      <c r="K130" s="556"/>
      <c r="L130" s="556"/>
      <c r="M130" s="556"/>
      <c r="N130" s="556"/>
      <c r="O130" s="556"/>
      <c r="P130" s="556"/>
      <c r="Q130" s="556"/>
      <c r="R130" s="556"/>
      <c r="S130" s="556"/>
      <c r="T130" s="556"/>
      <c r="U130" s="556"/>
      <c r="V130" s="556"/>
      <c r="W130" s="556"/>
      <c r="X130" s="556"/>
      <c r="Y130" s="556"/>
      <c r="Z130" s="556"/>
      <c r="AA130" s="556"/>
      <c r="AB130" s="556"/>
      <c r="AC130" s="556"/>
    </row>
    <row r="131" spans="6:29"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56"/>
      <c r="AB131" s="556"/>
      <c r="AC131" s="556"/>
    </row>
    <row r="132" spans="6:29">
      <c r="F132" s="556"/>
      <c r="G132" s="556"/>
      <c r="H132" s="556"/>
      <c r="I132" s="556"/>
      <c r="J132" s="556"/>
      <c r="K132" s="556"/>
      <c r="L132" s="556"/>
      <c r="M132" s="556"/>
      <c r="N132" s="556"/>
      <c r="O132" s="556"/>
      <c r="P132" s="556"/>
      <c r="Q132" s="556"/>
      <c r="R132" s="556"/>
      <c r="S132" s="556"/>
      <c r="T132" s="556"/>
      <c r="U132" s="556"/>
      <c r="V132" s="556"/>
      <c r="W132" s="556"/>
      <c r="X132" s="556"/>
      <c r="Y132" s="556"/>
      <c r="Z132" s="556"/>
      <c r="AA132" s="556"/>
      <c r="AB132" s="556"/>
      <c r="AC132" s="556"/>
    </row>
    <row r="133" spans="6:29">
      <c r="F133" s="556"/>
      <c r="G133" s="556"/>
      <c r="H133" s="556"/>
      <c r="I133" s="556"/>
      <c r="J133" s="556"/>
      <c r="K133" s="556"/>
      <c r="L133" s="556"/>
      <c r="M133" s="556"/>
      <c r="N133" s="556"/>
      <c r="O133" s="556"/>
      <c r="P133" s="556"/>
      <c r="Q133" s="556"/>
      <c r="R133" s="556"/>
      <c r="S133" s="556"/>
      <c r="T133" s="556"/>
      <c r="U133" s="556"/>
      <c r="V133" s="556"/>
      <c r="W133" s="556"/>
      <c r="X133" s="556"/>
      <c r="Y133" s="556"/>
      <c r="Z133" s="556"/>
      <c r="AA133" s="556"/>
      <c r="AB133" s="556"/>
      <c r="AC133" s="556"/>
    </row>
    <row r="134" spans="6:29"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56"/>
      <c r="AB134" s="556"/>
      <c r="AC134" s="556"/>
    </row>
    <row r="135" spans="6:29">
      <c r="F135" s="556"/>
      <c r="G135" s="556"/>
      <c r="H135" s="556"/>
      <c r="I135" s="556"/>
      <c r="J135" s="556"/>
      <c r="K135" s="556"/>
      <c r="L135" s="556"/>
      <c r="M135" s="556"/>
      <c r="N135" s="556"/>
      <c r="O135" s="556"/>
      <c r="P135" s="556"/>
      <c r="Q135" s="556"/>
      <c r="R135" s="556"/>
      <c r="S135" s="556"/>
      <c r="T135" s="556"/>
      <c r="U135" s="556"/>
      <c r="V135" s="556"/>
      <c r="W135" s="556"/>
      <c r="X135" s="556"/>
      <c r="Y135" s="556"/>
      <c r="Z135" s="556"/>
      <c r="AA135" s="556"/>
      <c r="AB135" s="556"/>
      <c r="AC135" s="556"/>
    </row>
    <row r="136" spans="6:29"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56"/>
      <c r="AB136" s="556"/>
      <c r="AC136" s="556"/>
    </row>
    <row r="137" spans="6:29">
      <c r="F137" s="556"/>
      <c r="G137" s="556"/>
      <c r="H137" s="556"/>
      <c r="I137" s="556"/>
      <c r="J137" s="556"/>
      <c r="K137" s="556"/>
      <c r="L137" s="556"/>
      <c r="M137" s="556"/>
      <c r="N137" s="556"/>
      <c r="O137" s="556"/>
      <c r="P137" s="556"/>
      <c r="Q137" s="556"/>
      <c r="R137" s="556"/>
      <c r="S137" s="556"/>
      <c r="T137" s="556"/>
      <c r="U137" s="556"/>
      <c r="V137" s="556"/>
      <c r="W137" s="556"/>
      <c r="X137" s="556"/>
      <c r="Y137" s="556"/>
      <c r="Z137" s="556"/>
      <c r="AA137" s="556"/>
      <c r="AB137" s="556"/>
      <c r="AC137" s="556"/>
    </row>
    <row r="138" spans="6:29">
      <c r="F138" s="556"/>
      <c r="G138" s="556"/>
      <c r="H138" s="556"/>
      <c r="I138" s="556"/>
      <c r="J138" s="556"/>
      <c r="K138" s="556"/>
      <c r="L138" s="556"/>
      <c r="M138" s="556"/>
      <c r="N138" s="556"/>
      <c r="O138" s="556"/>
      <c r="P138" s="556"/>
      <c r="Q138" s="556"/>
      <c r="R138" s="556"/>
      <c r="S138" s="556"/>
      <c r="T138" s="556"/>
      <c r="U138" s="556"/>
      <c r="V138" s="556"/>
      <c r="W138" s="556"/>
      <c r="X138" s="556"/>
      <c r="Y138" s="556"/>
      <c r="Z138" s="556"/>
      <c r="AA138" s="556"/>
      <c r="AB138" s="556"/>
      <c r="AC138" s="556"/>
    </row>
    <row r="139" spans="6:29"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56"/>
      <c r="AB139" s="556"/>
      <c r="AC139" s="556"/>
    </row>
    <row r="140" spans="6:29"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56"/>
      <c r="AB140" s="556"/>
      <c r="AC140" s="556"/>
    </row>
    <row r="141" spans="6:29"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56"/>
      <c r="AB141" s="556"/>
      <c r="AC141" s="556"/>
    </row>
    <row r="142" spans="6:29"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56"/>
      <c r="AB142" s="556"/>
      <c r="AC142" s="556"/>
    </row>
    <row r="143" spans="6:29">
      <c r="F143" s="556"/>
      <c r="G143" s="556"/>
      <c r="H143" s="556"/>
      <c r="I143" s="556"/>
      <c r="J143" s="556"/>
      <c r="K143" s="556"/>
      <c r="L143" s="556"/>
      <c r="M143" s="556"/>
      <c r="N143" s="556"/>
      <c r="O143" s="556"/>
      <c r="P143" s="556"/>
      <c r="Q143" s="556"/>
      <c r="R143" s="556"/>
      <c r="S143" s="556"/>
      <c r="T143" s="556"/>
      <c r="U143" s="556"/>
      <c r="V143" s="556"/>
      <c r="W143" s="556"/>
      <c r="X143" s="556"/>
      <c r="Y143" s="556"/>
      <c r="Z143" s="556"/>
      <c r="AA143" s="556"/>
      <c r="AB143" s="556"/>
      <c r="AC143" s="556"/>
    </row>
    <row r="144" spans="6:29">
      <c r="F144" s="556"/>
      <c r="G144" s="556"/>
      <c r="H144" s="556"/>
      <c r="I144" s="556"/>
      <c r="J144" s="556"/>
      <c r="K144" s="556"/>
      <c r="L144" s="556"/>
      <c r="M144" s="556"/>
      <c r="N144" s="556"/>
      <c r="O144" s="556"/>
      <c r="P144" s="556"/>
      <c r="Q144" s="556"/>
      <c r="R144" s="556"/>
      <c r="S144" s="556"/>
      <c r="T144" s="556"/>
      <c r="U144" s="556"/>
      <c r="V144" s="556"/>
      <c r="W144" s="556"/>
      <c r="X144" s="556"/>
      <c r="Y144" s="556"/>
      <c r="Z144" s="556"/>
      <c r="AA144" s="556"/>
      <c r="AB144" s="556"/>
      <c r="AC144" s="556"/>
    </row>
    <row r="145" spans="6:29"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56"/>
      <c r="AB145" s="556"/>
      <c r="AC145" s="556"/>
    </row>
    <row r="146" spans="6:29"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56"/>
      <c r="AB146" s="556"/>
      <c r="AC146" s="556"/>
    </row>
    <row r="147" spans="6:29"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56"/>
      <c r="AB147" s="556"/>
      <c r="AC147" s="556"/>
    </row>
    <row r="148" spans="6:29">
      <c r="F148" s="556"/>
      <c r="G148" s="556"/>
      <c r="H148" s="556"/>
      <c r="I148" s="556"/>
      <c r="J148" s="556"/>
      <c r="K148" s="556"/>
      <c r="L148" s="556"/>
      <c r="M148" s="556"/>
      <c r="N148" s="556"/>
      <c r="O148" s="556"/>
      <c r="P148" s="556"/>
      <c r="Q148" s="556"/>
      <c r="R148" s="556"/>
      <c r="S148" s="556"/>
      <c r="T148" s="556"/>
      <c r="U148" s="556"/>
      <c r="V148" s="556"/>
      <c r="W148" s="556"/>
      <c r="X148" s="556"/>
      <c r="Y148" s="556"/>
      <c r="Z148" s="556"/>
      <c r="AA148" s="556"/>
      <c r="AB148" s="556"/>
      <c r="AC148" s="556"/>
    </row>
    <row r="149" spans="6:29">
      <c r="F149" s="556"/>
      <c r="G149" s="556"/>
      <c r="H149" s="556"/>
      <c r="I149" s="556"/>
      <c r="J149" s="556"/>
      <c r="K149" s="556"/>
      <c r="L149" s="556"/>
      <c r="M149" s="556"/>
      <c r="N149" s="556"/>
      <c r="O149" s="556"/>
      <c r="P149" s="556"/>
      <c r="Q149" s="556"/>
      <c r="R149" s="556"/>
      <c r="S149" s="556"/>
      <c r="T149" s="556"/>
      <c r="U149" s="556"/>
      <c r="V149" s="556"/>
      <c r="W149" s="556"/>
      <c r="X149" s="556"/>
      <c r="Y149" s="556"/>
      <c r="Z149" s="556"/>
      <c r="AA149" s="556"/>
      <c r="AB149" s="556"/>
      <c r="AC149" s="556"/>
    </row>
    <row r="150" spans="6:29">
      <c r="F150" s="556"/>
      <c r="G150" s="556"/>
      <c r="H150" s="556"/>
      <c r="I150" s="556"/>
      <c r="J150" s="556"/>
      <c r="K150" s="556"/>
      <c r="L150" s="556"/>
      <c r="M150" s="556"/>
      <c r="N150" s="556"/>
      <c r="O150" s="556"/>
      <c r="P150" s="556"/>
      <c r="Q150" s="556"/>
      <c r="R150" s="556"/>
      <c r="S150" s="556"/>
      <c r="T150" s="556"/>
      <c r="U150" s="556"/>
      <c r="V150" s="556"/>
      <c r="W150" s="556"/>
      <c r="X150" s="556"/>
      <c r="Y150" s="556"/>
      <c r="Z150" s="556"/>
      <c r="AA150" s="556"/>
      <c r="AB150" s="556"/>
      <c r="AC150" s="556"/>
    </row>
    <row r="151" spans="6:29">
      <c r="F151" s="556"/>
      <c r="G151" s="556"/>
      <c r="H151" s="556"/>
      <c r="I151" s="556"/>
      <c r="J151" s="556"/>
      <c r="K151" s="556"/>
      <c r="L151" s="556"/>
      <c r="M151" s="556"/>
      <c r="N151" s="556"/>
      <c r="O151" s="556"/>
      <c r="P151" s="556"/>
      <c r="Q151" s="556"/>
      <c r="R151" s="556"/>
      <c r="S151" s="556"/>
      <c r="T151" s="556"/>
      <c r="U151" s="556"/>
      <c r="V151" s="556"/>
      <c r="W151" s="556"/>
      <c r="X151" s="556"/>
      <c r="Y151" s="556"/>
      <c r="Z151" s="556"/>
      <c r="AA151" s="556"/>
      <c r="AB151" s="556"/>
      <c r="AC151" s="556"/>
    </row>
    <row r="152" spans="6:29"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56"/>
      <c r="AB152" s="556"/>
      <c r="AC152" s="556"/>
    </row>
    <row r="153" spans="6:29"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56"/>
      <c r="AB153" s="556"/>
      <c r="AC153" s="556"/>
    </row>
    <row r="154" spans="6:29"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56"/>
      <c r="AB154" s="556"/>
      <c r="AC154" s="556"/>
    </row>
    <row r="155" spans="6:29"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56"/>
      <c r="AB155" s="556"/>
      <c r="AC155" s="556"/>
    </row>
    <row r="156" spans="6:29">
      <c r="F156" s="556"/>
      <c r="G156" s="556"/>
      <c r="H156" s="556"/>
      <c r="I156" s="556"/>
      <c r="J156" s="556"/>
      <c r="K156" s="556"/>
      <c r="L156" s="556"/>
      <c r="M156" s="556"/>
      <c r="N156" s="556"/>
      <c r="O156" s="556"/>
      <c r="P156" s="556"/>
      <c r="Q156" s="556"/>
      <c r="R156" s="556"/>
      <c r="S156" s="556"/>
      <c r="T156" s="556"/>
      <c r="U156" s="556"/>
      <c r="V156" s="556"/>
      <c r="W156" s="556"/>
      <c r="X156" s="556"/>
      <c r="Y156" s="556"/>
      <c r="Z156" s="556"/>
      <c r="AA156" s="556"/>
      <c r="AB156" s="556"/>
      <c r="AC156" s="556"/>
    </row>
    <row r="157" spans="6:29"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56"/>
      <c r="AB157" s="556"/>
      <c r="AC157" s="556"/>
    </row>
    <row r="158" spans="6:29"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56"/>
      <c r="AB158" s="556"/>
      <c r="AC158" s="556"/>
    </row>
    <row r="159" spans="6:29"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56"/>
      <c r="AB159" s="556"/>
      <c r="AC159" s="556"/>
    </row>
    <row r="160" spans="6:29">
      <c r="F160" s="556"/>
      <c r="G160" s="556"/>
      <c r="H160" s="556"/>
      <c r="I160" s="556"/>
      <c r="J160" s="556"/>
      <c r="K160" s="556"/>
      <c r="L160" s="556"/>
      <c r="M160" s="556"/>
      <c r="N160" s="556"/>
      <c r="O160" s="556"/>
      <c r="P160" s="556"/>
      <c r="Q160" s="556"/>
      <c r="R160" s="556"/>
      <c r="S160" s="556"/>
      <c r="T160" s="556"/>
      <c r="U160" s="556"/>
      <c r="V160" s="556"/>
      <c r="W160" s="556"/>
      <c r="X160" s="556"/>
      <c r="Y160" s="556"/>
      <c r="Z160" s="556"/>
      <c r="AA160" s="556"/>
      <c r="AB160" s="556"/>
      <c r="AC160" s="556"/>
    </row>
    <row r="161" spans="6:29">
      <c r="F161" s="556"/>
      <c r="G161" s="556"/>
      <c r="H161" s="556"/>
      <c r="I161" s="556"/>
      <c r="J161" s="556"/>
      <c r="K161" s="556"/>
      <c r="L161" s="556"/>
      <c r="M161" s="556"/>
      <c r="N161" s="556"/>
      <c r="O161" s="556"/>
      <c r="P161" s="556"/>
      <c r="Q161" s="556"/>
      <c r="R161" s="556"/>
      <c r="S161" s="556"/>
      <c r="T161" s="556"/>
      <c r="U161" s="556"/>
      <c r="V161" s="556"/>
      <c r="W161" s="556"/>
      <c r="X161" s="556"/>
      <c r="Y161" s="556"/>
      <c r="Z161" s="556"/>
      <c r="AA161" s="556"/>
      <c r="AB161" s="556"/>
      <c r="AC161" s="556"/>
    </row>
    <row r="162" spans="6:29">
      <c r="F162" s="556"/>
      <c r="G162" s="556"/>
      <c r="H162" s="556"/>
      <c r="I162" s="556"/>
      <c r="J162" s="556"/>
      <c r="K162" s="556"/>
      <c r="L162" s="556"/>
      <c r="M162" s="556"/>
      <c r="N162" s="556"/>
      <c r="O162" s="556"/>
      <c r="P162" s="556"/>
      <c r="Q162" s="556"/>
      <c r="R162" s="556"/>
      <c r="S162" s="556"/>
      <c r="T162" s="556"/>
      <c r="U162" s="556"/>
      <c r="V162" s="556"/>
      <c r="W162" s="556"/>
      <c r="X162" s="556"/>
      <c r="Y162" s="556"/>
      <c r="Z162" s="556"/>
      <c r="AA162" s="556"/>
      <c r="AB162" s="556"/>
      <c r="AC162" s="556"/>
    </row>
    <row r="163" spans="6:29">
      <c r="F163" s="556"/>
      <c r="G163" s="556"/>
      <c r="H163" s="556"/>
      <c r="I163" s="556"/>
      <c r="J163" s="556"/>
      <c r="K163" s="556"/>
      <c r="L163" s="556"/>
      <c r="M163" s="556"/>
      <c r="N163" s="556"/>
      <c r="O163" s="556"/>
      <c r="P163" s="556"/>
      <c r="Q163" s="556"/>
      <c r="R163" s="556"/>
      <c r="S163" s="556"/>
      <c r="T163" s="556"/>
      <c r="U163" s="556"/>
      <c r="V163" s="556"/>
      <c r="W163" s="556"/>
      <c r="X163" s="556"/>
      <c r="Y163" s="556"/>
      <c r="Z163" s="556"/>
      <c r="AA163" s="556"/>
      <c r="AB163" s="556"/>
      <c r="AC163" s="556"/>
    </row>
    <row r="164" spans="6:29">
      <c r="F164" s="556"/>
      <c r="G164" s="556"/>
      <c r="H164" s="556"/>
      <c r="I164" s="556"/>
      <c r="J164" s="556"/>
      <c r="K164" s="556"/>
      <c r="L164" s="556"/>
      <c r="M164" s="556"/>
      <c r="N164" s="556"/>
      <c r="O164" s="556"/>
      <c r="P164" s="556"/>
      <c r="Q164" s="556"/>
      <c r="R164" s="556"/>
      <c r="S164" s="556"/>
      <c r="T164" s="556"/>
      <c r="U164" s="556"/>
      <c r="V164" s="556"/>
      <c r="W164" s="556"/>
      <c r="X164" s="556"/>
      <c r="Y164" s="556"/>
      <c r="Z164" s="556"/>
      <c r="AA164" s="556"/>
      <c r="AB164" s="556"/>
      <c r="AC164" s="556"/>
    </row>
    <row r="165" spans="6:29">
      <c r="F165" s="556"/>
      <c r="G165" s="556"/>
      <c r="H165" s="556"/>
      <c r="I165" s="556"/>
      <c r="J165" s="556"/>
      <c r="K165" s="556"/>
      <c r="L165" s="556"/>
      <c r="M165" s="556"/>
      <c r="N165" s="556"/>
      <c r="O165" s="556"/>
      <c r="P165" s="556"/>
      <c r="Q165" s="556"/>
      <c r="R165" s="556"/>
      <c r="S165" s="556"/>
      <c r="T165" s="556"/>
      <c r="U165" s="556"/>
      <c r="V165" s="556"/>
      <c r="W165" s="556"/>
      <c r="X165" s="556"/>
      <c r="Y165" s="556"/>
      <c r="Z165" s="556"/>
      <c r="AA165" s="556"/>
      <c r="AB165" s="556"/>
      <c r="AC165" s="556"/>
    </row>
    <row r="166" spans="6:29">
      <c r="F166" s="556"/>
      <c r="G166" s="556"/>
      <c r="H166" s="556"/>
      <c r="I166" s="556"/>
      <c r="J166" s="556"/>
      <c r="K166" s="556"/>
      <c r="L166" s="556"/>
      <c r="M166" s="556"/>
      <c r="N166" s="556"/>
      <c r="O166" s="556"/>
      <c r="P166" s="556"/>
      <c r="Q166" s="556"/>
      <c r="R166" s="556"/>
      <c r="S166" s="556"/>
      <c r="T166" s="556"/>
      <c r="U166" s="556"/>
      <c r="V166" s="556"/>
      <c r="W166" s="556"/>
      <c r="X166" s="556"/>
      <c r="Y166" s="556"/>
      <c r="Z166" s="556"/>
      <c r="AA166" s="556"/>
      <c r="AB166" s="556"/>
      <c r="AC166" s="556"/>
    </row>
    <row r="167" spans="6:29">
      <c r="F167" s="556"/>
      <c r="G167" s="556"/>
      <c r="H167" s="556"/>
      <c r="I167" s="556"/>
      <c r="J167" s="556"/>
      <c r="K167" s="556"/>
      <c r="L167" s="556"/>
      <c r="M167" s="556"/>
      <c r="N167" s="556"/>
      <c r="O167" s="556"/>
      <c r="P167" s="556"/>
      <c r="Q167" s="556"/>
      <c r="R167" s="556"/>
      <c r="S167" s="556"/>
      <c r="T167" s="556"/>
      <c r="U167" s="556"/>
      <c r="V167" s="556"/>
      <c r="W167" s="556"/>
      <c r="X167" s="556"/>
      <c r="Y167" s="556"/>
      <c r="Z167" s="556"/>
      <c r="AA167" s="556"/>
      <c r="AB167" s="556"/>
      <c r="AC167" s="556"/>
    </row>
    <row r="168" spans="6:29">
      <c r="F168" s="556"/>
      <c r="G168" s="556"/>
      <c r="H168" s="556"/>
      <c r="I168" s="556"/>
      <c r="J168" s="556"/>
      <c r="K168" s="556"/>
      <c r="L168" s="556"/>
      <c r="M168" s="556"/>
      <c r="N168" s="556"/>
      <c r="O168" s="556"/>
      <c r="P168" s="556"/>
      <c r="Q168" s="556"/>
      <c r="R168" s="556"/>
      <c r="S168" s="556"/>
      <c r="T168" s="556"/>
      <c r="U168" s="556"/>
      <c r="V168" s="556"/>
      <c r="W168" s="556"/>
      <c r="X168" s="556"/>
      <c r="Y168" s="556"/>
      <c r="Z168" s="556"/>
      <c r="AA168" s="556"/>
      <c r="AB168" s="556"/>
      <c r="AC168" s="556"/>
    </row>
    <row r="169" spans="6:29"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56"/>
      <c r="AB169" s="556"/>
      <c r="AC169" s="556"/>
    </row>
    <row r="170" spans="6:29"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56"/>
      <c r="AB170" s="556"/>
      <c r="AC170" s="556"/>
    </row>
    <row r="171" spans="6:29"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56"/>
      <c r="AB171" s="556"/>
      <c r="AC171" s="556"/>
    </row>
    <row r="172" spans="6:29">
      <c r="F172" s="556"/>
      <c r="G172" s="556"/>
      <c r="H172" s="556"/>
      <c r="I172" s="556"/>
      <c r="J172" s="556"/>
      <c r="K172" s="556"/>
      <c r="L172" s="556"/>
      <c r="M172" s="556"/>
      <c r="N172" s="556"/>
      <c r="O172" s="556"/>
      <c r="P172" s="556"/>
      <c r="Q172" s="556"/>
      <c r="R172" s="556"/>
      <c r="S172" s="556"/>
      <c r="T172" s="556"/>
      <c r="U172" s="556"/>
      <c r="V172" s="556"/>
      <c r="W172" s="556"/>
      <c r="X172" s="556"/>
      <c r="Y172" s="556"/>
      <c r="Z172" s="556"/>
      <c r="AA172" s="556"/>
      <c r="AB172" s="556"/>
      <c r="AC172" s="556"/>
    </row>
    <row r="173" spans="6:29">
      <c r="F173" s="556"/>
      <c r="G173" s="556"/>
      <c r="H173" s="556"/>
      <c r="I173" s="556"/>
      <c r="J173" s="556"/>
      <c r="K173" s="556"/>
      <c r="L173" s="556"/>
      <c r="M173" s="556"/>
      <c r="N173" s="556"/>
      <c r="O173" s="556"/>
      <c r="P173" s="556"/>
      <c r="Q173" s="556"/>
      <c r="R173" s="556"/>
      <c r="S173" s="556"/>
      <c r="T173" s="556"/>
      <c r="U173" s="556"/>
      <c r="V173" s="556"/>
      <c r="W173" s="556"/>
      <c r="X173" s="556"/>
      <c r="Y173" s="556"/>
      <c r="Z173" s="556"/>
      <c r="AA173" s="556"/>
      <c r="AB173" s="556"/>
      <c r="AC173" s="556"/>
    </row>
    <row r="174" spans="6:29">
      <c r="F174" s="556"/>
      <c r="G174" s="556"/>
      <c r="H174" s="556"/>
      <c r="I174" s="556"/>
      <c r="J174" s="556"/>
      <c r="K174" s="556"/>
      <c r="L174" s="556"/>
      <c r="M174" s="556"/>
      <c r="N174" s="556"/>
      <c r="O174" s="556"/>
      <c r="P174" s="556"/>
      <c r="Q174" s="556"/>
      <c r="R174" s="556"/>
      <c r="S174" s="556"/>
      <c r="T174" s="556"/>
      <c r="U174" s="556"/>
      <c r="V174" s="556"/>
      <c r="W174" s="556"/>
      <c r="X174" s="556"/>
      <c r="Y174" s="556"/>
      <c r="Z174" s="556"/>
      <c r="AA174" s="556"/>
      <c r="AB174" s="556"/>
      <c r="AC174" s="556"/>
    </row>
    <row r="175" spans="6:29"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56"/>
      <c r="AB175" s="556"/>
      <c r="AC175" s="556"/>
    </row>
    <row r="176" spans="6:29"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56"/>
      <c r="AB176" s="556"/>
      <c r="AC176" s="556"/>
    </row>
    <row r="177" spans="6:29"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56"/>
      <c r="AB177" s="556"/>
      <c r="AC177" s="556"/>
    </row>
    <row r="178" spans="6:29">
      <c r="F178" s="556"/>
      <c r="G178" s="556"/>
      <c r="H178" s="556"/>
      <c r="I178" s="556"/>
      <c r="J178" s="556"/>
      <c r="K178" s="556"/>
      <c r="L178" s="556"/>
      <c r="M178" s="556"/>
      <c r="N178" s="556"/>
      <c r="O178" s="556"/>
      <c r="P178" s="556"/>
      <c r="Q178" s="556"/>
      <c r="R178" s="556"/>
      <c r="S178" s="556"/>
      <c r="T178" s="556"/>
      <c r="U178" s="556"/>
      <c r="V178" s="556"/>
      <c r="W178" s="556"/>
      <c r="X178" s="556"/>
      <c r="Y178" s="556"/>
      <c r="Z178" s="556"/>
      <c r="AA178" s="556"/>
      <c r="AB178" s="556"/>
      <c r="AC178" s="556"/>
    </row>
    <row r="179" spans="6:29"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56"/>
      <c r="AB179" s="556"/>
      <c r="AC179" s="556"/>
    </row>
    <row r="180" spans="6:29"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56"/>
      <c r="AB180" s="556"/>
      <c r="AC180" s="556"/>
    </row>
    <row r="181" spans="6:29"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56"/>
      <c r="AB181" s="556"/>
      <c r="AC181" s="556"/>
    </row>
    <row r="182" spans="6:29"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56"/>
      <c r="AB182" s="556"/>
      <c r="AC182" s="556"/>
    </row>
    <row r="183" spans="6:29">
      <c r="F183" s="556"/>
      <c r="G183" s="556"/>
      <c r="H183" s="556"/>
      <c r="I183" s="556"/>
      <c r="J183" s="556"/>
      <c r="K183" s="556"/>
      <c r="L183" s="556"/>
      <c r="M183" s="556"/>
      <c r="N183" s="556"/>
      <c r="O183" s="556"/>
      <c r="P183" s="556"/>
      <c r="Q183" s="556"/>
      <c r="R183" s="556"/>
      <c r="S183" s="556"/>
      <c r="T183" s="556"/>
      <c r="U183" s="556"/>
      <c r="V183" s="556"/>
      <c r="W183" s="556"/>
      <c r="X183" s="556"/>
      <c r="Y183" s="556"/>
      <c r="Z183" s="556"/>
      <c r="AA183" s="556"/>
      <c r="AB183" s="556"/>
      <c r="AC183" s="556"/>
    </row>
    <row r="184" spans="6:29">
      <c r="F184" s="556"/>
      <c r="G184" s="556"/>
      <c r="H184" s="556"/>
      <c r="I184" s="556"/>
      <c r="J184" s="556"/>
      <c r="K184" s="556"/>
      <c r="L184" s="556"/>
      <c r="M184" s="556"/>
      <c r="N184" s="556"/>
      <c r="O184" s="556"/>
      <c r="P184" s="556"/>
      <c r="Q184" s="556"/>
      <c r="R184" s="556"/>
      <c r="S184" s="556"/>
      <c r="T184" s="556"/>
      <c r="U184" s="556"/>
      <c r="V184" s="556"/>
      <c r="W184" s="556"/>
      <c r="X184" s="556"/>
      <c r="Y184" s="556"/>
      <c r="Z184" s="556"/>
      <c r="AA184" s="556"/>
      <c r="AB184" s="556"/>
      <c r="AC184" s="556"/>
    </row>
    <row r="185" spans="6:29"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56"/>
      <c r="AB185" s="556"/>
      <c r="AC185" s="556"/>
    </row>
    <row r="186" spans="6:29"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56"/>
      <c r="AB186" s="556"/>
      <c r="AC186" s="556"/>
    </row>
    <row r="187" spans="6:29"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56"/>
      <c r="AB187" s="556"/>
      <c r="AC187" s="556"/>
    </row>
  </sheetData>
  <mergeCells count="1">
    <mergeCell ref="A1:A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I17"/>
  <sheetViews>
    <sheetView zoomScaleNormal="100" workbookViewId="0">
      <pane ySplit="1" topLeftCell="A2" activePane="bottomLeft" state="frozen"/>
      <selection pane="bottomLeft" activeCell="H18" sqref="H18"/>
    </sheetView>
  </sheetViews>
  <sheetFormatPr defaultRowHeight="14.25"/>
  <cols>
    <col min="1" max="1" width="18.140625" style="79" customWidth="1"/>
    <col min="2" max="2" width="7.42578125" style="79" customWidth="1"/>
    <col min="3" max="3" width="5.140625" style="86" customWidth="1"/>
    <col min="4" max="4" width="9.42578125" style="79" customWidth="1"/>
    <col min="5" max="5" width="15.7109375" style="79" customWidth="1"/>
    <col min="6" max="6" width="5.140625" style="79" customWidth="1"/>
    <col min="7" max="7" width="9.42578125" style="79" customWidth="1"/>
    <col min="8" max="8" width="15.7109375" style="79" customWidth="1"/>
    <col min="9" max="9" width="5.140625" style="79" customWidth="1"/>
    <col min="10" max="10" width="9.42578125" style="79" customWidth="1"/>
    <col min="11" max="11" width="15.7109375" style="79" customWidth="1"/>
    <col min="12" max="12" width="5.140625" style="79" customWidth="1"/>
    <col min="13" max="13" width="9.42578125" style="79" customWidth="1"/>
    <col min="14" max="14" width="15.7109375" style="79" customWidth="1"/>
    <col min="15" max="15" width="5.140625" style="79" customWidth="1"/>
    <col min="16" max="16" width="9.42578125" style="79" customWidth="1"/>
    <col min="17" max="17" width="15.7109375" style="79" customWidth="1"/>
    <col min="18" max="18" width="5.140625" style="79" customWidth="1"/>
    <col min="19" max="19" width="9.42578125" style="79" customWidth="1"/>
    <col min="20" max="20" width="15.7109375" style="79" customWidth="1"/>
    <col min="21" max="21" width="5.140625" style="79" customWidth="1"/>
    <col min="22" max="22" width="9.42578125" style="79" customWidth="1"/>
    <col min="23" max="23" width="15.7109375" style="79" customWidth="1"/>
    <col min="24" max="24" width="5.140625" style="79" customWidth="1"/>
    <col min="25" max="25" width="9.42578125" style="79" customWidth="1"/>
    <col min="26" max="26" width="15.7109375" style="79" customWidth="1"/>
    <col min="27" max="27" width="5.140625" style="79" customWidth="1"/>
    <col min="28" max="28" width="9.42578125" style="79" customWidth="1"/>
    <col min="29" max="29" width="15.7109375" style="79" customWidth="1"/>
    <col min="30" max="30" width="5.140625" style="79" customWidth="1"/>
    <col min="31" max="31" width="9.42578125" style="79" customWidth="1"/>
    <col min="32" max="32" width="15.7109375" style="79" customWidth="1"/>
    <col min="33" max="33" width="9.140625" style="79"/>
    <col min="34" max="34" width="6.42578125" style="79" customWidth="1"/>
    <col min="35" max="35" width="17.140625" style="79" customWidth="1"/>
    <col min="36" max="16384" width="9.140625" style="79"/>
  </cols>
  <sheetData>
    <row r="1" spans="1:35" ht="18.75" thickBot="1">
      <c r="A1" s="575" t="s">
        <v>218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  <c r="M1" s="576"/>
      <c r="N1" s="576"/>
      <c r="O1" s="576"/>
      <c r="P1" s="576"/>
      <c r="Q1" s="576"/>
      <c r="R1" s="576"/>
      <c r="S1" s="576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8"/>
    </row>
    <row r="2" spans="1:35" ht="15" thickBot="1"/>
    <row r="3" spans="1:35" ht="16.5" customHeight="1" thickBot="1">
      <c r="A3" s="571" t="s">
        <v>68</v>
      </c>
      <c r="B3" s="572"/>
      <c r="C3" s="561">
        <v>2025</v>
      </c>
      <c r="D3" s="562"/>
      <c r="E3" s="563"/>
      <c r="F3" s="561">
        <v>2026</v>
      </c>
      <c r="G3" s="562"/>
      <c r="H3" s="563"/>
      <c r="I3" s="561">
        <v>2027</v>
      </c>
      <c r="J3" s="562"/>
      <c r="K3" s="563"/>
      <c r="L3" s="561">
        <v>2028</v>
      </c>
      <c r="M3" s="562"/>
      <c r="N3" s="563"/>
      <c r="O3" s="561">
        <v>2029</v>
      </c>
      <c r="P3" s="562"/>
      <c r="Q3" s="563"/>
      <c r="R3" s="561">
        <v>2030</v>
      </c>
      <c r="S3" s="562"/>
      <c r="T3" s="563"/>
      <c r="U3" s="561">
        <v>2031</v>
      </c>
      <c r="V3" s="562"/>
      <c r="W3" s="563"/>
      <c r="X3" s="561">
        <v>2032</v>
      </c>
      <c r="Y3" s="562"/>
      <c r="Z3" s="563"/>
      <c r="AA3" s="561">
        <v>2033</v>
      </c>
      <c r="AB3" s="562"/>
      <c r="AC3" s="563"/>
      <c r="AD3" s="561">
        <v>2034</v>
      </c>
      <c r="AE3" s="562"/>
      <c r="AF3" s="563"/>
      <c r="AH3" s="564" t="s">
        <v>0</v>
      </c>
      <c r="AI3" s="565"/>
    </row>
    <row r="4" spans="1:35" ht="15.75" customHeight="1" thickBot="1">
      <c r="A4" s="573"/>
      <c r="B4" s="574"/>
      <c r="C4" s="568"/>
      <c r="D4" s="569"/>
      <c r="E4" s="570"/>
      <c r="F4" s="568">
        <v>5.0000000000000001E-3</v>
      </c>
      <c r="G4" s="579"/>
      <c r="H4" s="570"/>
      <c r="I4" s="568">
        <v>0.01</v>
      </c>
      <c r="J4" s="569"/>
      <c r="K4" s="570"/>
      <c r="L4" s="568">
        <v>0.01</v>
      </c>
      <c r="M4" s="569"/>
      <c r="N4" s="570"/>
      <c r="O4" s="568">
        <v>0.01</v>
      </c>
      <c r="P4" s="569"/>
      <c r="Q4" s="570"/>
      <c r="R4" s="568">
        <v>0.01</v>
      </c>
      <c r="S4" s="569"/>
      <c r="T4" s="570"/>
      <c r="U4" s="568">
        <v>0.01</v>
      </c>
      <c r="V4" s="569"/>
      <c r="W4" s="570"/>
      <c r="X4" s="568">
        <v>0.01</v>
      </c>
      <c r="Y4" s="569"/>
      <c r="Z4" s="570"/>
      <c r="AA4" s="568">
        <v>0.01</v>
      </c>
      <c r="AB4" s="569"/>
      <c r="AC4" s="570"/>
      <c r="AD4" s="568">
        <v>0.01</v>
      </c>
      <c r="AE4" s="569"/>
      <c r="AF4" s="570"/>
      <c r="AH4" s="566"/>
      <c r="AI4" s="567"/>
    </row>
    <row r="5" spans="1:35" ht="16.5" thickBot="1">
      <c r="A5" s="544" t="s">
        <v>11</v>
      </c>
      <c r="B5" s="545" t="s">
        <v>1</v>
      </c>
      <c r="C5" s="440" t="s">
        <v>3</v>
      </c>
      <c r="D5" s="440" t="s">
        <v>41</v>
      </c>
      <c r="E5" s="438" t="s">
        <v>5</v>
      </c>
      <c r="F5" s="441" t="s">
        <v>3</v>
      </c>
      <c r="G5" s="442" t="s">
        <v>41</v>
      </c>
      <c r="H5" s="443" t="s">
        <v>5</v>
      </c>
      <c r="I5" s="441" t="s">
        <v>3</v>
      </c>
      <c r="J5" s="442" t="s">
        <v>41</v>
      </c>
      <c r="K5" s="443" t="s">
        <v>5</v>
      </c>
      <c r="L5" s="441" t="s">
        <v>3</v>
      </c>
      <c r="M5" s="442" t="s">
        <v>41</v>
      </c>
      <c r="N5" s="443" t="s">
        <v>5</v>
      </c>
      <c r="O5" s="441" t="s">
        <v>3</v>
      </c>
      <c r="P5" s="442" t="s">
        <v>41</v>
      </c>
      <c r="Q5" s="443" t="s">
        <v>5</v>
      </c>
      <c r="R5" s="441" t="s">
        <v>3</v>
      </c>
      <c r="S5" s="442" t="s">
        <v>41</v>
      </c>
      <c r="T5" s="443" t="s">
        <v>5</v>
      </c>
      <c r="U5" s="441" t="s">
        <v>3</v>
      </c>
      <c r="V5" s="442" t="s">
        <v>41</v>
      </c>
      <c r="W5" s="443" t="s">
        <v>5</v>
      </c>
      <c r="X5" s="441" t="s">
        <v>3</v>
      </c>
      <c r="Y5" s="442" t="s">
        <v>41</v>
      </c>
      <c r="Z5" s="443" t="s">
        <v>5</v>
      </c>
      <c r="AA5" s="441" t="s">
        <v>3</v>
      </c>
      <c r="AB5" s="442" t="s">
        <v>41</v>
      </c>
      <c r="AC5" s="443" t="s">
        <v>5</v>
      </c>
      <c r="AD5" s="441" t="s">
        <v>3</v>
      </c>
      <c r="AE5" s="442" t="s">
        <v>41</v>
      </c>
      <c r="AF5" s="443" t="s">
        <v>5</v>
      </c>
      <c r="AH5" s="441" t="s">
        <v>3</v>
      </c>
      <c r="AI5" s="442" t="s">
        <v>6</v>
      </c>
    </row>
    <row r="6" spans="1:35">
      <c r="A6" s="112" t="s">
        <v>167</v>
      </c>
      <c r="B6" s="113" t="s">
        <v>89</v>
      </c>
      <c r="C6" s="97">
        <v>1</v>
      </c>
      <c r="D6" s="117">
        <f>15000/2</f>
        <v>7500</v>
      </c>
      <c r="E6" s="118">
        <f t="shared" ref="E6:E14" si="0">C6*D6*12</f>
        <v>90000</v>
      </c>
      <c r="F6" s="92">
        <v>1</v>
      </c>
      <c r="G6" s="131">
        <f>(D6*F4)+D6</f>
        <v>7537.5</v>
      </c>
      <c r="H6" s="123">
        <f>F6*G6*12</f>
        <v>90450</v>
      </c>
      <c r="I6" s="92">
        <v>1</v>
      </c>
      <c r="J6" s="131">
        <f>(G6*I4)+G6</f>
        <v>7612.875</v>
      </c>
      <c r="K6" s="123">
        <f>I6*J6*12</f>
        <v>91354.5</v>
      </c>
      <c r="L6" s="92">
        <v>1</v>
      </c>
      <c r="M6" s="131">
        <f>(J6*L4)+J6</f>
        <v>7689.0037499999999</v>
      </c>
      <c r="N6" s="123">
        <f>L6*M6*12</f>
        <v>92268.044999999998</v>
      </c>
      <c r="O6" s="92">
        <v>1</v>
      </c>
      <c r="P6" s="131">
        <f>(M6*O4)+M6</f>
        <v>7765.8937875000001</v>
      </c>
      <c r="Q6" s="123">
        <f>O6*P6*12</f>
        <v>93190.725449999998</v>
      </c>
      <c r="R6" s="92">
        <v>1</v>
      </c>
      <c r="S6" s="131">
        <f>(P6*R4)+P6</f>
        <v>7843.5527253750006</v>
      </c>
      <c r="T6" s="123">
        <f>R6*S6*12</f>
        <v>94122.632704500007</v>
      </c>
      <c r="U6" s="92">
        <v>1</v>
      </c>
      <c r="V6" s="131">
        <f>(S6*U4)+S6</f>
        <v>7921.9882526287502</v>
      </c>
      <c r="W6" s="123">
        <f>U6*V6*12</f>
        <v>95063.859031544998</v>
      </c>
      <c r="X6" s="92">
        <v>1</v>
      </c>
      <c r="Y6" s="131">
        <f>(V6*X4)+V6</f>
        <v>8001.2081351550378</v>
      </c>
      <c r="Z6" s="123">
        <f>X6*Y6*12</f>
        <v>96014.497621860457</v>
      </c>
      <c r="AA6" s="92">
        <v>1</v>
      </c>
      <c r="AB6" s="131">
        <f>(Y6*AA4)+Y6</f>
        <v>8081.2202165065883</v>
      </c>
      <c r="AC6" s="123">
        <f>AA6*AB6*12</f>
        <v>96974.642598079052</v>
      </c>
      <c r="AD6" s="92">
        <v>1</v>
      </c>
      <c r="AE6" s="131">
        <f>(AB6*AD4)+AB6</f>
        <v>8162.0324186716543</v>
      </c>
      <c r="AF6" s="123">
        <f>AD6*AE6*12</f>
        <v>97944.389024059856</v>
      </c>
      <c r="AH6" s="84">
        <f>AD6+AA6+X6+U6+R6+O6+L6+I6+F6+C6</f>
        <v>10</v>
      </c>
      <c r="AI6" s="128">
        <f>AF6+AC6+Z6+W6+T6+Q6+N6+K6+H6+E6</f>
        <v>937383.29143004445</v>
      </c>
    </row>
    <row r="7" spans="1:35">
      <c r="A7" s="114" t="s">
        <v>168</v>
      </c>
      <c r="B7" s="115" t="s">
        <v>89</v>
      </c>
      <c r="C7" s="98">
        <v>1</v>
      </c>
      <c r="D7" s="119">
        <v>12000</v>
      </c>
      <c r="E7" s="120">
        <f t="shared" si="0"/>
        <v>144000</v>
      </c>
      <c r="F7" s="94">
        <v>1</v>
      </c>
      <c r="G7" s="124">
        <f>(D7*F4)+D7</f>
        <v>12060</v>
      </c>
      <c r="H7" s="125">
        <f t="shared" ref="H7:H14" si="1">F7*G7*12</f>
        <v>144720</v>
      </c>
      <c r="I7" s="94">
        <v>1</v>
      </c>
      <c r="J7" s="124">
        <f>(G7*I4)+G7</f>
        <v>12180.6</v>
      </c>
      <c r="K7" s="125">
        <f t="shared" ref="K7:K14" si="2">I7*J7*12</f>
        <v>146167.20000000001</v>
      </c>
      <c r="L7" s="94">
        <v>1</v>
      </c>
      <c r="M7" s="124">
        <f>(J7*L4)+J7</f>
        <v>12302.406000000001</v>
      </c>
      <c r="N7" s="125">
        <f t="shared" ref="N7:N14" si="3">L7*M7*12</f>
        <v>147628.872</v>
      </c>
      <c r="O7" s="94">
        <v>1</v>
      </c>
      <c r="P7" s="124">
        <f>(M7*O4)+M7</f>
        <v>12425.430060000001</v>
      </c>
      <c r="Q7" s="125">
        <f t="shared" ref="Q7:Q14" si="4">O7*P7*12</f>
        <v>149105.16072000001</v>
      </c>
      <c r="R7" s="94">
        <v>1</v>
      </c>
      <c r="S7" s="124">
        <f>(P7*R4)+P7</f>
        <v>12549.6843606</v>
      </c>
      <c r="T7" s="125">
        <f t="shared" ref="T7:T14" si="5">R7*S7*12</f>
        <v>150596.21232719999</v>
      </c>
      <c r="U7" s="94">
        <v>1</v>
      </c>
      <c r="V7" s="124">
        <f>(S7*U4)+S7</f>
        <v>12675.181204206001</v>
      </c>
      <c r="W7" s="125">
        <f t="shared" ref="W7:W14" si="6">U7*V7*12</f>
        <v>152102.174450472</v>
      </c>
      <c r="X7" s="94">
        <v>1</v>
      </c>
      <c r="Y7" s="124">
        <f>(V7*X4)+V7</f>
        <v>12801.933016248062</v>
      </c>
      <c r="Z7" s="125">
        <f t="shared" ref="Z7:Z14" si="7">X7*Y7*12</f>
        <v>153623.19619497674</v>
      </c>
      <c r="AA7" s="94">
        <v>1</v>
      </c>
      <c r="AB7" s="124">
        <f>(Y7*AA4)+Y7</f>
        <v>12929.952346410542</v>
      </c>
      <c r="AC7" s="125">
        <f t="shared" ref="AC7:AC14" si="8">AA7*AB7*12</f>
        <v>155159.4281569265</v>
      </c>
      <c r="AD7" s="94">
        <v>1</v>
      </c>
      <c r="AE7" s="124">
        <f>(AB7*AD4)+AB7</f>
        <v>13059.251869874648</v>
      </c>
      <c r="AF7" s="125">
        <f t="shared" ref="AF7:AF14" si="9">AD7*AE7*12</f>
        <v>156711.02243849577</v>
      </c>
      <c r="AH7" s="108">
        <f t="shared" ref="AH7:AH14" si="10">AD7+AA7+X7+U7+R7+O7+L7+I7+F7+C7</f>
        <v>10</v>
      </c>
      <c r="AI7" s="129">
        <f t="shared" ref="AI7:AI14" si="11">AF7+AC7+Z7+W7+T7+Q7+N7+K7+H7+E7</f>
        <v>1499813.2662880709</v>
      </c>
    </row>
    <row r="8" spans="1:35">
      <c r="A8" s="114" t="s">
        <v>169</v>
      </c>
      <c r="B8" s="115" t="s">
        <v>89</v>
      </c>
      <c r="C8" s="98">
        <v>8</v>
      </c>
      <c r="D8" s="119">
        <v>7000</v>
      </c>
      <c r="E8" s="120">
        <f t="shared" si="0"/>
        <v>672000</v>
      </c>
      <c r="F8" s="94">
        <v>8</v>
      </c>
      <c r="G8" s="124">
        <f>(D8*F4)+D8</f>
        <v>7035</v>
      </c>
      <c r="H8" s="125">
        <f t="shared" si="1"/>
        <v>675360</v>
      </c>
      <c r="I8" s="94">
        <v>8</v>
      </c>
      <c r="J8" s="124">
        <f>(G8*I4)+G8</f>
        <v>7105.35</v>
      </c>
      <c r="K8" s="125">
        <f t="shared" si="2"/>
        <v>682113.60000000009</v>
      </c>
      <c r="L8" s="94">
        <v>8</v>
      </c>
      <c r="M8" s="124">
        <f>(J8*L4)+J8</f>
        <v>7176.4035000000003</v>
      </c>
      <c r="N8" s="125">
        <f t="shared" si="3"/>
        <v>688934.73600000003</v>
      </c>
      <c r="O8" s="94">
        <v>8</v>
      </c>
      <c r="P8" s="124">
        <f>(M8*O4)+M8</f>
        <v>7248.1675350000005</v>
      </c>
      <c r="Q8" s="125">
        <f t="shared" si="4"/>
        <v>695824.08336000005</v>
      </c>
      <c r="R8" s="94">
        <v>8</v>
      </c>
      <c r="S8" s="124">
        <f>(P8*R4)+P8</f>
        <v>7320.6492103500004</v>
      </c>
      <c r="T8" s="125">
        <f t="shared" si="5"/>
        <v>702782.3241936001</v>
      </c>
      <c r="U8" s="94">
        <v>8</v>
      </c>
      <c r="V8" s="124">
        <f>(S8*U4)+S8</f>
        <v>7393.8557024535003</v>
      </c>
      <c r="W8" s="125">
        <f t="shared" si="6"/>
        <v>709810.14743553603</v>
      </c>
      <c r="X8" s="94">
        <v>8</v>
      </c>
      <c r="Y8" s="124">
        <f>(V8*X4)+V8</f>
        <v>7467.7942594780352</v>
      </c>
      <c r="Z8" s="125">
        <f t="shared" si="7"/>
        <v>716908.24890989135</v>
      </c>
      <c r="AA8" s="94">
        <v>8</v>
      </c>
      <c r="AB8" s="124">
        <f>(Y8*AA4)+Y8</f>
        <v>7542.4722020728159</v>
      </c>
      <c r="AC8" s="125">
        <f t="shared" si="8"/>
        <v>724077.33139899035</v>
      </c>
      <c r="AD8" s="94">
        <v>8</v>
      </c>
      <c r="AE8" s="124">
        <f>(AB8*AD4)+AB8</f>
        <v>7617.8969240935439</v>
      </c>
      <c r="AF8" s="125">
        <f t="shared" si="9"/>
        <v>731318.10471298022</v>
      </c>
      <c r="AH8" s="108">
        <f t="shared" si="10"/>
        <v>80</v>
      </c>
      <c r="AI8" s="129">
        <f t="shared" si="11"/>
        <v>6999128.5760109983</v>
      </c>
    </row>
    <row r="9" spans="1:35">
      <c r="A9" s="114" t="s">
        <v>170</v>
      </c>
      <c r="B9" s="115" t="s">
        <v>89</v>
      </c>
      <c r="C9" s="98">
        <v>2</v>
      </c>
      <c r="D9" s="119">
        <v>9000</v>
      </c>
      <c r="E9" s="120">
        <f t="shared" si="0"/>
        <v>216000</v>
      </c>
      <c r="F9" s="94">
        <v>2</v>
      </c>
      <c r="G9" s="124">
        <f>(D9*F4)+D9</f>
        <v>9045</v>
      </c>
      <c r="H9" s="125">
        <f t="shared" si="1"/>
        <v>217080</v>
      </c>
      <c r="I9" s="94">
        <v>2</v>
      </c>
      <c r="J9" s="124">
        <f>(G9*I4)+G9</f>
        <v>9135.4500000000007</v>
      </c>
      <c r="K9" s="125">
        <f t="shared" si="2"/>
        <v>219250.80000000002</v>
      </c>
      <c r="L9" s="94">
        <v>2</v>
      </c>
      <c r="M9" s="124">
        <f>(J9*L4)+J9</f>
        <v>9226.8045000000002</v>
      </c>
      <c r="N9" s="125">
        <f t="shared" si="3"/>
        <v>221443.30800000002</v>
      </c>
      <c r="O9" s="94">
        <v>2</v>
      </c>
      <c r="P9" s="124">
        <f>(M9*O4)+M9</f>
        <v>9319.0725450000009</v>
      </c>
      <c r="Q9" s="125">
        <f t="shared" si="4"/>
        <v>223657.74108000001</v>
      </c>
      <c r="R9" s="94">
        <v>2</v>
      </c>
      <c r="S9" s="124">
        <f>(P9*R4)+P9</f>
        <v>9412.2632704500011</v>
      </c>
      <c r="T9" s="125">
        <f t="shared" si="5"/>
        <v>225894.31849080004</v>
      </c>
      <c r="U9" s="94">
        <v>2</v>
      </c>
      <c r="V9" s="124">
        <f>(S9*U4)+S9</f>
        <v>9506.3859031545016</v>
      </c>
      <c r="W9" s="125">
        <f t="shared" si="6"/>
        <v>228153.26167570805</v>
      </c>
      <c r="X9" s="94">
        <v>2</v>
      </c>
      <c r="Y9" s="124">
        <f>(V9*X4)+V9</f>
        <v>9601.4497621860464</v>
      </c>
      <c r="Z9" s="125">
        <f t="shared" si="7"/>
        <v>230434.79429246511</v>
      </c>
      <c r="AA9" s="94">
        <v>2</v>
      </c>
      <c r="AB9" s="124">
        <f>(Y9*AA4)+Y9</f>
        <v>9697.4642598079063</v>
      </c>
      <c r="AC9" s="125">
        <f t="shared" si="8"/>
        <v>232739.14223538974</v>
      </c>
      <c r="AD9" s="94">
        <v>2</v>
      </c>
      <c r="AE9" s="124">
        <f>(AB9*AD4)+AB9</f>
        <v>9794.4389024059856</v>
      </c>
      <c r="AF9" s="125">
        <f t="shared" si="9"/>
        <v>235066.53365774365</v>
      </c>
      <c r="AH9" s="108">
        <f t="shared" si="10"/>
        <v>20</v>
      </c>
      <c r="AI9" s="129">
        <f t="shared" si="11"/>
        <v>2249719.8994321069</v>
      </c>
    </row>
    <row r="10" spans="1:35">
      <c r="A10" s="114" t="s">
        <v>174</v>
      </c>
      <c r="B10" s="115" t="s">
        <v>89</v>
      </c>
      <c r="C10" s="98">
        <v>2</v>
      </c>
      <c r="D10" s="119">
        <v>14000</v>
      </c>
      <c r="E10" s="120">
        <f t="shared" si="0"/>
        <v>336000</v>
      </c>
      <c r="F10" s="94">
        <v>2</v>
      </c>
      <c r="G10" s="124">
        <f>(D10*F4)+D10</f>
        <v>14070</v>
      </c>
      <c r="H10" s="125">
        <f t="shared" si="1"/>
        <v>337680</v>
      </c>
      <c r="I10" s="94">
        <v>2</v>
      </c>
      <c r="J10" s="124">
        <f>(G10*I4)+G10</f>
        <v>14210.7</v>
      </c>
      <c r="K10" s="125">
        <f t="shared" si="2"/>
        <v>341056.80000000005</v>
      </c>
      <c r="L10" s="94">
        <v>2</v>
      </c>
      <c r="M10" s="124">
        <f>(J10*L4)+J10</f>
        <v>14352.807000000001</v>
      </c>
      <c r="N10" s="125">
        <f t="shared" si="3"/>
        <v>344467.36800000002</v>
      </c>
      <c r="O10" s="94">
        <v>2</v>
      </c>
      <c r="P10" s="124">
        <f>(M10*O4)+M10</f>
        <v>14496.335070000001</v>
      </c>
      <c r="Q10" s="125">
        <f t="shared" si="4"/>
        <v>347912.04168000002</v>
      </c>
      <c r="R10" s="94">
        <v>2</v>
      </c>
      <c r="S10" s="124">
        <f>(P10*R4)+P10</f>
        <v>14641.298420700001</v>
      </c>
      <c r="T10" s="125">
        <f t="shared" si="5"/>
        <v>351391.16209680005</v>
      </c>
      <c r="U10" s="94">
        <v>2</v>
      </c>
      <c r="V10" s="124">
        <f>(S10*U4)+S10</f>
        <v>14787.711404907001</v>
      </c>
      <c r="W10" s="125">
        <f t="shared" si="6"/>
        <v>354905.07371776801</v>
      </c>
      <c r="X10" s="94">
        <v>2</v>
      </c>
      <c r="Y10" s="124">
        <f>(V10*X4)+V10</f>
        <v>14935.58851895607</v>
      </c>
      <c r="Z10" s="125">
        <f t="shared" si="7"/>
        <v>358454.12445494568</v>
      </c>
      <c r="AA10" s="94">
        <v>2</v>
      </c>
      <c r="AB10" s="124">
        <f>(Y10*AA4)+Y10</f>
        <v>15084.944404145632</v>
      </c>
      <c r="AC10" s="125">
        <f t="shared" si="8"/>
        <v>362038.66569949518</v>
      </c>
      <c r="AD10" s="94">
        <v>2</v>
      </c>
      <c r="AE10" s="124">
        <f>(AB10*AD4)+AB10</f>
        <v>15235.793848187088</v>
      </c>
      <c r="AF10" s="125">
        <f t="shared" si="9"/>
        <v>365659.05235649011</v>
      </c>
      <c r="AH10" s="108">
        <f t="shared" si="10"/>
        <v>20</v>
      </c>
      <c r="AI10" s="129">
        <f t="shared" si="11"/>
        <v>3499564.2880054992</v>
      </c>
    </row>
    <row r="11" spans="1:35">
      <c r="A11" s="114" t="s">
        <v>171</v>
      </c>
      <c r="B11" s="115" t="s">
        <v>89</v>
      </c>
      <c r="C11" s="98">
        <v>2</v>
      </c>
      <c r="D11" s="119">
        <v>11000</v>
      </c>
      <c r="E11" s="120">
        <f t="shared" si="0"/>
        <v>264000</v>
      </c>
      <c r="F11" s="94">
        <v>2</v>
      </c>
      <c r="G11" s="124">
        <f>(D11*F4)+D11</f>
        <v>11055</v>
      </c>
      <c r="H11" s="125">
        <f t="shared" si="1"/>
        <v>265320</v>
      </c>
      <c r="I11" s="94">
        <v>2</v>
      </c>
      <c r="J11" s="124">
        <f>(G11*I4)+G11</f>
        <v>11165.55</v>
      </c>
      <c r="K11" s="125">
        <f t="shared" si="2"/>
        <v>267973.19999999995</v>
      </c>
      <c r="L11" s="94">
        <v>2</v>
      </c>
      <c r="M11" s="124">
        <f>(J11*L4)+J11</f>
        <v>11277.2055</v>
      </c>
      <c r="N11" s="125">
        <f t="shared" si="3"/>
        <v>270652.93200000003</v>
      </c>
      <c r="O11" s="94">
        <v>2</v>
      </c>
      <c r="P11" s="124">
        <f>(M11*O4)+M11</f>
        <v>11389.977554999999</v>
      </c>
      <c r="Q11" s="125">
        <f t="shared" si="4"/>
        <v>273359.46132</v>
      </c>
      <c r="R11" s="94">
        <v>2</v>
      </c>
      <c r="S11" s="124">
        <f>(P11*R4)+P11</f>
        <v>11503.87733055</v>
      </c>
      <c r="T11" s="125">
        <f t="shared" si="5"/>
        <v>276093.0559332</v>
      </c>
      <c r="U11" s="94">
        <v>2</v>
      </c>
      <c r="V11" s="124">
        <f>(S11*U4)+S11</f>
        <v>11618.916103855499</v>
      </c>
      <c r="W11" s="125">
        <f t="shared" si="6"/>
        <v>278853.98649253196</v>
      </c>
      <c r="X11" s="94">
        <v>2</v>
      </c>
      <c r="Y11" s="124">
        <f>(V11*X4)+V11</f>
        <v>11735.105264894055</v>
      </c>
      <c r="Z11" s="125">
        <f t="shared" si="7"/>
        <v>281642.52635745733</v>
      </c>
      <c r="AA11" s="94">
        <v>2</v>
      </c>
      <c r="AB11" s="124">
        <f>(Y11*AA4)+Y11</f>
        <v>11852.456317542996</v>
      </c>
      <c r="AC11" s="125">
        <f t="shared" si="8"/>
        <v>284458.95162103191</v>
      </c>
      <c r="AD11" s="94">
        <v>2</v>
      </c>
      <c r="AE11" s="124">
        <f>(AB11*AD4)+AB11</f>
        <v>11970.980880718425</v>
      </c>
      <c r="AF11" s="125">
        <f t="shared" si="9"/>
        <v>287303.54113724222</v>
      </c>
      <c r="AH11" s="108">
        <f t="shared" si="10"/>
        <v>20</v>
      </c>
      <c r="AI11" s="129">
        <f t="shared" si="11"/>
        <v>2749657.6548614632</v>
      </c>
    </row>
    <row r="12" spans="1:35">
      <c r="A12" s="114" t="s">
        <v>172</v>
      </c>
      <c r="B12" s="115" t="s">
        <v>89</v>
      </c>
      <c r="C12" s="98">
        <v>3</v>
      </c>
      <c r="D12" s="119">
        <v>9000</v>
      </c>
      <c r="E12" s="120">
        <f t="shared" si="0"/>
        <v>324000</v>
      </c>
      <c r="F12" s="94">
        <v>3</v>
      </c>
      <c r="G12" s="124">
        <f>(D12*F4)+D12</f>
        <v>9045</v>
      </c>
      <c r="H12" s="125">
        <f t="shared" si="1"/>
        <v>325620</v>
      </c>
      <c r="I12" s="94">
        <v>3</v>
      </c>
      <c r="J12" s="124">
        <f>(G12*I4)+G12</f>
        <v>9135.4500000000007</v>
      </c>
      <c r="K12" s="125">
        <f t="shared" si="2"/>
        <v>328876.2</v>
      </c>
      <c r="L12" s="94">
        <v>3</v>
      </c>
      <c r="M12" s="124">
        <f>(J12*L4)+J12</f>
        <v>9226.8045000000002</v>
      </c>
      <c r="N12" s="125">
        <f t="shared" si="3"/>
        <v>332164.96200000006</v>
      </c>
      <c r="O12" s="94">
        <v>3</v>
      </c>
      <c r="P12" s="124">
        <f>(M12*O4)+M12</f>
        <v>9319.0725450000009</v>
      </c>
      <c r="Q12" s="125">
        <f t="shared" si="4"/>
        <v>335486.61161999998</v>
      </c>
      <c r="R12" s="94">
        <v>3</v>
      </c>
      <c r="S12" s="124">
        <f>(P12*R4)+P12</f>
        <v>9412.2632704500011</v>
      </c>
      <c r="T12" s="125">
        <f t="shared" si="5"/>
        <v>338841.47773620009</v>
      </c>
      <c r="U12" s="94">
        <v>3</v>
      </c>
      <c r="V12" s="124">
        <f>(S12*U4)+S12</f>
        <v>9506.3859031545016</v>
      </c>
      <c r="W12" s="125">
        <f t="shared" si="6"/>
        <v>342229.89251356211</v>
      </c>
      <c r="X12" s="94">
        <v>3</v>
      </c>
      <c r="Y12" s="124">
        <f>(V12*X4)+V12</f>
        <v>9601.4497621860464</v>
      </c>
      <c r="Z12" s="125">
        <f t="shared" si="7"/>
        <v>345652.19143869769</v>
      </c>
      <c r="AA12" s="94">
        <v>3</v>
      </c>
      <c r="AB12" s="124">
        <f>(Y12*AA4)+Y12</f>
        <v>9697.4642598079063</v>
      </c>
      <c r="AC12" s="125">
        <f t="shared" si="8"/>
        <v>349108.71335308463</v>
      </c>
      <c r="AD12" s="94">
        <v>3</v>
      </c>
      <c r="AE12" s="124">
        <f>(AB12*AD4)+AB12</f>
        <v>9794.4389024059856</v>
      </c>
      <c r="AF12" s="125">
        <f t="shared" si="9"/>
        <v>352599.80048661551</v>
      </c>
      <c r="AH12" s="108">
        <f t="shared" si="10"/>
        <v>30</v>
      </c>
      <c r="AI12" s="129">
        <f t="shared" si="11"/>
        <v>3374579.8491481608</v>
      </c>
    </row>
    <row r="13" spans="1:35">
      <c r="A13" s="114" t="s">
        <v>175</v>
      </c>
      <c r="B13" s="115" t="s">
        <v>89</v>
      </c>
      <c r="C13" s="98">
        <v>2</v>
      </c>
      <c r="D13" s="119">
        <v>5000</v>
      </c>
      <c r="E13" s="120">
        <f t="shared" si="0"/>
        <v>120000</v>
      </c>
      <c r="F13" s="94">
        <v>2</v>
      </c>
      <c r="G13" s="124">
        <f>(D13*F4)+D13</f>
        <v>5025</v>
      </c>
      <c r="H13" s="125">
        <f t="shared" si="1"/>
        <v>120600</v>
      </c>
      <c r="I13" s="94">
        <v>2</v>
      </c>
      <c r="J13" s="124">
        <f>(G13*I4)+G13</f>
        <v>5075.25</v>
      </c>
      <c r="K13" s="125">
        <f t="shared" si="2"/>
        <v>121806</v>
      </c>
      <c r="L13" s="94">
        <v>2</v>
      </c>
      <c r="M13" s="124">
        <f>(J13*L4)+J13</f>
        <v>5126.0024999999996</v>
      </c>
      <c r="N13" s="125">
        <f t="shared" si="3"/>
        <v>123024.06</v>
      </c>
      <c r="O13" s="94">
        <v>2</v>
      </c>
      <c r="P13" s="124">
        <f>(M13*O4)+M13</f>
        <v>5177.2625249999992</v>
      </c>
      <c r="Q13" s="125">
        <f t="shared" si="4"/>
        <v>124254.30059999999</v>
      </c>
      <c r="R13" s="94">
        <v>2</v>
      </c>
      <c r="S13" s="124">
        <f>(P13*R4)+P13</f>
        <v>5229.0351502499989</v>
      </c>
      <c r="T13" s="125">
        <f t="shared" si="5"/>
        <v>125496.84360599998</v>
      </c>
      <c r="U13" s="94">
        <v>2</v>
      </c>
      <c r="V13" s="124">
        <f>(S13*U4)+S13</f>
        <v>5281.3255017524989</v>
      </c>
      <c r="W13" s="125">
        <f t="shared" si="6"/>
        <v>126751.81204205997</v>
      </c>
      <c r="X13" s="94">
        <v>2</v>
      </c>
      <c r="Y13" s="124">
        <f>(V13*X4)+V13</f>
        <v>5334.138756770024</v>
      </c>
      <c r="Z13" s="125">
        <f t="shared" si="7"/>
        <v>128019.33016248058</v>
      </c>
      <c r="AA13" s="94">
        <v>2</v>
      </c>
      <c r="AB13" s="124">
        <f>(Y13*AA4)+Y13</f>
        <v>5387.4801443377246</v>
      </c>
      <c r="AC13" s="125">
        <f t="shared" si="8"/>
        <v>129299.52346410538</v>
      </c>
      <c r="AD13" s="94">
        <v>2</v>
      </c>
      <c r="AE13" s="124">
        <f>(AB13*AD4)+AB13</f>
        <v>5441.3549457811023</v>
      </c>
      <c r="AF13" s="125">
        <f t="shared" si="9"/>
        <v>130592.51869874645</v>
      </c>
      <c r="AH13" s="108">
        <f t="shared" si="10"/>
        <v>20</v>
      </c>
      <c r="AI13" s="129">
        <f t="shared" si="11"/>
        <v>1249844.3885733923</v>
      </c>
    </row>
    <row r="14" spans="1:35">
      <c r="A14" s="114" t="s">
        <v>173</v>
      </c>
      <c r="B14" s="115" t="s">
        <v>89</v>
      </c>
      <c r="C14" s="98">
        <v>1</v>
      </c>
      <c r="D14" s="119">
        <v>9000</v>
      </c>
      <c r="E14" s="120">
        <f t="shared" si="0"/>
        <v>108000</v>
      </c>
      <c r="F14" s="94">
        <v>1</v>
      </c>
      <c r="G14" s="124">
        <f>(D14*F4)+D14</f>
        <v>9045</v>
      </c>
      <c r="H14" s="125">
        <f t="shared" si="1"/>
        <v>108540</v>
      </c>
      <c r="I14" s="94">
        <v>1</v>
      </c>
      <c r="J14" s="124">
        <f>(G14*I4)+G14</f>
        <v>9135.4500000000007</v>
      </c>
      <c r="K14" s="125">
        <f t="shared" si="2"/>
        <v>109625.40000000001</v>
      </c>
      <c r="L14" s="94">
        <v>1</v>
      </c>
      <c r="M14" s="124">
        <f>(J14*L4)+J14</f>
        <v>9226.8045000000002</v>
      </c>
      <c r="N14" s="125">
        <f t="shared" si="3"/>
        <v>110721.65400000001</v>
      </c>
      <c r="O14" s="94">
        <v>1</v>
      </c>
      <c r="P14" s="124">
        <f>(M14*O4)+M14</f>
        <v>9319.0725450000009</v>
      </c>
      <c r="Q14" s="125">
        <f t="shared" si="4"/>
        <v>111828.87054</v>
      </c>
      <c r="R14" s="94">
        <v>1</v>
      </c>
      <c r="S14" s="124">
        <f>(P14*R4)+P14</f>
        <v>9412.2632704500011</v>
      </c>
      <c r="T14" s="125">
        <f t="shared" si="5"/>
        <v>112947.15924540002</v>
      </c>
      <c r="U14" s="94">
        <v>1</v>
      </c>
      <c r="V14" s="124">
        <f>(S14*U4)+S14</f>
        <v>9506.3859031545016</v>
      </c>
      <c r="W14" s="125">
        <f t="shared" si="6"/>
        <v>114076.63083785403</v>
      </c>
      <c r="X14" s="94">
        <v>1</v>
      </c>
      <c r="Y14" s="124">
        <f>(V14*X4)+V14</f>
        <v>9601.4497621860464</v>
      </c>
      <c r="Z14" s="125">
        <f t="shared" si="7"/>
        <v>115217.39714623256</v>
      </c>
      <c r="AA14" s="94">
        <v>1</v>
      </c>
      <c r="AB14" s="124">
        <f>(Y14*AA4)+Y14</f>
        <v>9697.4642598079063</v>
      </c>
      <c r="AC14" s="125">
        <f t="shared" si="8"/>
        <v>116369.57111769487</v>
      </c>
      <c r="AD14" s="94">
        <v>1</v>
      </c>
      <c r="AE14" s="124">
        <f>(AB14*AD4)+AB14</f>
        <v>9794.4389024059856</v>
      </c>
      <c r="AF14" s="125">
        <f t="shared" si="9"/>
        <v>117533.26682887183</v>
      </c>
      <c r="AH14" s="108">
        <f t="shared" si="10"/>
        <v>10</v>
      </c>
      <c r="AI14" s="129">
        <f t="shared" si="11"/>
        <v>1124859.9497160534</v>
      </c>
    </row>
    <row r="15" spans="1:35" ht="15.75" thickBot="1">
      <c r="A15" s="506" t="s">
        <v>0</v>
      </c>
      <c r="B15" s="116"/>
      <c r="C15" s="100">
        <f>SUM(C6:C14)</f>
        <v>22</v>
      </c>
      <c r="D15" s="121"/>
      <c r="E15" s="122">
        <f>SUM(E6:E14)</f>
        <v>2274000</v>
      </c>
      <c r="F15" s="96">
        <f>SUM(F6:F14)</f>
        <v>22</v>
      </c>
      <c r="G15" s="126"/>
      <c r="H15" s="127">
        <f>SUM(H6:H14)</f>
        <v>2285370</v>
      </c>
      <c r="I15" s="96">
        <f>SUM(I6:I14)</f>
        <v>22</v>
      </c>
      <c r="J15" s="126"/>
      <c r="K15" s="127">
        <f>SUM(K6:K14)</f>
        <v>2308223.6999999997</v>
      </c>
      <c r="L15" s="96">
        <f>SUM(L6:L14)</f>
        <v>22</v>
      </c>
      <c r="M15" s="126"/>
      <c r="N15" s="127">
        <f>SUM(N6:N14)</f>
        <v>2331305.9370000004</v>
      </c>
      <c r="O15" s="96">
        <f>SUM(O6:O14)</f>
        <v>22</v>
      </c>
      <c r="P15" s="126"/>
      <c r="Q15" s="127">
        <f>SUM(Q6:Q14)</f>
        <v>2354618.9963700003</v>
      </c>
      <c r="R15" s="96">
        <f>SUM(R6:R14)</f>
        <v>22</v>
      </c>
      <c r="S15" s="126"/>
      <c r="T15" s="127">
        <f>SUM(T6:T14)</f>
        <v>2378165.1863337005</v>
      </c>
      <c r="U15" s="96">
        <f>SUM(U6:U14)</f>
        <v>22</v>
      </c>
      <c r="V15" s="126"/>
      <c r="W15" s="127">
        <f>SUM(W6:W14)</f>
        <v>2401946.8381970371</v>
      </c>
      <c r="X15" s="96">
        <f>SUM(X6:X14)</f>
        <v>22</v>
      </c>
      <c r="Y15" s="126"/>
      <c r="Z15" s="127">
        <f>SUM(Z6:Z14)</f>
        <v>2425966.3065790068</v>
      </c>
      <c r="AA15" s="96">
        <f>SUM(AA6:AA14)</f>
        <v>22</v>
      </c>
      <c r="AB15" s="126"/>
      <c r="AC15" s="127">
        <f>SUM(AC6:AC14)</f>
        <v>2450225.969644798</v>
      </c>
      <c r="AD15" s="96">
        <f>SUM(AD6:AD14)</f>
        <v>22</v>
      </c>
      <c r="AE15" s="126"/>
      <c r="AF15" s="127">
        <f>SUM(AF6:AF14)</f>
        <v>2474728.2293412457</v>
      </c>
      <c r="AH15" s="110">
        <f>SUM(AH6:AH14)</f>
        <v>220</v>
      </c>
      <c r="AI15" s="130">
        <f>SUM(AI6:AI14)</f>
        <v>23684551.16346579</v>
      </c>
    </row>
    <row r="17" spans="34:34">
      <c r="AH17" s="87"/>
    </row>
  </sheetData>
  <mergeCells count="24">
    <mergeCell ref="A3:B4"/>
    <mergeCell ref="A1:S1"/>
    <mergeCell ref="T1:AI1"/>
    <mergeCell ref="R3:T3"/>
    <mergeCell ref="C3:E3"/>
    <mergeCell ref="F3:H3"/>
    <mergeCell ref="I3:K3"/>
    <mergeCell ref="L3:N3"/>
    <mergeCell ref="O3:Q3"/>
    <mergeCell ref="C4:E4"/>
    <mergeCell ref="F4:H4"/>
    <mergeCell ref="I4:K4"/>
    <mergeCell ref="L4:N4"/>
    <mergeCell ref="O4:Q4"/>
    <mergeCell ref="U3:W3"/>
    <mergeCell ref="X3:Z3"/>
    <mergeCell ref="AA3:AC3"/>
    <mergeCell ref="AD3:AF3"/>
    <mergeCell ref="AH3:AI4"/>
    <mergeCell ref="R4:T4"/>
    <mergeCell ref="U4:W4"/>
    <mergeCell ref="X4:Z4"/>
    <mergeCell ref="AA4:AC4"/>
    <mergeCell ref="AD4:A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X35"/>
  <sheetViews>
    <sheetView zoomScaleNormal="100" workbookViewId="0">
      <pane ySplit="2" topLeftCell="A3" activePane="bottomLeft" state="frozen"/>
      <selection pane="bottomLeft" activeCell="F32" sqref="F32"/>
    </sheetView>
  </sheetViews>
  <sheetFormatPr defaultRowHeight="14.25"/>
  <cols>
    <col min="1" max="1" width="1.28515625" style="159" customWidth="1"/>
    <col min="2" max="2" width="25.85546875" style="79" customWidth="1"/>
    <col min="3" max="3" width="6.85546875" style="79" customWidth="1"/>
    <col min="4" max="4" width="9.85546875" style="79" customWidth="1"/>
    <col min="5" max="5" width="11.5703125" style="79" customWidth="1"/>
    <col min="6" max="6" width="15.42578125" style="79" customWidth="1"/>
    <col min="7" max="10" width="7.5703125" style="79" customWidth="1"/>
    <col min="11" max="11" width="9.85546875" style="79" customWidth="1"/>
    <col min="12" max="12" width="8.7109375" style="79" customWidth="1"/>
    <col min="13" max="13" width="15.42578125" style="79" customWidth="1"/>
    <col min="14" max="15" width="6" style="79" customWidth="1"/>
    <col min="16" max="16" width="5.85546875" style="79" customWidth="1"/>
    <col min="17" max="17" width="6" style="79" customWidth="1"/>
    <col min="18" max="18" width="9.85546875" style="79" customWidth="1"/>
    <col min="19" max="19" width="7.5703125" style="79" customWidth="1"/>
    <col min="20" max="20" width="15.42578125" style="79" customWidth="1"/>
    <col min="21" max="22" width="6" style="79" customWidth="1"/>
    <col min="23" max="23" width="7.5703125" style="79" customWidth="1"/>
    <col min="24" max="24" width="6" style="79" customWidth="1"/>
    <col min="25" max="25" width="9.85546875" style="79" customWidth="1"/>
    <col min="26" max="26" width="7.5703125" style="79" customWidth="1"/>
    <col min="27" max="27" width="15.42578125" style="79" customWidth="1"/>
    <col min="28" max="29" width="6" style="79" customWidth="1"/>
    <col min="30" max="30" width="7.5703125" style="79" customWidth="1"/>
    <col min="31" max="31" width="6" style="79" customWidth="1"/>
    <col min="32" max="32" width="9.85546875" style="79" customWidth="1"/>
    <col min="33" max="33" width="7.5703125" style="79" customWidth="1"/>
    <col min="34" max="34" width="15.42578125" style="79" customWidth="1"/>
    <col min="35" max="36" width="6" style="79" customWidth="1"/>
    <col min="37" max="37" width="7.5703125" style="79" customWidth="1"/>
    <col min="38" max="38" width="6" style="79" customWidth="1"/>
    <col min="39" max="39" width="9.85546875" style="79" customWidth="1"/>
    <col min="40" max="40" width="7.5703125" style="79" customWidth="1"/>
    <col min="41" max="41" width="15.42578125" style="79" customWidth="1"/>
    <col min="42" max="43" width="6" style="79" customWidth="1"/>
    <col min="44" max="44" width="7.5703125" style="79" customWidth="1"/>
    <col min="45" max="45" width="6" style="79" customWidth="1"/>
    <col min="46" max="46" width="9.85546875" style="79" customWidth="1"/>
    <col min="47" max="47" width="7.5703125" style="79" customWidth="1"/>
    <col min="48" max="48" width="15.42578125" style="79" customWidth="1"/>
    <col min="49" max="50" width="6" style="79" customWidth="1"/>
    <col min="51" max="51" width="7.5703125" style="79" customWidth="1"/>
    <col min="52" max="52" width="6" style="79" customWidth="1"/>
    <col min="53" max="53" width="9.85546875" style="79" customWidth="1"/>
    <col min="54" max="54" width="7.5703125" style="79" customWidth="1"/>
    <col min="55" max="55" width="15.42578125" style="79" customWidth="1"/>
    <col min="56" max="57" width="6" style="79" customWidth="1"/>
    <col min="58" max="58" width="7.5703125" style="79" customWidth="1"/>
    <col min="59" max="59" width="6" style="79" customWidth="1"/>
    <col min="60" max="60" width="9.85546875" style="79" customWidth="1"/>
    <col min="61" max="61" width="7.5703125" style="79" customWidth="1"/>
    <col min="62" max="62" width="15.42578125" style="79" customWidth="1"/>
    <col min="63" max="63" width="4.7109375" style="79" customWidth="1"/>
    <col min="64" max="64" width="6" style="79" customWidth="1"/>
    <col min="65" max="65" width="7.5703125" style="79" customWidth="1"/>
    <col min="66" max="66" width="6" style="79" customWidth="1"/>
    <col min="67" max="67" width="9.85546875" style="79" customWidth="1"/>
    <col min="68" max="68" width="7.5703125" style="79" customWidth="1"/>
    <col min="69" max="69" width="15.42578125" style="79" customWidth="1"/>
    <col min="70" max="70" width="4.7109375" style="79" customWidth="1"/>
    <col min="71" max="71" width="6" style="79" customWidth="1"/>
    <col min="72" max="72" width="7.5703125" style="79" customWidth="1"/>
    <col min="73" max="73" width="6" style="79" customWidth="1"/>
    <col min="74" max="74" width="9.140625" style="79"/>
    <col min="75" max="75" width="11.5703125" style="79" customWidth="1"/>
    <col min="76" max="76" width="16.5703125" style="79" customWidth="1"/>
    <col min="77" max="16384" width="9.140625" style="79"/>
  </cols>
  <sheetData>
    <row r="1" spans="1:76" ht="18.75" thickBot="1">
      <c r="A1" s="575" t="s">
        <v>82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  <c r="M1" s="576"/>
      <c r="N1" s="576"/>
      <c r="O1" s="576"/>
      <c r="P1" s="576"/>
      <c r="Q1" s="576"/>
      <c r="R1" s="576"/>
      <c r="S1" s="576"/>
      <c r="T1" s="576"/>
      <c r="U1" s="576"/>
      <c r="V1" s="576"/>
      <c r="W1" s="576"/>
      <c r="X1" s="604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</row>
    <row r="2" spans="1:76" ht="16.5" thickBot="1">
      <c r="A2" s="605" t="s">
        <v>83</v>
      </c>
      <c r="B2" s="606"/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  <c r="W2" s="606"/>
      <c r="X2" s="607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</row>
    <row r="3" spans="1:76" s="214" customFormat="1" ht="16.5" thickBot="1">
      <c r="A3" s="211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</row>
    <row r="4" spans="1:76" ht="16.5" thickBot="1">
      <c r="B4" s="217" t="s">
        <v>133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215"/>
      <c r="BK4" s="215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</row>
    <row r="5" spans="1:76" ht="16.5" thickBot="1">
      <c r="B5" s="441" t="s">
        <v>118</v>
      </c>
      <c r="C5" s="442" t="s">
        <v>7</v>
      </c>
      <c r="D5" s="442" t="s">
        <v>198</v>
      </c>
      <c r="E5" s="442" t="s">
        <v>199</v>
      </c>
      <c r="F5" s="442" t="s">
        <v>200</v>
      </c>
      <c r="G5" s="442" t="s">
        <v>201</v>
      </c>
      <c r="H5" s="442" t="s">
        <v>202</v>
      </c>
      <c r="I5" s="442" t="s">
        <v>203</v>
      </c>
      <c r="J5" s="442" t="s">
        <v>204</v>
      </c>
      <c r="K5" s="442" t="s">
        <v>205</v>
      </c>
      <c r="L5" s="442" t="s">
        <v>206</v>
      </c>
      <c r="M5" s="442" t="s">
        <v>207</v>
      </c>
      <c r="N5" s="442"/>
      <c r="O5" s="442"/>
      <c r="P5" s="44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</row>
    <row r="6" spans="1:76">
      <c r="B6" s="112" t="s">
        <v>90</v>
      </c>
      <c r="C6" s="90" t="s">
        <v>89</v>
      </c>
      <c r="D6" s="230">
        <f>'Oil Service (2)'!F48</f>
        <v>1575</v>
      </c>
      <c r="E6" s="230">
        <f>'Oil Service (2)'!G48</f>
        <v>0</v>
      </c>
      <c r="F6" s="230">
        <f>'Oil Service (2)'!H48</f>
        <v>0</v>
      </c>
      <c r="G6" s="230">
        <f>'Oil Service (2)'!I48</f>
        <v>0</v>
      </c>
      <c r="H6" s="230">
        <f>'Oil Service (2)'!J48</f>
        <v>0</v>
      </c>
      <c r="I6" s="230">
        <f>'Oil Service (2)'!K48</f>
        <v>0</v>
      </c>
      <c r="J6" s="230">
        <f>'Oil Service (2)'!L48</f>
        <v>0</v>
      </c>
      <c r="K6" s="230">
        <f>'Oil Service (2)'!M48</f>
        <v>0</v>
      </c>
      <c r="L6" s="230">
        <f>'Oil Service (2)'!N48</f>
        <v>0</v>
      </c>
      <c r="M6" s="230">
        <f>'Oil Service (2)'!O48</f>
        <v>0</v>
      </c>
      <c r="N6" s="230">
        <f>'Oil Service (2)'!P48</f>
        <v>0</v>
      </c>
      <c r="O6" s="230">
        <f>'Oil Service (2)'!Q48</f>
        <v>0</v>
      </c>
      <c r="P6" s="231">
        <f>'Oil Service (2)'!R48</f>
        <v>0</v>
      </c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</row>
    <row r="7" spans="1:76">
      <c r="B7" s="114" t="s">
        <v>195</v>
      </c>
      <c r="C7" s="82" t="s">
        <v>89</v>
      </c>
      <c r="D7" s="225">
        <f>'Tyre Sales and Services Revenue'!F12</f>
        <v>1600</v>
      </c>
      <c r="E7" s="225">
        <f>'Tyre Sales and Services Revenue'!G12</f>
        <v>2080</v>
      </c>
      <c r="F7" s="225">
        <f>'Tyre Sales and Services Revenue'!H12</f>
        <v>2704</v>
      </c>
      <c r="G7" s="225">
        <f>'Tyre Sales and Services Revenue'!I12</f>
        <v>3515.2</v>
      </c>
      <c r="H7" s="225">
        <f>'Tyre Sales and Services Revenue'!J12</f>
        <v>4569.76</v>
      </c>
      <c r="I7" s="225">
        <f>'Tyre Sales and Services Revenue'!K12</f>
        <v>5940.6880000000001</v>
      </c>
      <c r="J7" s="225">
        <f>'Tyre Sales and Services Revenue'!L12</f>
        <v>7722.8944000000001</v>
      </c>
      <c r="K7" s="225">
        <f>'Tyre Sales and Services Revenue'!M12</f>
        <v>10039.762720000001</v>
      </c>
      <c r="L7" s="225">
        <f>'Tyre Sales and Services Revenue'!N12</f>
        <v>13051.691536</v>
      </c>
      <c r="M7" s="225">
        <f>'Tyre Sales and Services Revenue'!O12</f>
        <v>16967.198996800002</v>
      </c>
      <c r="N7" s="225">
        <f>'Tyre Sales and Services Revenue'!P12</f>
        <v>0</v>
      </c>
      <c r="O7" s="225">
        <f>'Tyre Sales and Services Revenue'!Q12</f>
        <v>0</v>
      </c>
      <c r="P7" s="162">
        <f>'Tyre Sales and Services Revenue'!R12</f>
        <v>0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</row>
    <row r="8" spans="1:76">
      <c r="B8" s="114" t="s">
        <v>196</v>
      </c>
      <c r="C8" s="82" t="s">
        <v>89</v>
      </c>
      <c r="D8" s="225">
        <f>'Tyre Sales and Services Revenue'!F22</f>
        <v>3000</v>
      </c>
      <c r="E8" s="225">
        <f>'Tyre Sales and Services Revenue'!G22</f>
        <v>3900</v>
      </c>
      <c r="F8" s="225">
        <f>'Tyre Sales and Services Revenue'!H22</f>
        <v>5070</v>
      </c>
      <c r="G8" s="225">
        <f>'Tyre Sales and Services Revenue'!I22</f>
        <v>6591</v>
      </c>
      <c r="H8" s="225">
        <f>'Tyre Sales and Services Revenue'!J22</f>
        <v>8568.2999999999993</v>
      </c>
      <c r="I8" s="225">
        <f>'Tyre Sales and Services Revenue'!K22</f>
        <v>9168.0810000000001</v>
      </c>
      <c r="J8" s="225">
        <f>'Tyre Sales and Services Revenue'!L22</f>
        <v>9809.8466700000008</v>
      </c>
      <c r="K8" s="225">
        <f>'Tyre Sales and Services Revenue'!M22</f>
        <v>10496.535936900002</v>
      </c>
      <c r="L8" s="225">
        <f>'Tyre Sales and Services Revenue'!N22</f>
        <v>11231.293452483002</v>
      </c>
      <c r="M8" s="225">
        <f>'Tyre Sales and Services Revenue'!O22</f>
        <v>12017.483994156812</v>
      </c>
      <c r="N8" s="225"/>
      <c r="O8" s="225"/>
      <c r="P8" s="16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</row>
    <row r="9" spans="1:76">
      <c r="B9" s="114" t="s">
        <v>116</v>
      </c>
      <c r="C9" s="82" t="s">
        <v>89</v>
      </c>
      <c r="D9" s="225">
        <f>'Summary of Parts Sales '!C8</f>
        <v>919298.6</v>
      </c>
      <c r="E9" s="225">
        <f>'Summary of Parts Sales '!D8</f>
        <v>7001125.1714999974</v>
      </c>
      <c r="F9" s="225">
        <f>'Summary of Parts Sales '!H8</f>
        <v>7.615724827058366</v>
      </c>
      <c r="G9" s="225" t="s">
        <v>3201</v>
      </c>
      <c r="H9" s="225">
        <f>'Summary of Parts Sales '!L8</f>
        <v>0</v>
      </c>
      <c r="I9" s="225">
        <f>'Summary of Parts Sales '!N8</f>
        <v>0</v>
      </c>
      <c r="J9" s="225">
        <f>'Summary of Parts Sales '!P8</f>
        <v>0</v>
      </c>
      <c r="K9" s="225">
        <f>'Summary of Parts Sales '!R8</f>
        <v>0</v>
      </c>
      <c r="L9" s="225">
        <f>'Summary of Parts Sales '!T8</f>
        <v>0</v>
      </c>
      <c r="M9" s="225">
        <f>'Summary of Parts Sales '!V8</f>
        <v>0</v>
      </c>
      <c r="N9" s="225">
        <f>'Summary of Parts Sales '!X8</f>
        <v>0</v>
      </c>
      <c r="O9" s="225">
        <f>'Summary of Parts Sales '!Y8</f>
        <v>0</v>
      </c>
      <c r="P9" s="162">
        <f>'Summary of Parts Sales '!Z8</f>
        <v>0</v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</row>
    <row r="10" spans="1:76">
      <c r="B10" s="114" t="s">
        <v>117</v>
      </c>
      <c r="C10" s="82" t="s">
        <v>89</v>
      </c>
      <c r="D10" s="225">
        <f>'Mobile Workshop'!G21</f>
        <v>3326.9230769230767</v>
      </c>
      <c r="E10" s="225">
        <f>'Mobile Workshop'!H21</f>
        <v>390.00000000000006</v>
      </c>
      <c r="F10" s="225">
        <f>'Mobile Workshop'!I21</f>
        <v>0</v>
      </c>
      <c r="G10" s="225">
        <f>'Mobile Workshop'!J21</f>
        <v>0</v>
      </c>
      <c r="H10" s="225">
        <f>'Mobile Workshop'!K21</f>
        <v>0</v>
      </c>
      <c r="I10" s="225">
        <f>'Mobile Workshop'!L21</f>
        <v>0</v>
      </c>
      <c r="J10" s="225">
        <f>'Mobile Workshop'!M21</f>
        <v>0</v>
      </c>
      <c r="K10" s="225">
        <f>'Mobile Workshop'!N21</f>
        <v>0</v>
      </c>
      <c r="L10" s="225">
        <f>'Mobile Workshop'!O21</f>
        <v>0</v>
      </c>
      <c r="M10" s="225">
        <f>'Mobile Workshop'!P21</f>
        <v>0</v>
      </c>
      <c r="N10" s="225">
        <f>'Mobile Workshop'!Q21</f>
        <v>0</v>
      </c>
      <c r="O10" s="225">
        <f>'Mobile Workshop'!R21</f>
        <v>0</v>
      </c>
      <c r="P10" s="162">
        <f>'Mobile Workshop'!S21</f>
        <v>0</v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</row>
    <row r="11" spans="1:76">
      <c r="B11" s="114" t="s">
        <v>137</v>
      </c>
      <c r="C11" s="82" t="s">
        <v>89</v>
      </c>
      <c r="D11" s="225">
        <f>'General Services'!E44</f>
        <v>1087</v>
      </c>
      <c r="E11" s="225">
        <f>'General Services'!F44</f>
        <v>986476.25</v>
      </c>
      <c r="F11" s="225">
        <f>'General Services'!G44</f>
        <v>0</v>
      </c>
      <c r="G11" s="225">
        <f>'General Services'!H44</f>
        <v>0</v>
      </c>
      <c r="H11" s="225">
        <f>'General Services'!I44</f>
        <v>0</v>
      </c>
      <c r="I11" s="225">
        <f>'General Services'!J44</f>
        <v>0</v>
      </c>
      <c r="J11" s="225">
        <f>'General Services'!K44</f>
        <v>0</v>
      </c>
      <c r="K11" s="225">
        <f>'General Services'!L44</f>
        <v>0</v>
      </c>
      <c r="L11" s="225">
        <f>'General Services'!M44</f>
        <v>0</v>
      </c>
      <c r="M11" s="225">
        <f>'General Services'!N44</f>
        <v>0</v>
      </c>
      <c r="N11" s="225">
        <f>'General Services'!O44</f>
        <v>0</v>
      </c>
      <c r="O11" s="225">
        <f>'General Services'!P44</f>
        <v>0</v>
      </c>
      <c r="P11" s="162">
        <f>'General Services'!Q44</f>
        <v>0</v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</row>
    <row r="12" spans="1:76">
      <c r="B12" s="114" t="s">
        <v>138</v>
      </c>
      <c r="C12" s="82" t="s">
        <v>89</v>
      </c>
      <c r="D12" s="225">
        <f>Sales!AJ31</f>
        <v>132</v>
      </c>
      <c r="E12" s="225">
        <f>Sales!AK31</f>
        <v>1556000</v>
      </c>
      <c r="F12" s="225">
        <f>Sales!AL31</f>
        <v>634608.80000000005</v>
      </c>
      <c r="G12" s="225">
        <f>Sales!AM31</f>
        <v>0.4078462724935733</v>
      </c>
      <c r="H12" s="225">
        <f>Sales!AN31</f>
        <v>0</v>
      </c>
      <c r="I12" s="225">
        <f>Sales!AO31</f>
        <v>0</v>
      </c>
      <c r="J12" s="225">
        <f>Sales!AP31</f>
        <v>0</v>
      </c>
      <c r="K12" s="225">
        <f>Sales!AQ31</f>
        <v>0</v>
      </c>
      <c r="L12" s="225">
        <f>Sales!AR31</f>
        <v>0</v>
      </c>
      <c r="M12" s="225">
        <f>Sales!AS31</f>
        <v>0</v>
      </c>
      <c r="N12" s="225">
        <f>Sales!AT31</f>
        <v>0</v>
      </c>
      <c r="O12" s="225">
        <f>Sales!AU31</f>
        <v>0</v>
      </c>
      <c r="P12" s="225">
        <f>Sales!AV31</f>
        <v>0</v>
      </c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</row>
    <row r="13" spans="1:76" ht="15" thickBot="1">
      <c r="B13" s="147"/>
      <c r="C13" s="145"/>
      <c r="D13" s="227">
        <f>SUM(D6:D12)</f>
        <v>930019.5230769231</v>
      </c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9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</row>
    <row r="14" spans="1:76"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</row>
    <row r="15" spans="1:76" ht="15.75" thickBot="1"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>
        <v>5</v>
      </c>
      <c r="M15" s="207"/>
      <c r="N15" s="207"/>
      <c r="O15" s="207"/>
      <c r="P15" s="207"/>
      <c r="Q15" s="207"/>
      <c r="R15" s="207"/>
      <c r="S15" s="207">
        <v>5</v>
      </c>
      <c r="T15" s="207"/>
      <c r="U15" s="207"/>
      <c r="V15" s="207"/>
      <c r="W15" s="207"/>
      <c r="X15" s="207"/>
      <c r="Y15" s="207"/>
      <c r="Z15" s="207">
        <v>5</v>
      </c>
      <c r="AA15" s="207"/>
      <c r="AB15" s="207"/>
      <c r="AC15" s="207"/>
      <c r="AD15" s="207"/>
      <c r="AE15" s="207"/>
      <c r="AF15" s="207"/>
      <c r="AG15" s="207">
        <v>5</v>
      </c>
      <c r="AH15" s="207"/>
      <c r="AI15" s="207"/>
      <c r="AJ15" s="207"/>
      <c r="AK15" s="207"/>
      <c r="AL15" s="207"/>
      <c r="AM15" s="207"/>
      <c r="AN15" s="207">
        <v>5</v>
      </c>
      <c r="AO15" s="207"/>
      <c r="AP15" s="207"/>
      <c r="AQ15" s="207"/>
      <c r="AR15" s="207"/>
      <c r="AS15" s="207"/>
      <c r="AT15" s="207"/>
      <c r="AU15" s="207">
        <v>5</v>
      </c>
      <c r="AV15" s="207"/>
      <c r="AW15" s="207"/>
      <c r="AX15" s="207"/>
      <c r="AY15" s="207"/>
      <c r="AZ15" s="207"/>
      <c r="BA15" s="207"/>
      <c r="BB15" s="207">
        <v>5</v>
      </c>
      <c r="BC15" s="207"/>
      <c r="BD15" s="207"/>
      <c r="BE15" s="207"/>
      <c r="BF15" s="207"/>
      <c r="BG15" s="207"/>
      <c r="BH15" s="207"/>
      <c r="BI15" s="207">
        <v>5</v>
      </c>
      <c r="BJ15" s="207"/>
      <c r="BK15" s="207"/>
      <c r="BL15" s="207"/>
      <c r="BM15" s="207"/>
      <c r="BN15" s="207"/>
      <c r="BO15" s="207"/>
      <c r="BP15" s="207">
        <v>10</v>
      </c>
      <c r="BQ15" s="207"/>
      <c r="BR15" s="207"/>
      <c r="BS15" s="207"/>
      <c r="BT15" s="207"/>
      <c r="BU15" s="207"/>
      <c r="BV15" s="207"/>
      <c r="BW15" s="207"/>
      <c r="BX15" s="207"/>
    </row>
    <row r="16" spans="1:76" ht="15.75" thickBot="1">
      <c r="B16" s="608" t="s">
        <v>12</v>
      </c>
      <c r="C16" s="610" t="s">
        <v>7</v>
      </c>
      <c r="D16" s="600">
        <v>2025</v>
      </c>
      <c r="E16" s="601"/>
      <c r="F16" s="602"/>
      <c r="G16" s="602"/>
      <c r="H16" s="602"/>
      <c r="I16" s="602"/>
      <c r="J16" s="603"/>
      <c r="K16" s="600">
        <v>2026</v>
      </c>
      <c r="L16" s="601"/>
      <c r="M16" s="602"/>
      <c r="N16" s="602"/>
      <c r="O16" s="602"/>
      <c r="P16" s="602"/>
      <c r="Q16" s="603"/>
      <c r="R16" s="600">
        <v>2027</v>
      </c>
      <c r="S16" s="601"/>
      <c r="T16" s="602"/>
      <c r="U16" s="602"/>
      <c r="V16" s="602"/>
      <c r="W16" s="602"/>
      <c r="X16" s="603"/>
      <c r="Y16" s="600">
        <v>2028</v>
      </c>
      <c r="Z16" s="601"/>
      <c r="AA16" s="602"/>
      <c r="AB16" s="602"/>
      <c r="AC16" s="602"/>
      <c r="AD16" s="602"/>
      <c r="AE16" s="603"/>
      <c r="AF16" s="600">
        <v>2029</v>
      </c>
      <c r="AG16" s="601"/>
      <c r="AH16" s="602"/>
      <c r="AI16" s="602"/>
      <c r="AJ16" s="602"/>
      <c r="AK16" s="602"/>
      <c r="AL16" s="603"/>
      <c r="AM16" s="600">
        <v>2030</v>
      </c>
      <c r="AN16" s="601"/>
      <c r="AO16" s="602"/>
      <c r="AP16" s="602"/>
      <c r="AQ16" s="602"/>
      <c r="AR16" s="602"/>
      <c r="AS16" s="603"/>
      <c r="AT16" s="600">
        <v>2031</v>
      </c>
      <c r="AU16" s="601"/>
      <c r="AV16" s="602"/>
      <c r="AW16" s="602"/>
      <c r="AX16" s="602"/>
      <c r="AY16" s="602"/>
      <c r="AZ16" s="603"/>
      <c r="BA16" s="600">
        <v>2032</v>
      </c>
      <c r="BB16" s="601"/>
      <c r="BC16" s="602"/>
      <c r="BD16" s="602"/>
      <c r="BE16" s="602"/>
      <c r="BF16" s="602"/>
      <c r="BG16" s="603"/>
      <c r="BH16" s="600">
        <v>2033</v>
      </c>
      <c r="BI16" s="601"/>
      <c r="BJ16" s="602"/>
      <c r="BK16" s="602"/>
      <c r="BL16" s="602"/>
      <c r="BM16" s="602"/>
      <c r="BN16" s="603"/>
      <c r="BO16" s="600">
        <v>2034</v>
      </c>
      <c r="BP16" s="601"/>
      <c r="BQ16" s="602"/>
      <c r="BR16" s="602"/>
      <c r="BS16" s="602"/>
      <c r="BT16" s="602"/>
      <c r="BU16" s="603"/>
      <c r="BV16" s="233"/>
      <c r="BW16" s="132"/>
      <c r="BX16" s="132"/>
    </row>
    <row r="17" spans="2:76" ht="15.75" thickBot="1">
      <c r="B17" s="609"/>
      <c r="C17" s="611"/>
      <c r="D17" s="598" t="s">
        <v>13</v>
      </c>
      <c r="E17" s="598"/>
      <c r="F17" s="598"/>
      <c r="G17" s="598"/>
      <c r="H17" s="598"/>
      <c r="I17" s="598"/>
      <c r="J17" s="599"/>
      <c r="K17" s="597" t="s">
        <v>13</v>
      </c>
      <c r="L17" s="598"/>
      <c r="M17" s="598"/>
      <c r="N17" s="598"/>
      <c r="O17" s="598"/>
      <c r="P17" s="598"/>
      <c r="Q17" s="599"/>
      <c r="R17" s="597" t="s">
        <v>13</v>
      </c>
      <c r="S17" s="598"/>
      <c r="T17" s="598"/>
      <c r="U17" s="598"/>
      <c r="V17" s="598"/>
      <c r="W17" s="598"/>
      <c r="X17" s="599"/>
      <c r="Y17" s="597" t="s">
        <v>13</v>
      </c>
      <c r="Z17" s="598"/>
      <c r="AA17" s="598"/>
      <c r="AB17" s="598"/>
      <c r="AC17" s="598"/>
      <c r="AD17" s="598"/>
      <c r="AE17" s="599"/>
      <c r="AF17" s="597" t="s">
        <v>13</v>
      </c>
      <c r="AG17" s="598"/>
      <c r="AH17" s="598"/>
      <c r="AI17" s="598"/>
      <c r="AJ17" s="598"/>
      <c r="AK17" s="598"/>
      <c r="AL17" s="599"/>
      <c r="AM17" s="597" t="s">
        <v>13</v>
      </c>
      <c r="AN17" s="598"/>
      <c r="AO17" s="598"/>
      <c r="AP17" s="598"/>
      <c r="AQ17" s="598"/>
      <c r="AR17" s="598"/>
      <c r="AS17" s="599"/>
      <c r="AT17" s="597" t="s">
        <v>13</v>
      </c>
      <c r="AU17" s="598"/>
      <c r="AV17" s="598"/>
      <c r="AW17" s="598"/>
      <c r="AX17" s="598"/>
      <c r="AY17" s="598"/>
      <c r="AZ17" s="599"/>
      <c r="BA17" s="597" t="s">
        <v>13</v>
      </c>
      <c r="BB17" s="598"/>
      <c r="BC17" s="598"/>
      <c r="BD17" s="598"/>
      <c r="BE17" s="598"/>
      <c r="BF17" s="598"/>
      <c r="BG17" s="599"/>
      <c r="BH17" s="597" t="s">
        <v>13</v>
      </c>
      <c r="BI17" s="598"/>
      <c r="BJ17" s="598"/>
      <c r="BK17" s="598"/>
      <c r="BL17" s="598"/>
      <c r="BM17" s="598"/>
      <c r="BN17" s="599"/>
      <c r="BO17" s="597" t="s">
        <v>13</v>
      </c>
      <c r="BP17" s="598"/>
      <c r="BQ17" s="598"/>
      <c r="BR17" s="598"/>
      <c r="BS17" s="598"/>
      <c r="BT17" s="598"/>
      <c r="BU17" s="599"/>
      <c r="BV17" s="233"/>
      <c r="BW17" s="132"/>
      <c r="BX17" s="132"/>
    </row>
    <row r="18" spans="2:76" ht="16.5" thickBot="1">
      <c r="B18" s="441" t="s">
        <v>11</v>
      </c>
      <c r="C18" s="442" t="s">
        <v>14</v>
      </c>
      <c r="D18" s="442" t="s">
        <v>80</v>
      </c>
      <c r="E18" s="442" t="s">
        <v>80</v>
      </c>
      <c r="F18" s="442" t="s">
        <v>80</v>
      </c>
      <c r="G18" s="442" t="s">
        <v>80</v>
      </c>
      <c r="H18" s="442" t="s">
        <v>80</v>
      </c>
      <c r="I18" s="442" t="s">
        <v>80</v>
      </c>
      <c r="J18" s="442" t="s">
        <v>80</v>
      </c>
      <c r="K18" s="442" t="s">
        <v>80</v>
      </c>
      <c r="L18" s="442" t="s">
        <v>80</v>
      </c>
      <c r="M18" s="442" t="s">
        <v>80</v>
      </c>
      <c r="N18" s="442" t="s">
        <v>80</v>
      </c>
      <c r="O18" s="442" t="s">
        <v>80</v>
      </c>
      <c r="P18" s="442"/>
      <c r="Q18" s="441" t="s">
        <v>80</v>
      </c>
      <c r="R18" s="442" t="s">
        <v>80</v>
      </c>
      <c r="S18" s="442" t="s">
        <v>80</v>
      </c>
      <c r="T18" s="442" t="s">
        <v>80</v>
      </c>
      <c r="U18" s="442" t="s">
        <v>80</v>
      </c>
      <c r="V18" s="442" t="s">
        <v>80</v>
      </c>
      <c r="W18" s="442"/>
      <c r="X18" s="442" t="s">
        <v>80</v>
      </c>
      <c r="Y18" s="442" t="s">
        <v>80</v>
      </c>
      <c r="Z18" s="442" t="s">
        <v>80</v>
      </c>
      <c r="AA18" s="442" t="s">
        <v>80</v>
      </c>
      <c r="AB18" s="442" t="s">
        <v>80</v>
      </c>
      <c r="AC18" s="442" t="s">
        <v>80</v>
      </c>
      <c r="AD18" s="442"/>
      <c r="AE18" s="442" t="s">
        <v>80</v>
      </c>
      <c r="AF18" s="441" t="s">
        <v>80</v>
      </c>
      <c r="AG18" s="442" t="s">
        <v>80</v>
      </c>
      <c r="AH18" s="442" t="s">
        <v>80</v>
      </c>
      <c r="AI18" s="442" t="s">
        <v>80</v>
      </c>
      <c r="AJ18" s="442" t="s">
        <v>80</v>
      </c>
      <c r="AK18" s="442"/>
      <c r="AL18" s="442" t="s">
        <v>80</v>
      </c>
      <c r="AM18" s="442" t="s">
        <v>80</v>
      </c>
      <c r="AN18" s="442" t="s">
        <v>80</v>
      </c>
      <c r="AO18" s="442" t="s">
        <v>80</v>
      </c>
      <c r="AP18" s="442" t="s">
        <v>80</v>
      </c>
      <c r="AQ18" s="442" t="s">
        <v>80</v>
      </c>
      <c r="AR18" s="442"/>
      <c r="AS18" s="442" t="s">
        <v>80</v>
      </c>
      <c r="AT18" s="442" t="s">
        <v>80</v>
      </c>
      <c r="AU18" s="441" t="s">
        <v>80</v>
      </c>
      <c r="AV18" s="442" t="s">
        <v>80</v>
      </c>
      <c r="AW18" s="442" t="s">
        <v>80</v>
      </c>
      <c r="AX18" s="442" t="s">
        <v>80</v>
      </c>
      <c r="AY18" s="442"/>
      <c r="AZ18" s="442" t="s">
        <v>80</v>
      </c>
      <c r="BA18" s="442" t="s">
        <v>80</v>
      </c>
      <c r="BB18" s="442" t="s">
        <v>80</v>
      </c>
      <c r="BC18" s="442" t="s">
        <v>80</v>
      </c>
      <c r="BD18" s="442" t="s">
        <v>80</v>
      </c>
      <c r="BE18" s="442" t="s">
        <v>80</v>
      </c>
      <c r="BF18" s="442"/>
      <c r="BG18" s="442" t="s">
        <v>80</v>
      </c>
      <c r="BH18" s="442" t="s">
        <v>80</v>
      </c>
      <c r="BI18" s="442" t="s">
        <v>80</v>
      </c>
      <c r="BJ18" s="462" t="s">
        <v>80</v>
      </c>
      <c r="BK18" s="462"/>
      <c r="BL18" s="462" t="s">
        <v>80</v>
      </c>
      <c r="BM18" s="462"/>
      <c r="BN18" s="462" t="s">
        <v>80</v>
      </c>
      <c r="BO18" s="463" t="s">
        <v>80</v>
      </c>
      <c r="BP18" s="462" t="s">
        <v>80</v>
      </c>
      <c r="BQ18" s="462" t="s">
        <v>80</v>
      </c>
      <c r="BR18" s="462"/>
      <c r="BS18" s="462" t="s">
        <v>80</v>
      </c>
      <c r="BT18" s="462"/>
      <c r="BU18" s="463" t="s">
        <v>80</v>
      </c>
      <c r="BV18" s="233"/>
      <c r="BW18" s="132"/>
      <c r="BX18" s="132"/>
    </row>
    <row r="19" spans="2:76" ht="15" thickBot="1">
      <c r="B19" s="172" t="s">
        <v>15</v>
      </c>
      <c r="C19" s="222"/>
      <c r="D19" s="223">
        <f>'General Services'!F45</f>
        <v>907.52184912603491</v>
      </c>
      <c r="E19" s="223">
        <f>'Tyre Sales and Services Revenue'!F13</f>
        <v>1398.75</v>
      </c>
      <c r="F19" s="224">
        <f>'Tyre Sales and Services Revenue'!F23</f>
        <v>90</v>
      </c>
      <c r="G19" s="223">
        <f>'Summary of Parts Sales '!H8</f>
        <v>7.615724827058366</v>
      </c>
      <c r="H19" s="223">
        <f>'Mobile Workshop'!H21</f>
        <v>390.00000000000006</v>
      </c>
      <c r="I19" s="223">
        <f>'General Services'!F45</f>
        <v>907.52184912603491</v>
      </c>
      <c r="J19" s="223">
        <f>'Mobile Workshop'!H21</f>
        <v>390.00000000000006</v>
      </c>
      <c r="K19" s="148">
        <f>D19*5/100+D19</f>
        <v>952.89794158233667</v>
      </c>
      <c r="L19" s="148">
        <f>E19*0.01/100+E19</f>
        <v>1398.8898750000001</v>
      </c>
      <c r="M19" s="148">
        <f>F19*0.01/100+F19</f>
        <v>90.009</v>
      </c>
      <c r="N19" s="148">
        <f>G19*5/100+G19</f>
        <v>7.9965110684112846</v>
      </c>
      <c r="O19" s="148">
        <f>H19*5/100+H19</f>
        <v>409.50000000000006</v>
      </c>
      <c r="P19" s="148">
        <f>I19*5/100+I19</f>
        <v>952.89794158233667</v>
      </c>
      <c r="Q19" s="148">
        <f>J19*5/100+J19</f>
        <v>409.50000000000006</v>
      </c>
      <c r="R19" s="148">
        <f>K19*5/100+K19</f>
        <v>1000.5428386614535</v>
      </c>
      <c r="S19" s="148">
        <f>L19*0.01/100+L19</f>
        <v>1399.0297639875</v>
      </c>
      <c r="T19" s="148">
        <f>M19*0.01/100+M19</f>
        <v>90.018000900000004</v>
      </c>
      <c r="U19" s="148">
        <f>N19*5/100+N19</f>
        <v>8.396336621831848</v>
      </c>
      <c r="V19" s="148">
        <f>O19*5/100+O19</f>
        <v>429.97500000000008</v>
      </c>
      <c r="W19" s="148">
        <f>P19*5/100+P19</f>
        <v>1000.5428386614535</v>
      </c>
      <c r="X19" s="148">
        <f>Q19*5/100+Q19</f>
        <v>429.97500000000008</v>
      </c>
      <c r="Y19" s="148">
        <f>R19*5/100+R19</f>
        <v>1050.5699805945262</v>
      </c>
      <c r="Z19" s="148">
        <f>S19*0.01/100+S19</f>
        <v>1399.1696669638989</v>
      </c>
      <c r="AA19" s="148">
        <f>'Tyre Sales and Services Revenue'!I23</f>
        <v>96.92307692307692</v>
      </c>
      <c r="AB19" s="148">
        <f>U19*5/100+U19</f>
        <v>8.8161534529234409</v>
      </c>
      <c r="AC19" s="148">
        <f>V19*5/100+V19</f>
        <v>451.47375000000011</v>
      </c>
      <c r="AD19" s="148">
        <f>W19*5/100+W19</f>
        <v>1050.5699805945262</v>
      </c>
      <c r="AE19" s="148">
        <f>X19*5/100+X19</f>
        <v>451.47375000000011</v>
      </c>
      <c r="AF19" s="148">
        <f>Y19*5/100+Y19</f>
        <v>1103.0984796242526</v>
      </c>
      <c r="AG19" s="148">
        <f>Z19*0.01/100+Z19</f>
        <v>1399.3095839305952</v>
      </c>
      <c r="AH19" s="148">
        <f>'Tyre Sales and Services Revenue'!L23</f>
        <v>104.37869822485206</v>
      </c>
      <c r="AI19" s="148">
        <f>AB19*5/100+AB19</f>
        <v>9.2569611255696138</v>
      </c>
      <c r="AJ19" s="148">
        <f>AC19*5/100+AC19</f>
        <v>474.04743750000011</v>
      </c>
      <c r="AK19" s="148">
        <f>AD19*5/100+AD19</f>
        <v>1103.0984796242526</v>
      </c>
      <c r="AL19" s="148">
        <f>AE19*5/100+AE19</f>
        <v>474.04743750000011</v>
      </c>
      <c r="AM19" s="148">
        <f>AF19*5/100+AF19</f>
        <v>1158.2534036054653</v>
      </c>
      <c r="AN19" s="148">
        <f>AG19*0.01/100+AG19</f>
        <v>1399.4495148889882</v>
      </c>
      <c r="AO19" s="148">
        <f>AH19*0.01/100+AH19</f>
        <v>104.38913609467454</v>
      </c>
      <c r="AP19" s="148">
        <f>AI19*5/100+AI19</f>
        <v>9.7198091818480954</v>
      </c>
      <c r="AQ19" s="148">
        <f>AJ19*5/100+AJ19</f>
        <v>497.7498093750001</v>
      </c>
      <c r="AR19" s="148">
        <f>AK19*5/100+AK19</f>
        <v>1158.2534036054653</v>
      </c>
      <c r="AS19" s="148">
        <f>AL19*5/100+AL19</f>
        <v>497.7498093750001</v>
      </c>
      <c r="AT19" s="148">
        <f>AM19*0.03/100+AM19</f>
        <v>1158.6008796265469</v>
      </c>
      <c r="AU19" s="148">
        <f>AN19*0.01/100+AN19</f>
        <v>1399.589459840477</v>
      </c>
      <c r="AV19" s="148">
        <f>AO19*0.01/100+AO19</f>
        <v>104.399575008284</v>
      </c>
      <c r="AW19" s="148">
        <f>AP19*5/100+AP19</f>
        <v>10.2057996409405</v>
      </c>
      <c r="AX19" s="148">
        <f>AQ19*5/100+AQ19</f>
        <v>522.63729984375016</v>
      </c>
      <c r="AY19" s="148">
        <f>AR19*5/100+AR19</f>
        <v>1216.1660737857387</v>
      </c>
      <c r="AZ19" s="148">
        <f>AS19*5/100+AS19</f>
        <v>522.63729984375016</v>
      </c>
      <c r="BA19" s="148">
        <f>AT19*5/100+AT19</f>
        <v>1216.5309236078742</v>
      </c>
      <c r="BB19" s="148">
        <f>AU19*0.01/100+AU19</f>
        <v>1399.7294187864611</v>
      </c>
      <c r="BC19" s="148">
        <f>AV19*0.01/100+AV19</f>
        <v>104.41001496578482</v>
      </c>
      <c r="BD19" s="148">
        <f>AW19*5/100+AW19</f>
        <v>10.716089622987525</v>
      </c>
      <c r="BE19" s="148">
        <f>AX19*5/100+AX19</f>
        <v>548.76916483593766</v>
      </c>
      <c r="BF19" s="148">
        <f>AY19*5/100+AY19</f>
        <v>1276.9743774750257</v>
      </c>
      <c r="BG19" s="148">
        <f>AZ19*5/100+AZ19</f>
        <v>548.76916483593766</v>
      </c>
      <c r="BH19" s="148">
        <f>BA19*5/100+BA19</f>
        <v>1277.357469788268</v>
      </c>
      <c r="BI19" s="148">
        <f>BB19*0.01/100+BB19</f>
        <v>1399.8693917283397</v>
      </c>
      <c r="BJ19" s="148">
        <f>BC19*0.01/100+BC19</f>
        <v>104.4204559672814</v>
      </c>
      <c r="BK19" s="148">
        <f>BD19*5/100+BD19</f>
        <v>11.251894104136902</v>
      </c>
      <c r="BL19" s="148">
        <f>BE19*5/100+BE19</f>
        <v>576.20762307773452</v>
      </c>
      <c r="BM19" s="148">
        <f>BF19*5/100+BF19</f>
        <v>1340.823096348777</v>
      </c>
      <c r="BN19" s="148">
        <f>BG19*5/100+BG19</f>
        <v>576.20762307773452</v>
      </c>
      <c r="BO19" s="148">
        <f>BH19*10/100+BH19</f>
        <v>1405.0932167670949</v>
      </c>
      <c r="BP19" s="148">
        <f>BI19*0.01/100+BI19</f>
        <v>1400.0093786675125</v>
      </c>
      <c r="BQ19" s="148">
        <f>BJ19*0.01/100+BJ19</f>
        <v>104.43089801287813</v>
      </c>
      <c r="BR19" s="148">
        <f>BK19*10/100+BK19</f>
        <v>12.377083514550591</v>
      </c>
      <c r="BS19" s="148">
        <f>BL19*10/100+BL19</f>
        <v>633.828385385508</v>
      </c>
      <c r="BT19" s="148">
        <f>BM19*10/100+BM19</f>
        <v>1474.9054059836546</v>
      </c>
      <c r="BU19" s="149">
        <f>BN19*10/100+BN19</f>
        <v>633.828385385508</v>
      </c>
      <c r="BV19" s="233"/>
      <c r="BW19" s="132"/>
      <c r="BX19" s="132"/>
    </row>
    <row r="20" spans="2:76">
      <c r="B20" s="233"/>
      <c r="C20" s="233"/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233"/>
      <c r="BV20" s="132"/>
      <c r="BW20" s="132"/>
      <c r="BX20" s="132"/>
    </row>
    <row r="21" spans="2:76" ht="15.75" thickBot="1"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216"/>
      <c r="BO21" s="216"/>
      <c r="BP21" s="216"/>
      <c r="BQ21" s="216"/>
      <c r="BR21" s="216"/>
      <c r="BS21" s="216"/>
      <c r="BT21" s="216"/>
      <c r="BU21" s="216"/>
      <c r="BV21" s="132"/>
      <c r="BW21" s="132"/>
      <c r="BX21" s="132"/>
    </row>
    <row r="22" spans="2:76" ht="15.75" customHeight="1" thickBot="1">
      <c r="B22" s="608" t="s">
        <v>16</v>
      </c>
      <c r="C22" s="256"/>
      <c r="D22" s="593">
        <v>2025</v>
      </c>
      <c r="E22" s="594"/>
      <c r="F22" s="595"/>
      <c r="G22" s="595"/>
      <c r="H22" s="595"/>
      <c r="I22" s="595"/>
      <c r="J22" s="596"/>
      <c r="K22" s="593">
        <v>2026</v>
      </c>
      <c r="L22" s="594"/>
      <c r="M22" s="595"/>
      <c r="N22" s="595"/>
      <c r="O22" s="595"/>
      <c r="P22" s="595"/>
      <c r="Q22" s="596"/>
      <c r="R22" s="593">
        <v>2027</v>
      </c>
      <c r="S22" s="594"/>
      <c r="T22" s="595"/>
      <c r="U22" s="595"/>
      <c r="V22" s="595"/>
      <c r="W22" s="595"/>
      <c r="X22" s="596"/>
      <c r="Y22" s="593">
        <v>2028</v>
      </c>
      <c r="Z22" s="594"/>
      <c r="AA22" s="595"/>
      <c r="AB22" s="595"/>
      <c r="AC22" s="595"/>
      <c r="AD22" s="595"/>
      <c r="AE22" s="596"/>
      <c r="AF22" s="593">
        <v>2029</v>
      </c>
      <c r="AG22" s="594"/>
      <c r="AH22" s="595"/>
      <c r="AI22" s="595"/>
      <c r="AJ22" s="595"/>
      <c r="AK22" s="595"/>
      <c r="AL22" s="596"/>
      <c r="AM22" s="593">
        <v>2030</v>
      </c>
      <c r="AN22" s="594"/>
      <c r="AO22" s="595"/>
      <c r="AP22" s="595"/>
      <c r="AQ22" s="595"/>
      <c r="AR22" s="595"/>
      <c r="AS22" s="596"/>
      <c r="AT22" s="593">
        <v>2031</v>
      </c>
      <c r="AU22" s="594"/>
      <c r="AV22" s="595"/>
      <c r="AW22" s="595"/>
      <c r="AX22" s="595"/>
      <c r="AY22" s="595"/>
      <c r="AZ22" s="596"/>
      <c r="BA22" s="593">
        <v>2032</v>
      </c>
      <c r="BB22" s="594"/>
      <c r="BC22" s="595"/>
      <c r="BD22" s="595"/>
      <c r="BE22" s="595"/>
      <c r="BF22" s="595"/>
      <c r="BG22" s="596"/>
      <c r="BH22" s="593">
        <v>2033</v>
      </c>
      <c r="BI22" s="594"/>
      <c r="BJ22" s="595"/>
      <c r="BK22" s="595"/>
      <c r="BL22" s="595"/>
      <c r="BM22" s="595"/>
      <c r="BN22" s="596"/>
      <c r="BO22" s="593">
        <v>2034</v>
      </c>
      <c r="BP22" s="594"/>
      <c r="BQ22" s="595"/>
      <c r="BR22" s="595"/>
      <c r="BS22" s="595"/>
      <c r="BT22" s="595"/>
      <c r="BU22" s="596"/>
      <c r="BW22" s="564" t="s">
        <v>0</v>
      </c>
      <c r="BX22" s="565"/>
    </row>
    <row r="23" spans="2:76" ht="15.75" customHeight="1" thickBot="1">
      <c r="B23" s="609"/>
      <c r="C23" s="257"/>
      <c r="D23" s="589">
        <v>0.6</v>
      </c>
      <c r="E23" s="590"/>
      <c r="F23" s="591"/>
      <c r="G23" s="591"/>
      <c r="H23" s="591"/>
      <c r="I23" s="591"/>
      <c r="J23" s="592"/>
      <c r="K23" s="589">
        <v>0.65</v>
      </c>
      <c r="L23" s="590"/>
      <c r="M23" s="591"/>
      <c r="N23" s="591"/>
      <c r="O23" s="591"/>
      <c r="P23" s="591"/>
      <c r="Q23" s="592"/>
      <c r="R23" s="589">
        <v>0.8</v>
      </c>
      <c r="S23" s="590"/>
      <c r="T23" s="591"/>
      <c r="U23" s="591"/>
      <c r="V23" s="591"/>
      <c r="W23" s="591"/>
      <c r="X23" s="592"/>
      <c r="Y23" s="589">
        <v>0.85</v>
      </c>
      <c r="Z23" s="590"/>
      <c r="AA23" s="591"/>
      <c r="AB23" s="591"/>
      <c r="AC23" s="591"/>
      <c r="AD23" s="591"/>
      <c r="AE23" s="592"/>
      <c r="AF23" s="589">
        <v>0.9</v>
      </c>
      <c r="AG23" s="590"/>
      <c r="AH23" s="591"/>
      <c r="AI23" s="591"/>
      <c r="AJ23" s="591"/>
      <c r="AK23" s="591"/>
      <c r="AL23" s="592"/>
      <c r="AM23" s="589">
        <v>0.95</v>
      </c>
      <c r="AN23" s="590"/>
      <c r="AO23" s="591"/>
      <c r="AP23" s="591"/>
      <c r="AQ23" s="591"/>
      <c r="AR23" s="591"/>
      <c r="AS23" s="592"/>
      <c r="AT23" s="589">
        <v>1</v>
      </c>
      <c r="AU23" s="590"/>
      <c r="AV23" s="591"/>
      <c r="AW23" s="591"/>
      <c r="AX23" s="591"/>
      <c r="AY23" s="591"/>
      <c r="AZ23" s="592"/>
      <c r="BA23" s="589">
        <v>1</v>
      </c>
      <c r="BB23" s="590"/>
      <c r="BC23" s="591"/>
      <c r="BD23" s="591"/>
      <c r="BE23" s="591"/>
      <c r="BF23" s="591"/>
      <c r="BG23" s="592"/>
      <c r="BH23" s="589">
        <v>1</v>
      </c>
      <c r="BI23" s="590"/>
      <c r="BJ23" s="591"/>
      <c r="BK23" s="591"/>
      <c r="BL23" s="591"/>
      <c r="BM23" s="591"/>
      <c r="BN23" s="592"/>
      <c r="BO23" s="589">
        <v>1</v>
      </c>
      <c r="BP23" s="590"/>
      <c r="BQ23" s="591"/>
      <c r="BR23" s="591"/>
      <c r="BS23" s="591"/>
      <c r="BT23" s="591"/>
      <c r="BU23" s="592"/>
      <c r="BW23" s="566"/>
      <c r="BX23" s="567"/>
    </row>
    <row r="24" spans="2:76" ht="16.5" thickBot="1">
      <c r="B24" s="442" t="s">
        <v>88</v>
      </c>
      <c r="C24" s="464" t="s">
        <v>1</v>
      </c>
      <c r="D24" s="441" t="s">
        <v>3</v>
      </c>
      <c r="E24" s="442" t="s">
        <v>4</v>
      </c>
      <c r="F24" s="441" t="s">
        <v>5</v>
      </c>
      <c r="G24" s="580"/>
      <c r="H24" s="581"/>
      <c r="I24" s="581"/>
      <c r="J24" s="582"/>
      <c r="K24" s="464" t="s">
        <v>3</v>
      </c>
      <c r="L24" s="442" t="s">
        <v>4</v>
      </c>
      <c r="M24" s="442" t="s">
        <v>5</v>
      </c>
      <c r="N24" s="580"/>
      <c r="O24" s="581"/>
      <c r="P24" s="581"/>
      <c r="Q24" s="582"/>
      <c r="R24" s="441" t="s">
        <v>3</v>
      </c>
      <c r="S24" s="442" t="s">
        <v>4</v>
      </c>
      <c r="T24" s="442" t="s">
        <v>5</v>
      </c>
      <c r="U24" s="580"/>
      <c r="V24" s="581"/>
      <c r="W24" s="581"/>
      <c r="X24" s="582"/>
      <c r="Y24" s="441" t="s">
        <v>3</v>
      </c>
      <c r="Z24" s="442" t="s">
        <v>4</v>
      </c>
      <c r="AA24" s="442" t="s">
        <v>5</v>
      </c>
      <c r="AB24" s="580"/>
      <c r="AC24" s="581"/>
      <c r="AD24" s="581"/>
      <c r="AE24" s="582"/>
      <c r="AF24" s="441" t="s">
        <v>3</v>
      </c>
      <c r="AG24" s="442" t="s">
        <v>4</v>
      </c>
      <c r="AH24" s="442" t="s">
        <v>5</v>
      </c>
      <c r="AI24" s="580"/>
      <c r="AJ24" s="581"/>
      <c r="AK24" s="581"/>
      <c r="AL24" s="582"/>
      <c r="AM24" s="441" t="s">
        <v>3</v>
      </c>
      <c r="AN24" s="442" t="s">
        <v>4</v>
      </c>
      <c r="AO24" s="442" t="s">
        <v>5</v>
      </c>
      <c r="AP24" s="580"/>
      <c r="AQ24" s="581"/>
      <c r="AR24" s="581"/>
      <c r="AS24" s="582"/>
      <c r="AT24" s="441" t="s">
        <v>3</v>
      </c>
      <c r="AU24" s="442" t="s">
        <v>4</v>
      </c>
      <c r="AV24" s="442" t="s">
        <v>5</v>
      </c>
      <c r="AW24" s="580"/>
      <c r="AX24" s="581"/>
      <c r="AY24" s="581"/>
      <c r="AZ24" s="582"/>
      <c r="BA24" s="441" t="s">
        <v>3</v>
      </c>
      <c r="BB24" s="442" t="s">
        <v>4</v>
      </c>
      <c r="BC24" s="442" t="s">
        <v>5</v>
      </c>
      <c r="BD24" s="580"/>
      <c r="BE24" s="581"/>
      <c r="BF24" s="581"/>
      <c r="BG24" s="582"/>
      <c r="BH24" s="441" t="s">
        <v>3</v>
      </c>
      <c r="BI24" s="442" t="s">
        <v>4</v>
      </c>
      <c r="BJ24" s="442" t="s">
        <v>5</v>
      </c>
      <c r="BK24" s="580"/>
      <c r="BL24" s="581"/>
      <c r="BM24" s="581"/>
      <c r="BN24" s="582"/>
      <c r="BO24" s="441" t="s">
        <v>3</v>
      </c>
      <c r="BP24" s="442" t="s">
        <v>4</v>
      </c>
      <c r="BQ24" s="442" t="s">
        <v>5</v>
      </c>
      <c r="BR24" s="580"/>
      <c r="BS24" s="581"/>
      <c r="BT24" s="581"/>
      <c r="BU24" s="582"/>
      <c r="BW24" s="442" t="s">
        <v>3</v>
      </c>
      <c r="BX24" s="442" t="s">
        <v>6</v>
      </c>
    </row>
    <row r="25" spans="2:76" ht="15" customHeight="1">
      <c r="B25" s="112" t="s">
        <v>90</v>
      </c>
      <c r="C25" s="89" t="s">
        <v>89</v>
      </c>
      <c r="D25" s="89">
        <f>D6*D23</f>
        <v>945</v>
      </c>
      <c r="E25" s="102">
        <f>D19</f>
        <v>907.52184912603491</v>
      </c>
      <c r="F25" s="546">
        <f t="shared" ref="F25:F31" si="0">D25*E25</f>
        <v>857608.14742410299</v>
      </c>
      <c r="G25" s="583"/>
      <c r="H25" s="584"/>
      <c r="I25" s="584"/>
      <c r="J25" s="585"/>
      <c r="K25" s="550">
        <f>D6*K23</f>
        <v>1023.75</v>
      </c>
      <c r="L25" s="102">
        <f>K19</f>
        <v>952.89794158233667</v>
      </c>
      <c r="M25" s="247">
        <f t="shared" ref="M25:M31" si="1">K25*L25</f>
        <v>975529.26769491716</v>
      </c>
      <c r="N25" s="583"/>
      <c r="O25" s="584"/>
      <c r="P25" s="584"/>
      <c r="Q25" s="585"/>
      <c r="R25" s="89">
        <f>D6*R23</f>
        <v>1260</v>
      </c>
      <c r="S25" s="102">
        <f>R19</f>
        <v>1000.5428386614535</v>
      </c>
      <c r="T25" s="247">
        <f t="shared" ref="T25:T31" si="2">R25*S25</f>
        <v>1260683.9767134315</v>
      </c>
      <c r="U25" s="583"/>
      <c r="V25" s="584"/>
      <c r="W25" s="584"/>
      <c r="X25" s="585"/>
      <c r="Y25" s="91">
        <f>D6*Y23</f>
        <v>1338.75</v>
      </c>
      <c r="Z25" s="102">
        <f>Y19</f>
        <v>1050.5699805945262</v>
      </c>
      <c r="AA25" s="247">
        <f t="shared" ref="AA25:AA31" si="3">Y25*Z25</f>
        <v>1406450.561520922</v>
      </c>
      <c r="AB25" s="583"/>
      <c r="AC25" s="584"/>
      <c r="AD25" s="584"/>
      <c r="AE25" s="585"/>
      <c r="AF25" s="91">
        <f>D6*AF23</f>
        <v>1417.5</v>
      </c>
      <c r="AG25" s="102">
        <f>AF19</f>
        <v>1103.0984796242526</v>
      </c>
      <c r="AH25" s="247">
        <f t="shared" ref="AH25:AH31" si="4">AF25*AG25</f>
        <v>1563642.094867378</v>
      </c>
      <c r="AI25" s="583"/>
      <c r="AJ25" s="584"/>
      <c r="AK25" s="584"/>
      <c r="AL25" s="585"/>
      <c r="AM25" s="208">
        <f>D6*AM23</f>
        <v>1496.25</v>
      </c>
      <c r="AN25" s="102">
        <f>AM19</f>
        <v>1158.2534036054653</v>
      </c>
      <c r="AO25" s="247">
        <f t="shared" ref="AO25:AO31" si="5">AM25*AN25</f>
        <v>1733036.6551446775</v>
      </c>
      <c r="AP25" s="583"/>
      <c r="AQ25" s="584"/>
      <c r="AR25" s="584"/>
      <c r="AS25" s="585"/>
      <c r="AT25" s="208">
        <f>D6*AT23</f>
        <v>1575</v>
      </c>
      <c r="AU25" s="102">
        <f>AT19</f>
        <v>1158.6008796265469</v>
      </c>
      <c r="AV25" s="247">
        <f t="shared" ref="AV25:AV31" si="6">AT25*AU25</f>
        <v>1824796.3854118113</v>
      </c>
      <c r="AW25" s="583"/>
      <c r="AX25" s="584"/>
      <c r="AY25" s="584"/>
      <c r="AZ25" s="585"/>
      <c r="BA25" s="208">
        <f>D6*BA23</f>
        <v>1575</v>
      </c>
      <c r="BB25" s="102">
        <f>BA19</f>
        <v>1216.5309236078742</v>
      </c>
      <c r="BC25" s="247">
        <f t="shared" ref="BC25:BC31" si="7">BA25*BB25</f>
        <v>1916036.2046824018</v>
      </c>
      <c r="BD25" s="583"/>
      <c r="BE25" s="584"/>
      <c r="BF25" s="584"/>
      <c r="BG25" s="585"/>
      <c r="BH25" s="208">
        <f>D6*BH23</f>
        <v>1575</v>
      </c>
      <c r="BI25" s="102">
        <f>BH19</f>
        <v>1277.357469788268</v>
      </c>
      <c r="BJ25" s="248">
        <f>BH25*BI25</f>
        <v>2011838.014916522</v>
      </c>
      <c r="BK25" s="583"/>
      <c r="BL25" s="584"/>
      <c r="BM25" s="584"/>
      <c r="BN25" s="585"/>
      <c r="BO25" s="435">
        <f>D6*BO23</f>
        <v>1575</v>
      </c>
      <c r="BP25" s="249">
        <f>BO19</f>
        <v>1405.0932167670949</v>
      </c>
      <c r="BQ25" s="255">
        <f t="shared" ref="BQ25:BQ31" si="8">BO25*BP25</f>
        <v>2213021.8164081746</v>
      </c>
      <c r="BR25" s="583"/>
      <c r="BS25" s="584"/>
      <c r="BT25" s="584"/>
      <c r="BU25" s="585"/>
      <c r="BV25" s="87"/>
      <c r="BW25" s="84">
        <f>BO25+BH25+BA25+AT25+AM25+AF25+Y25+R25+K25+D25</f>
        <v>13781.25</v>
      </c>
      <c r="BX25" s="85">
        <f t="shared" ref="BX25:BX31" si="9">BQ25+BJ25+BC25+AV25+AO25+AH25+AA25+T25+M25+F25</f>
        <v>15762643.124784339</v>
      </c>
    </row>
    <row r="26" spans="2:76" ht="15" customHeight="1">
      <c r="B26" s="112" t="s">
        <v>195</v>
      </c>
      <c r="C26" s="81" t="s">
        <v>89</v>
      </c>
      <c r="D26" s="81">
        <f>D7*D23</f>
        <v>960</v>
      </c>
      <c r="E26" s="104">
        <f>E19</f>
        <v>1398.75</v>
      </c>
      <c r="F26" s="547">
        <f t="shared" si="0"/>
        <v>1342800</v>
      </c>
      <c r="G26" s="583"/>
      <c r="H26" s="584"/>
      <c r="I26" s="584"/>
      <c r="J26" s="585"/>
      <c r="K26" s="551">
        <f>E7*K23</f>
        <v>1352</v>
      </c>
      <c r="L26" s="104">
        <f>L19</f>
        <v>1398.8898750000001</v>
      </c>
      <c r="M26" s="240">
        <f t="shared" si="1"/>
        <v>1891299.111</v>
      </c>
      <c r="N26" s="583"/>
      <c r="O26" s="584"/>
      <c r="P26" s="584"/>
      <c r="Q26" s="585"/>
      <c r="R26" s="81">
        <f>F7*R23</f>
        <v>2163.2000000000003</v>
      </c>
      <c r="S26" s="104">
        <f>S19</f>
        <v>1399.0297639875</v>
      </c>
      <c r="T26" s="240">
        <f t="shared" si="2"/>
        <v>3026381.1854577605</v>
      </c>
      <c r="U26" s="583"/>
      <c r="V26" s="584"/>
      <c r="W26" s="584"/>
      <c r="X26" s="585"/>
      <c r="Y26" s="83">
        <f>G7*Y23</f>
        <v>2987.9199999999996</v>
      </c>
      <c r="Z26" s="104">
        <f>Z19</f>
        <v>1399.1696669638989</v>
      </c>
      <c r="AA26" s="240">
        <f t="shared" si="3"/>
        <v>4180607.0313147721</v>
      </c>
      <c r="AB26" s="583"/>
      <c r="AC26" s="584"/>
      <c r="AD26" s="584"/>
      <c r="AE26" s="585"/>
      <c r="AF26" s="83">
        <f>H7*AF23</f>
        <v>4112.7840000000006</v>
      </c>
      <c r="AG26" s="104">
        <f>AG19</f>
        <v>1399.3095839305952</v>
      </c>
      <c r="AH26" s="240">
        <f t="shared" si="4"/>
        <v>5755058.0678364094</v>
      </c>
      <c r="AI26" s="583"/>
      <c r="AJ26" s="584"/>
      <c r="AK26" s="584"/>
      <c r="AL26" s="585"/>
      <c r="AM26" s="106">
        <f>I7*AM23</f>
        <v>5643.6535999999996</v>
      </c>
      <c r="AN26" s="104">
        <f>AN19</f>
        <v>1399.4495148889882</v>
      </c>
      <c r="AO26" s="240">
        <f t="shared" si="5"/>
        <v>7898008.2927214913</v>
      </c>
      <c r="AP26" s="583"/>
      <c r="AQ26" s="584"/>
      <c r="AR26" s="584"/>
      <c r="AS26" s="585"/>
      <c r="AT26" s="106">
        <f>J7*AT23</f>
        <v>7722.8944000000001</v>
      </c>
      <c r="AU26" s="104">
        <f>AU19</f>
        <v>1399.589459840477</v>
      </c>
      <c r="AV26" s="240">
        <f t="shared" si="6"/>
        <v>10808881.601701045</v>
      </c>
      <c r="AW26" s="583"/>
      <c r="AX26" s="584"/>
      <c r="AY26" s="584"/>
      <c r="AZ26" s="585"/>
      <c r="BA26" s="106">
        <f>K7*BA23</f>
        <v>10039.762720000001</v>
      </c>
      <c r="BB26" s="104">
        <f>BB19</f>
        <v>1399.7294187864611</v>
      </c>
      <c r="BC26" s="240">
        <f t="shared" si="7"/>
        <v>14052951.23681958</v>
      </c>
      <c r="BD26" s="583"/>
      <c r="BE26" s="584"/>
      <c r="BF26" s="584"/>
      <c r="BG26" s="585"/>
      <c r="BH26" s="106">
        <f>L7*BH23</f>
        <v>13051.691536</v>
      </c>
      <c r="BI26" s="104">
        <f>BI19</f>
        <v>1399.8693917283397</v>
      </c>
      <c r="BJ26" s="240">
        <f>M7*BI26</f>
        <v>23751862.538984112</v>
      </c>
      <c r="BK26" s="583"/>
      <c r="BL26" s="584"/>
      <c r="BM26" s="584"/>
      <c r="BN26" s="585"/>
      <c r="BO26" s="106">
        <f>M7*BO23</f>
        <v>16967.198996800002</v>
      </c>
      <c r="BP26" s="104">
        <f>BP19</f>
        <v>1400.0093786675125</v>
      </c>
      <c r="BQ26" s="250">
        <f t="shared" si="8"/>
        <v>23754237.72523801</v>
      </c>
      <c r="BR26" s="583"/>
      <c r="BS26" s="584"/>
      <c r="BT26" s="584"/>
      <c r="BU26" s="585"/>
      <c r="BV26" s="87"/>
      <c r="BW26" s="108">
        <f t="shared" ref="BW26:BW31" si="10">BO26+BH26+BA26+AT26+AM26+AF26+Y26+R26+K26+D26</f>
        <v>65001.105252799993</v>
      </c>
      <c r="BX26" s="109">
        <f t="shared" si="9"/>
        <v>96462086.791073188</v>
      </c>
    </row>
    <row r="27" spans="2:76" ht="15" customHeight="1">
      <c r="B27" s="112" t="s">
        <v>196</v>
      </c>
      <c r="C27" s="81" t="s">
        <v>89</v>
      </c>
      <c r="D27" s="81">
        <f>D8*D23</f>
        <v>1800</v>
      </c>
      <c r="E27" s="104">
        <f>F19</f>
        <v>90</v>
      </c>
      <c r="F27" s="547">
        <f t="shared" si="0"/>
        <v>162000</v>
      </c>
      <c r="G27" s="583"/>
      <c r="H27" s="584"/>
      <c r="I27" s="584"/>
      <c r="J27" s="585"/>
      <c r="K27" s="551">
        <f>E8*K23</f>
        <v>2535</v>
      </c>
      <c r="L27" s="104">
        <f>M19</f>
        <v>90.009</v>
      </c>
      <c r="M27" s="240">
        <f t="shared" si="1"/>
        <v>228172.815</v>
      </c>
      <c r="N27" s="583"/>
      <c r="O27" s="584"/>
      <c r="P27" s="584"/>
      <c r="Q27" s="585"/>
      <c r="R27" s="81">
        <f>F8*R23</f>
        <v>4056</v>
      </c>
      <c r="S27" s="104">
        <f>T19</f>
        <v>90.018000900000004</v>
      </c>
      <c r="T27" s="240">
        <f t="shared" si="2"/>
        <v>365113.0116504</v>
      </c>
      <c r="U27" s="583"/>
      <c r="V27" s="584"/>
      <c r="W27" s="584"/>
      <c r="X27" s="585"/>
      <c r="Y27" s="81">
        <f>G8*Y23</f>
        <v>5602.3499999999995</v>
      </c>
      <c r="Z27" s="104">
        <f>AA19</f>
        <v>96.92307692307692</v>
      </c>
      <c r="AA27" s="240">
        <f t="shared" si="3"/>
        <v>542996.99999999988</v>
      </c>
      <c r="AB27" s="583"/>
      <c r="AC27" s="584"/>
      <c r="AD27" s="584"/>
      <c r="AE27" s="585"/>
      <c r="AF27" s="81">
        <f>H8*AF23</f>
        <v>7711.4699999999993</v>
      </c>
      <c r="AG27" s="104">
        <f>AH19</f>
        <v>104.37869822485206</v>
      </c>
      <c r="AH27" s="240">
        <f t="shared" si="4"/>
        <v>804913.19999999984</v>
      </c>
      <c r="AI27" s="583"/>
      <c r="AJ27" s="584"/>
      <c r="AK27" s="584"/>
      <c r="AL27" s="585"/>
      <c r="AM27" s="81">
        <f>I8*AM23</f>
        <v>8709.6769499999991</v>
      </c>
      <c r="AN27" s="104">
        <f>AO19</f>
        <v>104.38913609467454</v>
      </c>
      <c r="AO27" s="240">
        <f t="shared" si="5"/>
        <v>909195.65247419977</v>
      </c>
      <c r="AP27" s="583"/>
      <c r="AQ27" s="584"/>
      <c r="AR27" s="584"/>
      <c r="AS27" s="585"/>
      <c r="AT27" s="81">
        <f>J8*AT23</f>
        <v>9809.8466700000008</v>
      </c>
      <c r="AU27" s="104">
        <f>AV19</f>
        <v>104.399575008284</v>
      </c>
      <c r="AV27" s="240">
        <f t="shared" si="6"/>
        <v>1024143.8232444301</v>
      </c>
      <c r="AW27" s="583"/>
      <c r="AX27" s="584"/>
      <c r="AY27" s="584"/>
      <c r="AZ27" s="585"/>
      <c r="BA27" s="81">
        <f>K8*BA23</f>
        <v>10496.535936900002</v>
      </c>
      <c r="BB27" s="104">
        <f>BC19</f>
        <v>104.41001496578482</v>
      </c>
      <c r="BC27" s="240">
        <f t="shared" si="7"/>
        <v>1095943.4742606273</v>
      </c>
      <c r="BD27" s="583"/>
      <c r="BE27" s="584"/>
      <c r="BF27" s="584"/>
      <c r="BG27" s="585"/>
      <c r="BH27" s="81">
        <f>L8*BH23</f>
        <v>11231.293452483002</v>
      </c>
      <c r="BI27" s="104">
        <f>BJ19</f>
        <v>104.4204559672814</v>
      </c>
      <c r="BJ27" s="240">
        <f>M8*BI27</f>
        <v>1254871.1582493603</v>
      </c>
      <c r="BK27" s="583"/>
      <c r="BL27" s="584"/>
      <c r="BM27" s="584"/>
      <c r="BN27" s="585"/>
      <c r="BO27" s="81">
        <f>M8*BO23</f>
        <v>12017.483994156812</v>
      </c>
      <c r="BP27" s="104">
        <f>BQ19</f>
        <v>104.43089801287813</v>
      </c>
      <c r="BQ27" s="250">
        <f t="shared" si="8"/>
        <v>1254996.6453651853</v>
      </c>
      <c r="BR27" s="583"/>
      <c r="BS27" s="584"/>
      <c r="BT27" s="584"/>
      <c r="BU27" s="585"/>
      <c r="BV27" s="87"/>
      <c r="BW27" s="108">
        <f t="shared" si="10"/>
        <v>73969.657003539818</v>
      </c>
      <c r="BX27" s="109">
        <f t="shared" si="9"/>
        <v>7642346.7802442033</v>
      </c>
    </row>
    <row r="28" spans="2:76" ht="15" customHeight="1">
      <c r="B28" s="114" t="s">
        <v>116</v>
      </c>
      <c r="C28" s="81" t="s">
        <v>89</v>
      </c>
      <c r="D28" s="81">
        <f>D9*D23</f>
        <v>551579.15999999992</v>
      </c>
      <c r="E28" s="104">
        <f>G19</f>
        <v>7.615724827058366</v>
      </c>
      <c r="F28" s="547">
        <f t="shared" si="0"/>
        <v>4200675.1028999984</v>
      </c>
      <c r="G28" s="583"/>
      <c r="H28" s="584"/>
      <c r="I28" s="584"/>
      <c r="J28" s="585"/>
      <c r="K28" s="551">
        <f>D9*K23</f>
        <v>597544.09</v>
      </c>
      <c r="L28" s="104">
        <f>N19</f>
        <v>7.9965110684112846</v>
      </c>
      <c r="M28" s="240">
        <f t="shared" si="1"/>
        <v>4778267.9295487488</v>
      </c>
      <c r="N28" s="583"/>
      <c r="O28" s="584"/>
      <c r="P28" s="584"/>
      <c r="Q28" s="585"/>
      <c r="R28" s="81">
        <f>D9*R23</f>
        <v>735438.88</v>
      </c>
      <c r="S28" s="104">
        <f>U19</f>
        <v>8.396336621831848</v>
      </c>
      <c r="T28" s="240">
        <f t="shared" si="2"/>
        <v>6174992.4012629976</v>
      </c>
      <c r="U28" s="583"/>
      <c r="V28" s="584"/>
      <c r="W28" s="584"/>
      <c r="X28" s="585"/>
      <c r="Y28" s="83">
        <f>D9*Y23</f>
        <v>781403.80999999994</v>
      </c>
      <c r="Z28" s="104">
        <f>AB19</f>
        <v>8.8161534529234409</v>
      </c>
      <c r="AA28" s="240">
        <f t="shared" si="3"/>
        <v>6888975.8976590317</v>
      </c>
      <c r="AB28" s="583"/>
      <c r="AC28" s="584"/>
      <c r="AD28" s="584"/>
      <c r="AE28" s="585"/>
      <c r="AF28" s="83">
        <f>D9*AF23</f>
        <v>827368.74</v>
      </c>
      <c r="AG28" s="104">
        <f>AI19</f>
        <v>9.2569611255696138</v>
      </c>
      <c r="AH28" s="240">
        <f t="shared" si="4"/>
        <v>7658920.2626915127</v>
      </c>
      <c r="AI28" s="583"/>
      <c r="AJ28" s="584"/>
      <c r="AK28" s="584"/>
      <c r="AL28" s="585"/>
      <c r="AM28" s="106">
        <f>D9*AM23</f>
        <v>873333.66999999993</v>
      </c>
      <c r="AN28" s="104">
        <f>AP19</f>
        <v>9.7198091818480954</v>
      </c>
      <c r="AO28" s="240">
        <f t="shared" si="5"/>
        <v>8488636.6244830936</v>
      </c>
      <c r="AP28" s="583"/>
      <c r="AQ28" s="584"/>
      <c r="AR28" s="584"/>
      <c r="AS28" s="585"/>
      <c r="AT28" s="106">
        <f>D9*AT23</f>
        <v>919298.6</v>
      </c>
      <c r="AU28" s="104">
        <f>AW19</f>
        <v>10.2057996409405</v>
      </c>
      <c r="AV28" s="240">
        <f t="shared" si="6"/>
        <v>9382177.3217971046</v>
      </c>
      <c r="AW28" s="583"/>
      <c r="AX28" s="584"/>
      <c r="AY28" s="584"/>
      <c r="AZ28" s="585"/>
      <c r="BA28" s="106">
        <f>D9*BA23</f>
        <v>919298.6</v>
      </c>
      <c r="BB28" s="104">
        <f>BD19</f>
        <v>10.716089622987525</v>
      </c>
      <c r="BC28" s="240">
        <f t="shared" si="7"/>
        <v>9851286.1878869589</v>
      </c>
      <c r="BD28" s="583"/>
      <c r="BE28" s="584"/>
      <c r="BF28" s="584"/>
      <c r="BG28" s="585"/>
      <c r="BH28" s="106">
        <f>D9*BH23</f>
        <v>919298.6</v>
      </c>
      <c r="BI28" s="104">
        <f>BK19</f>
        <v>11.251894104136902</v>
      </c>
      <c r="BJ28" s="240">
        <f>BH28*BI28</f>
        <v>10343850.497281307</v>
      </c>
      <c r="BK28" s="583"/>
      <c r="BL28" s="584"/>
      <c r="BM28" s="584"/>
      <c r="BN28" s="585"/>
      <c r="BO28" s="106">
        <f>D9*BO23</f>
        <v>919298.6</v>
      </c>
      <c r="BP28" s="104">
        <f>BR19</f>
        <v>12.377083514550591</v>
      </c>
      <c r="BQ28" s="250">
        <f t="shared" si="8"/>
        <v>11378235.547009438</v>
      </c>
      <c r="BR28" s="583"/>
      <c r="BS28" s="584"/>
      <c r="BT28" s="584"/>
      <c r="BU28" s="585"/>
      <c r="BV28" s="87"/>
      <c r="BW28" s="108">
        <f t="shared" si="10"/>
        <v>8043862.75</v>
      </c>
      <c r="BX28" s="109">
        <f t="shared" si="9"/>
        <v>79146017.772520199</v>
      </c>
    </row>
    <row r="29" spans="2:76" ht="15" customHeight="1">
      <c r="B29" s="114" t="s">
        <v>117</v>
      </c>
      <c r="C29" s="81" t="s">
        <v>89</v>
      </c>
      <c r="D29" s="81">
        <f>D10*D23</f>
        <v>1996.153846153846</v>
      </c>
      <c r="E29" s="104">
        <f>H19</f>
        <v>390.00000000000006</v>
      </c>
      <c r="F29" s="547">
        <f t="shared" si="0"/>
        <v>778500</v>
      </c>
      <c r="G29" s="583"/>
      <c r="H29" s="584"/>
      <c r="I29" s="584"/>
      <c r="J29" s="585"/>
      <c r="K29" s="551">
        <f>D10*K23</f>
        <v>2162.5</v>
      </c>
      <c r="L29" s="104">
        <f>O19</f>
        <v>409.50000000000006</v>
      </c>
      <c r="M29" s="240">
        <f t="shared" si="1"/>
        <v>885543.75000000012</v>
      </c>
      <c r="N29" s="583"/>
      <c r="O29" s="584"/>
      <c r="P29" s="584"/>
      <c r="Q29" s="585"/>
      <c r="R29" s="81">
        <f>D10*R23</f>
        <v>2661.5384615384614</v>
      </c>
      <c r="S29" s="104">
        <f>V19</f>
        <v>429.97500000000008</v>
      </c>
      <c r="T29" s="240">
        <f t="shared" si="2"/>
        <v>1144395.0000000002</v>
      </c>
      <c r="U29" s="583"/>
      <c r="V29" s="584"/>
      <c r="W29" s="584"/>
      <c r="X29" s="585"/>
      <c r="Y29" s="83">
        <f>D10*Y23</f>
        <v>2827.8846153846152</v>
      </c>
      <c r="Z29" s="104">
        <f>AC19</f>
        <v>451.47375000000011</v>
      </c>
      <c r="AA29" s="240">
        <f t="shared" si="3"/>
        <v>1276715.6718750002</v>
      </c>
      <c r="AB29" s="583"/>
      <c r="AC29" s="584"/>
      <c r="AD29" s="584"/>
      <c r="AE29" s="585"/>
      <c r="AF29" s="83">
        <f>D10*AF23</f>
        <v>2994.2307692307691</v>
      </c>
      <c r="AG29" s="104">
        <f>AJ19</f>
        <v>474.04743750000011</v>
      </c>
      <c r="AH29" s="240">
        <f t="shared" si="4"/>
        <v>1419407.4234375004</v>
      </c>
      <c r="AI29" s="583"/>
      <c r="AJ29" s="584"/>
      <c r="AK29" s="584"/>
      <c r="AL29" s="585"/>
      <c r="AM29" s="106">
        <f>D10*AM23</f>
        <v>3160.5769230769229</v>
      </c>
      <c r="AN29" s="104">
        <f>AQ19</f>
        <v>497.7498093750001</v>
      </c>
      <c r="AO29" s="240">
        <f t="shared" si="5"/>
        <v>1573176.5609765628</v>
      </c>
      <c r="AP29" s="583"/>
      <c r="AQ29" s="584"/>
      <c r="AR29" s="584"/>
      <c r="AS29" s="585"/>
      <c r="AT29" s="106">
        <f>D10*AT23</f>
        <v>3326.9230769230767</v>
      </c>
      <c r="AU29" s="104">
        <f>AX19</f>
        <v>522.63729984375016</v>
      </c>
      <c r="AV29" s="240">
        <f t="shared" si="6"/>
        <v>1738774.093710938</v>
      </c>
      <c r="AW29" s="583"/>
      <c r="AX29" s="584"/>
      <c r="AY29" s="584"/>
      <c r="AZ29" s="585"/>
      <c r="BA29" s="106">
        <f>D10*BA23</f>
        <v>3326.9230769230767</v>
      </c>
      <c r="BB29" s="104">
        <f>BE19</f>
        <v>548.76916483593766</v>
      </c>
      <c r="BC29" s="240">
        <f t="shared" si="7"/>
        <v>1825712.7983964847</v>
      </c>
      <c r="BD29" s="583"/>
      <c r="BE29" s="584"/>
      <c r="BF29" s="584"/>
      <c r="BG29" s="585"/>
      <c r="BH29" s="106">
        <f>D10*BH23</f>
        <v>3326.9230769230767</v>
      </c>
      <c r="BI29" s="104">
        <f>BL19</f>
        <v>576.20762307773452</v>
      </c>
      <c r="BJ29" s="240">
        <f>BH29*BI29</f>
        <v>1916998.4383163089</v>
      </c>
      <c r="BK29" s="583"/>
      <c r="BL29" s="584"/>
      <c r="BM29" s="584"/>
      <c r="BN29" s="585"/>
      <c r="BO29" s="106">
        <f>D10*BO23</f>
        <v>3326.9230769230767</v>
      </c>
      <c r="BP29" s="104">
        <f>BS19</f>
        <v>633.828385385508</v>
      </c>
      <c r="BQ29" s="250">
        <f t="shared" si="8"/>
        <v>2108698.2821479398</v>
      </c>
      <c r="BR29" s="583"/>
      <c r="BS29" s="584"/>
      <c r="BT29" s="584"/>
      <c r="BU29" s="585"/>
      <c r="BV29" s="87"/>
      <c r="BW29" s="108">
        <f t="shared" si="10"/>
        <v>29110.576923076926</v>
      </c>
      <c r="BX29" s="109">
        <f t="shared" si="9"/>
        <v>14667922.018860735</v>
      </c>
    </row>
    <row r="30" spans="2:76" ht="15" customHeight="1">
      <c r="B30" s="114" t="s">
        <v>137</v>
      </c>
      <c r="C30" s="81" t="s">
        <v>89</v>
      </c>
      <c r="D30" s="81">
        <f>D11*D23</f>
        <v>652.19999999999993</v>
      </c>
      <c r="E30" s="104">
        <f>I19</f>
        <v>907.52184912603491</v>
      </c>
      <c r="F30" s="547">
        <f t="shared" si="0"/>
        <v>591885.74999999988</v>
      </c>
      <c r="G30" s="583"/>
      <c r="H30" s="584"/>
      <c r="I30" s="584"/>
      <c r="J30" s="585"/>
      <c r="K30" s="551">
        <f>D11*K23</f>
        <v>706.55000000000007</v>
      </c>
      <c r="L30" s="104">
        <f>P19</f>
        <v>952.89794158233667</v>
      </c>
      <c r="M30" s="240">
        <f t="shared" si="1"/>
        <v>673270.04062500002</v>
      </c>
      <c r="N30" s="583"/>
      <c r="O30" s="584"/>
      <c r="P30" s="584"/>
      <c r="Q30" s="585"/>
      <c r="R30" s="81">
        <f>D11*R23</f>
        <v>869.6</v>
      </c>
      <c r="S30" s="104">
        <f>W19</f>
        <v>1000.5428386614535</v>
      </c>
      <c r="T30" s="240">
        <f t="shared" si="2"/>
        <v>870072.05249999999</v>
      </c>
      <c r="U30" s="583"/>
      <c r="V30" s="584"/>
      <c r="W30" s="584"/>
      <c r="X30" s="585"/>
      <c r="Y30" s="83">
        <f>D11*Y23</f>
        <v>923.94999999999993</v>
      </c>
      <c r="Z30" s="104">
        <f>AD19</f>
        <v>1050.5699805945262</v>
      </c>
      <c r="AA30" s="240">
        <f t="shared" si="3"/>
        <v>970674.13357031241</v>
      </c>
      <c r="AB30" s="583"/>
      <c r="AC30" s="584"/>
      <c r="AD30" s="584"/>
      <c r="AE30" s="585"/>
      <c r="AF30" s="83">
        <f>D11*AF23</f>
        <v>978.30000000000007</v>
      </c>
      <c r="AG30" s="104">
        <f>AK19</f>
        <v>1103.0984796242526</v>
      </c>
      <c r="AH30" s="240">
        <f t="shared" si="4"/>
        <v>1079161.2426164064</v>
      </c>
      <c r="AI30" s="583"/>
      <c r="AJ30" s="584"/>
      <c r="AK30" s="584"/>
      <c r="AL30" s="585"/>
      <c r="AM30" s="106">
        <f>D11*AM23</f>
        <v>1032.6499999999999</v>
      </c>
      <c r="AN30" s="104">
        <f>AR19</f>
        <v>1158.2534036054653</v>
      </c>
      <c r="AO30" s="240">
        <f t="shared" si="5"/>
        <v>1196070.3772331837</v>
      </c>
      <c r="AP30" s="583"/>
      <c r="AQ30" s="584"/>
      <c r="AR30" s="584"/>
      <c r="AS30" s="585"/>
      <c r="AT30" s="106">
        <f>D11*AT23</f>
        <v>1087</v>
      </c>
      <c r="AU30" s="104">
        <f>AY19</f>
        <v>1216.1660737857387</v>
      </c>
      <c r="AV30" s="240">
        <f t="shared" si="6"/>
        <v>1321972.5222050981</v>
      </c>
      <c r="AW30" s="583"/>
      <c r="AX30" s="584"/>
      <c r="AY30" s="584"/>
      <c r="AZ30" s="585"/>
      <c r="BA30" s="106">
        <f>D11*BA23</f>
        <v>1087</v>
      </c>
      <c r="BB30" s="104">
        <f>BF19</f>
        <v>1276.9743774750257</v>
      </c>
      <c r="BC30" s="240">
        <f t="shared" si="7"/>
        <v>1388071.1483153529</v>
      </c>
      <c r="BD30" s="583"/>
      <c r="BE30" s="584"/>
      <c r="BF30" s="584"/>
      <c r="BG30" s="585"/>
      <c r="BH30" s="106">
        <f>D11*BH23</f>
        <v>1087</v>
      </c>
      <c r="BI30" s="104">
        <f>BM19</f>
        <v>1340.823096348777</v>
      </c>
      <c r="BJ30" s="240">
        <f>BH30*BI30</f>
        <v>1457474.7057311207</v>
      </c>
      <c r="BK30" s="583"/>
      <c r="BL30" s="584"/>
      <c r="BM30" s="584"/>
      <c r="BN30" s="585"/>
      <c r="BO30" s="106">
        <f>D11*BO23</f>
        <v>1087</v>
      </c>
      <c r="BP30" s="104">
        <f>BT19</f>
        <v>1474.9054059836546</v>
      </c>
      <c r="BQ30" s="250">
        <f t="shared" si="8"/>
        <v>1603222.1763042326</v>
      </c>
      <c r="BR30" s="583"/>
      <c r="BS30" s="584"/>
      <c r="BT30" s="584"/>
      <c r="BU30" s="585"/>
      <c r="BV30" s="87"/>
      <c r="BW30" s="108">
        <f t="shared" si="10"/>
        <v>9511.25</v>
      </c>
      <c r="BX30" s="109">
        <f t="shared" si="9"/>
        <v>11151874.149100706</v>
      </c>
    </row>
    <row r="31" spans="2:76" ht="15.75" customHeight="1" thickBot="1">
      <c r="B31" s="235" t="s">
        <v>138</v>
      </c>
      <c r="C31" s="138" t="s">
        <v>89</v>
      </c>
      <c r="D31" s="138">
        <f>D12*D23</f>
        <v>79.2</v>
      </c>
      <c r="E31" s="236">
        <f>J19</f>
        <v>390.00000000000006</v>
      </c>
      <c r="F31" s="548">
        <f t="shared" si="0"/>
        <v>30888.000000000007</v>
      </c>
      <c r="G31" s="583"/>
      <c r="H31" s="584"/>
      <c r="I31" s="584"/>
      <c r="J31" s="585"/>
      <c r="K31" s="552">
        <f>D12*K23</f>
        <v>85.8</v>
      </c>
      <c r="L31" s="236">
        <f>Q19</f>
        <v>409.50000000000006</v>
      </c>
      <c r="M31" s="241">
        <f t="shared" si="1"/>
        <v>35135.100000000006</v>
      </c>
      <c r="N31" s="583"/>
      <c r="O31" s="584"/>
      <c r="P31" s="584"/>
      <c r="Q31" s="585"/>
      <c r="R31" s="138">
        <f>D12*R23</f>
        <v>105.60000000000001</v>
      </c>
      <c r="S31" s="236">
        <f>X19</f>
        <v>429.97500000000008</v>
      </c>
      <c r="T31" s="241">
        <f t="shared" si="2"/>
        <v>45405.360000000015</v>
      </c>
      <c r="U31" s="583"/>
      <c r="V31" s="584"/>
      <c r="W31" s="584"/>
      <c r="X31" s="585"/>
      <c r="Y31" s="143">
        <f>D12*Y23</f>
        <v>112.2</v>
      </c>
      <c r="Z31" s="236">
        <f>AE19</f>
        <v>451.47375000000011</v>
      </c>
      <c r="AA31" s="241">
        <f t="shared" si="3"/>
        <v>50655.354750000013</v>
      </c>
      <c r="AB31" s="583"/>
      <c r="AC31" s="584"/>
      <c r="AD31" s="584"/>
      <c r="AE31" s="585"/>
      <c r="AF31" s="143">
        <f>D12*AF23</f>
        <v>118.8</v>
      </c>
      <c r="AG31" s="236">
        <f>AL19</f>
        <v>474.04743750000011</v>
      </c>
      <c r="AH31" s="241">
        <f t="shared" si="4"/>
        <v>56316.835575000012</v>
      </c>
      <c r="AI31" s="583"/>
      <c r="AJ31" s="584"/>
      <c r="AK31" s="584"/>
      <c r="AL31" s="585"/>
      <c r="AM31" s="210">
        <f>D12*AM23</f>
        <v>125.39999999999999</v>
      </c>
      <c r="AN31" s="236">
        <f>AS19</f>
        <v>497.7498093750001</v>
      </c>
      <c r="AO31" s="241">
        <f t="shared" si="5"/>
        <v>62417.826095625009</v>
      </c>
      <c r="AP31" s="583"/>
      <c r="AQ31" s="584"/>
      <c r="AR31" s="584"/>
      <c r="AS31" s="585"/>
      <c r="AT31" s="210">
        <f>D12*AT23</f>
        <v>132</v>
      </c>
      <c r="AU31" s="236">
        <f>AZ19</f>
        <v>522.63729984375016</v>
      </c>
      <c r="AV31" s="241">
        <f t="shared" si="6"/>
        <v>68988.123579375024</v>
      </c>
      <c r="AW31" s="583"/>
      <c r="AX31" s="584"/>
      <c r="AY31" s="584"/>
      <c r="AZ31" s="585"/>
      <c r="BA31" s="210">
        <f>D12*BA23</f>
        <v>132</v>
      </c>
      <c r="BB31" s="236">
        <f>BG19</f>
        <v>548.76916483593766</v>
      </c>
      <c r="BC31" s="241">
        <f t="shared" si="7"/>
        <v>72437.529758343764</v>
      </c>
      <c r="BD31" s="583"/>
      <c r="BE31" s="584"/>
      <c r="BF31" s="584"/>
      <c r="BG31" s="585"/>
      <c r="BH31" s="210">
        <f>D12*BH23</f>
        <v>132</v>
      </c>
      <c r="BI31" s="236">
        <f>BN19</f>
        <v>576.20762307773452</v>
      </c>
      <c r="BJ31" s="247">
        <f>BH31*BI31</f>
        <v>76059.406246260958</v>
      </c>
      <c r="BK31" s="583"/>
      <c r="BL31" s="584"/>
      <c r="BM31" s="584"/>
      <c r="BN31" s="585"/>
      <c r="BO31" s="208">
        <f>D12*BO23</f>
        <v>132</v>
      </c>
      <c r="BP31" s="102">
        <f>BU19</f>
        <v>633.828385385508</v>
      </c>
      <c r="BQ31" s="251">
        <f t="shared" si="8"/>
        <v>83665.34687088705</v>
      </c>
      <c r="BR31" s="583"/>
      <c r="BS31" s="584"/>
      <c r="BT31" s="584"/>
      <c r="BU31" s="585"/>
      <c r="BV31" s="87"/>
      <c r="BW31" s="253">
        <f t="shared" si="10"/>
        <v>1155</v>
      </c>
      <c r="BX31" s="254">
        <f t="shared" si="9"/>
        <v>581968.88287549186</v>
      </c>
    </row>
    <row r="32" spans="2:76" ht="15.75" customHeight="1" thickBot="1">
      <c r="B32" s="507" t="s">
        <v>0</v>
      </c>
      <c r="C32" s="237"/>
      <c r="D32" s="220">
        <f>SUM(D25:D31)</f>
        <v>558011.7138461537</v>
      </c>
      <c r="E32" s="238">
        <f>SUM(E25:E31)</f>
        <v>4091.4094230791279</v>
      </c>
      <c r="F32" s="549">
        <f>SUM(F25:F31)</f>
        <v>7964357.0003241012</v>
      </c>
      <c r="G32" s="586"/>
      <c r="H32" s="587"/>
      <c r="I32" s="587"/>
      <c r="J32" s="588"/>
      <c r="K32" s="244">
        <f>SUM(K25:K30)</f>
        <v>605323.89</v>
      </c>
      <c r="L32" s="221"/>
      <c r="M32" s="239">
        <f>SUM(M25:M31)</f>
        <v>9467218.0138686653</v>
      </c>
      <c r="N32" s="586"/>
      <c r="O32" s="587"/>
      <c r="P32" s="587"/>
      <c r="Q32" s="588"/>
      <c r="R32" s="220">
        <f>SUM(R25:R30)</f>
        <v>746449.21846153843</v>
      </c>
      <c r="S32" s="221"/>
      <c r="T32" s="239">
        <f>SUM(T25:T31)</f>
        <v>12887042.987584589</v>
      </c>
      <c r="U32" s="586"/>
      <c r="V32" s="587"/>
      <c r="W32" s="587"/>
      <c r="X32" s="588"/>
      <c r="Y32" s="220">
        <f>SUM(Y25:Y30)</f>
        <v>795084.66461538454</v>
      </c>
      <c r="Z32" s="221"/>
      <c r="AA32" s="239">
        <f>SUM(AA25:AA31)</f>
        <v>15317075.650690038</v>
      </c>
      <c r="AB32" s="586"/>
      <c r="AC32" s="587"/>
      <c r="AD32" s="587"/>
      <c r="AE32" s="588"/>
      <c r="AF32" s="220">
        <f>SUM(AF25:AF30)</f>
        <v>844583.02476923075</v>
      </c>
      <c r="AG32" s="221"/>
      <c r="AH32" s="239">
        <f>SUM(AH25:AH31)</f>
        <v>18337419.127024211</v>
      </c>
      <c r="AI32" s="586"/>
      <c r="AJ32" s="587"/>
      <c r="AK32" s="587"/>
      <c r="AL32" s="588"/>
      <c r="AM32" s="220">
        <f>SUM(AM25:AM30)</f>
        <v>893376.47747307678</v>
      </c>
      <c r="AN32" s="221"/>
      <c r="AO32" s="239">
        <f>SUM(AO25:AO31)</f>
        <v>21860541.989128832</v>
      </c>
      <c r="AP32" s="586"/>
      <c r="AQ32" s="587"/>
      <c r="AR32" s="587"/>
      <c r="AS32" s="588"/>
      <c r="AT32" s="220">
        <f>SUM(AT25:AT30)</f>
        <v>942820.26414692309</v>
      </c>
      <c r="AU32" s="221"/>
      <c r="AV32" s="239">
        <f>SUM(AV25:AV31)</f>
        <v>26169733.871649802</v>
      </c>
      <c r="AW32" s="586"/>
      <c r="AX32" s="587"/>
      <c r="AY32" s="587"/>
      <c r="AZ32" s="588"/>
      <c r="BA32" s="220">
        <f>SUM(BA25:BA30)</f>
        <v>945823.82173382305</v>
      </c>
      <c r="BB32" s="221"/>
      <c r="BC32" s="239">
        <f>SUM(BC25:BC31)</f>
        <v>30202438.580119751</v>
      </c>
      <c r="BD32" s="586"/>
      <c r="BE32" s="587"/>
      <c r="BF32" s="587"/>
      <c r="BG32" s="588"/>
      <c r="BH32" s="220">
        <f>SUM(BH25:BH30)</f>
        <v>949570.50806540612</v>
      </c>
      <c r="BI32" s="221"/>
      <c r="BJ32" s="239">
        <f>SUM(BJ25:BJ31)</f>
        <v>40812954.75972499</v>
      </c>
      <c r="BK32" s="586"/>
      <c r="BL32" s="587"/>
      <c r="BM32" s="587"/>
      <c r="BN32" s="588"/>
      <c r="BO32" s="220">
        <f>SUM(BO25:BO30)</f>
        <v>954272.20606787992</v>
      </c>
      <c r="BP32" s="221"/>
      <c r="BQ32" s="252">
        <f>SUM(BQ25:BQ31)</f>
        <v>42396077.539343871</v>
      </c>
      <c r="BR32" s="586"/>
      <c r="BS32" s="587"/>
      <c r="BT32" s="587"/>
      <c r="BU32" s="588"/>
      <c r="BV32" s="87"/>
      <c r="BW32" s="218">
        <f>SUM(BW25:BW31)</f>
        <v>8236391.5891794171</v>
      </c>
      <c r="BX32" s="219">
        <f>SUM(BX25:BX31)</f>
        <v>225414859.51945883</v>
      </c>
    </row>
    <row r="34" spans="76:76">
      <c r="BX34" s="87"/>
    </row>
    <row r="35" spans="76:76">
      <c r="BX35" s="87"/>
    </row>
  </sheetData>
  <mergeCells count="56">
    <mergeCell ref="A1:X1"/>
    <mergeCell ref="A2:X2"/>
    <mergeCell ref="B22:B23"/>
    <mergeCell ref="BO22:BU22"/>
    <mergeCell ref="D22:J22"/>
    <mergeCell ref="K22:Q22"/>
    <mergeCell ref="R22:X22"/>
    <mergeCell ref="Y22:AE22"/>
    <mergeCell ref="AF22:AL22"/>
    <mergeCell ref="BO17:BU17"/>
    <mergeCell ref="D16:J16"/>
    <mergeCell ref="D17:J17"/>
    <mergeCell ref="R16:X16"/>
    <mergeCell ref="C16:C17"/>
    <mergeCell ref="B16:B17"/>
    <mergeCell ref="BA16:BG16"/>
    <mergeCell ref="BH16:BN16"/>
    <mergeCell ref="BO16:BU16"/>
    <mergeCell ref="AM16:AS16"/>
    <mergeCell ref="AT16:AZ16"/>
    <mergeCell ref="K16:Q16"/>
    <mergeCell ref="Y16:AE16"/>
    <mergeCell ref="AF16:AL16"/>
    <mergeCell ref="K17:Q17"/>
    <mergeCell ref="R17:X17"/>
    <mergeCell ref="Y17:AE17"/>
    <mergeCell ref="AF17:AL17"/>
    <mergeCell ref="BH17:BN17"/>
    <mergeCell ref="AT17:AZ17"/>
    <mergeCell ref="BA17:BG17"/>
    <mergeCell ref="AM17:AS17"/>
    <mergeCell ref="BO23:BU23"/>
    <mergeCell ref="D23:J23"/>
    <mergeCell ref="BW22:BX23"/>
    <mergeCell ref="K23:Q23"/>
    <mergeCell ref="R23:X23"/>
    <mergeCell ref="Y23:AE23"/>
    <mergeCell ref="AF23:AL23"/>
    <mergeCell ref="AM23:AS23"/>
    <mergeCell ref="AT23:AZ23"/>
    <mergeCell ref="BA23:BG23"/>
    <mergeCell ref="BH23:BN23"/>
    <mergeCell ref="AM22:AS22"/>
    <mergeCell ref="AT22:AZ22"/>
    <mergeCell ref="BA22:BG22"/>
    <mergeCell ref="BH22:BN22"/>
    <mergeCell ref="AP24:AS32"/>
    <mergeCell ref="AW24:AZ32"/>
    <mergeCell ref="BD24:BG32"/>
    <mergeCell ref="BK24:BN32"/>
    <mergeCell ref="BR24:BU32"/>
    <mergeCell ref="G24:J32"/>
    <mergeCell ref="N24:Q32"/>
    <mergeCell ref="AB24:AE32"/>
    <mergeCell ref="U24:X32"/>
    <mergeCell ref="AI24:AL32"/>
  </mergeCells>
  <phoneticPr fontId="31" type="noConversion"/>
  <pageMargins left="0.70866141732283472" right="0.70866141732283472" top="0.74803149606299213" bottom="0.74803149606299213" header="0.31496062992125984" footer="0.31496062992125984"/>
  <pageSetup scale="60" orientation="landscape" r:id="rId1"/>
  <ignoredErrors>
    <ignoredError sqref="I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60"/>
  <sheetViews>
    <sheetView topLeftCell="C1" zoomScaleNormal="100" workbookViewId="0">
      <pane ySplit="2" topLeftCell="A17" activePane="bottomLeft" state="frozen"/>
      <selection pane="bottomLeft" activeCell="N29" sqref="N29"/>
    </sheetView>
  </sheetViews>
  <sheetFormatPr defaultColWidth="9.140625" defaultRowHeight="14.25"/>
  <cols>
    <col min="1" max="1" width="1.28515625" style="159" customWidth="1"/>
    <col min="2" max="2" width="33.7109375" style="159" customWidth="1"/>
    <col min="3" max="3" width="16.7109375" style="159" customWidth="1"/>
    <col min="4" max="4" width="16.5703125" style="159" customWidth="1"/>
    <col min="5" max="6" width="12.7109375" style="159" customWidth="1"/>
    <col min="7" max="7" width="23.140625" style="159" customWidth="1"/>
    <col min="8" max="12" width="13.5703125" style="159" customWidth="1"/>
    <col min="13" max="13" width="14.7109375" style="159" customWidth="1"/>
    <col min="14" max="16384" width="9.140625" style="159"/>
  </cols>
  <sheetData>
    <row r="1" spans="1:13" ht="18.75" thickBot="1">
      <c r="A1" s="612" t="s">
        <v>82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4"/>
    </row>
    <row r="2" spans="1:13" ht="16.5" thickBot="1">
      <c r="A2" s="615" t="s">
        <v>217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7"/>
    </row>
    <row r="3" spans="1:13" ht="15" thickBot="1">
      <c r="B3" s="618"/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</row>
    <row r="4" spans="1:13" ht="16.5" thickBot="1">
      <c r="B4" s="160" t="s">
        <v>17</v>
      </c>
      <c r="G4" s="160" t="s">
        <v>182</v>
      </c>
    </row>
    <row r="5" spans="1:13" ht="16.5" thickBot="1">
      <c r="B5" s="438" t="s">
        <v>42</v>
      </c>
      <c r="C5" s="444" t="s">
        <v>216</v>
      </c>
      <c r="D5" s="438" t="s">
        <v>6</v>
      </c>
      <c r="E5" s="161"/>
      <c r="F5" s="161"/>
      <c r="G5" s="438" t="s">
        <v>47</v>
      </c>
      <c r="H5" s="444" t="s">
        <v>7</v>
      </c>
      <c r="I5" s="438" t="s">
        <v>3</v>
      </c>
      <c r="J5" s="161"/>
      <c r="K5" s="161"/>
      <c r="L5" s="161"/>
      <c r="M5" s="161"/>
    </row>
    <row r="6" spans="1:13">
      <c r="B6" s="112" t="s">
        <v>143</v>
      </c>
      <c r="C6" s="373">
        <v>3000000</v>
      </c>
      <c r="D6" s="201">
        <f t="shared" ref="D6:D11" si="0">C6*1</f>
        <v>3000000</v>
      </c>
      <c r="E6" s="161"/>
      <c r="F6" s="161"/>
      <c r="G6" s="114" t="s">
        <v>90</v>
      </c>
      <c r="H6" s="82" t="s">
        <v>89</v>
      </c>
      <c r="I6" s="162"/>
      <c r="J6" s="161"/>
      <c r="K6" s="161"/>
      <c r="L6" s="161"/>
      <c r="M6" s="161"/>
    </row>
    <row r="7" spans="1:13">
      <c r="B7" s="114" t="s">
        <v>85</v>
      </c>
      <c r="C7" s="374">
        <v>600000</v>
      </c>
      <c r="D7" s="202">
        <f t="shared" si="0"/>
        <v>600000</v>
      </c>
      <c r="E7" s="161"/>
      <c r="F7" s="161"/>
      <c r="G7" s="114" t="s">
        <v>91</v>
      </c>
      <c r="H7" s="82" t="s">
        <v>89</v>
      </c>
      <c r="I7" s="162"/>
      <c r="J7" s="161"/>
      <c r="K7" s="161"/>
      <c r="L7" s="161"/>
      <c r="M7" s="161"/>
    </row>
    <row r="8" spans="1:13">
      <c r="B8" s="114" t="s">
        <v>86</v>
      </c>
      <c r="C8" s="374">
        <v>1100000</v>
      </c>
      <c r="D8" s="202">
        <f t="shared" si="0"/>
        <v>1100000</v>
      </c>
      <c r="E8" s="161"/>
      <c r="F8" s="161"/>
      <c r="G8" s="114" t="s">
        <v>116</v>
      </c>
      <c r="H8" s="82" t="s">
        <v>89</v>
      </c>
      <c r="I8" s="162"/>
      <c r="J8" s="161"/>
      <c r="K8" s="161"/>
      <c r="L8" s="161"/>
      <c r="M8" s="161"/>
    </row>
    <row r="9" spans="1:13">
      <c r="B9" s="114" t="s">
        <v>44</v>
      </c>
      <c r="C9" s="374">
        <v>200000</v>
      </c>
      <c r="D9" s="202">
        <f t="shared" si="0"/>
        <v>200000</v>
      </c>
      <c r="E9" s="161"/>
      <c r="F9" s="161"/>
      <c r="G9" s="114" t="s">
        <v>117</v>
      </c>
      <c r="H9" s="82" t="s">
        <v>89</v>
      </c>
      <c r="I9" s="162"/>
      <c r="J9" s="161"/>
      <c r="K9" s="161"/>
      <c r="L9" s="161"/>
      <c r="M9" s="161"/>
    </row>
    <row r="10" spans="1:13">
      <c r="B10" s="114" t="s">
        <v>87</v>
      </c>
      <c r="C10" s="374">
        <v>500000</v>
      </c>
      <c r="D10" s="202">
        <f t="shared" si="0"/>
        <v>500000</v>
      </c>
      <c r="E10" s="161"/>
      <c r="F10" s="161"/>
      <c r="G10" s="114" t="s">
        <v>137</v>
      </c>
      <c r="H10" s="82" t="s">
        <v>89</v>
      </c>
      <c r="I10" s="162"/>
      <c r="J10" s="161"/>
      <c r="K10" s="161"/>
      <c r="L10" s="161"/>
      <c r="M10" s="161"/>
    </row>
    <row r="11" spans="1:13">
      <c r="B11" s="114" t="s">
        <v>144</v>
      </c>
      <c r="C11" s="374">
        <v>750000</v>
      </c>
      <c r="D11" s="202">
        <f t="shared" si="0"/>
        <v>750000</v>
      </c>
      <c r="E11" s="161"/>
      <c r="F11" s="161"/>
      <c r="G11" s="114" t="s">
        <v>138</v>
      </c>
      <c r="H11" s="82" t="s">
        <v>89</v>
      </c>
      <c r="I11" s="162"/>
      <c r="J11" s="161"/>
      <c r="K11" s="161"/>
      <c r="L11" s="161"/>
      <c r="M11" s="161"/>
    </row>
    <row r="12" spans="1:13" ht="15.75" thickBot="1">
      <c r="B12" s="163" t="s">
        <v>45</v>
      </c>
      <c r="C12" s="375">
        <f>SUM(C6:C11)</f>
        <v>6150000</v>
      </c>
      <c r="D12" s="203">
        <f>SUM(D6:D11)</f>
        <v>6150000</v>
      </c>
      <c r="E12" s="161" t="s">
        <v>54</v>
      </c>
      <c r="F12" s="161"/>
      <c r="G12" s="163" t="s">
        <v>0</v>
      </c>
      <c r="H12" s="164"/>
      <c r="I12" s="165">
        <f>SUM(I6:I11)</f>
        <v>0</v>
      </c>
      <c r="J12" s="161"/>
      <c r="K12" s="161"/>
      <c r="L12" s="161"/>
      <c r="M12" s="161"/>
    </row>
    <row r="13" spans="1:13">
      <c r="B13" s="161"/>
      <c r="C13" s="161"/>
      <c r="D13" s="166"/>
      <c r="E13" s="161"/>
      <c r="F13" s="161"/>
      <c r="J13" s="161"/>
      <c r="K13" s="161"/>
      <c r="L13" s="161"/>
      <c r="M13" s="161"/>
    </row>
    <row r="14" spans="1:13" ht="15" thickBot="1"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</row>
    <row r="15" spans="1:13" ht="16.5" thickBot="1">
      <c r="B15" s="160" t="s">
        <v>18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</row>
    <row r="16" spans="1:13" ht="16.5" thickBot="1">
      <c r="B16" s="438" t="s">
        <v>9</v>
      </c>
      <c r="C16" s="444">
        <v>2025</v>
      </c>
      <c r="D16" s="438">
        <v>2026</v>
      </c>
      <c r="E16" s="438">
        <v>2027</v>
      </c>
      <c r="F16" s="444">
        <v>2028</v>
      </c>
      <c r="G16" s="438">
        <v>2029</v>
      </c>
      <c r="H16" s="438">
        <v>2030</v>
      </c>
      <c r="I16" s="444">
        <v>2031</v>
      </c>
      <c r="J16" s="438">
        <v>2032</v>
      </c>
      <c r="K16" s="438">
        <v>2033</v>
      </c>
      <c r="L16" s="444">
        <v>2034</v>
      </c>
      <c r="M16" s="438" t="s">
        <v>0</v>
      </c>
    </row>
    <row r="17" spans="2:15" ht="15.75" thickBot="1">
      <c r="B17" s="168" t="s">
        <v>8</v>
      </c>
      <c r="C17" s="169">
        <f>'Revenue 2025-2034'!F32</f>
        <v>7964357.0003241012</v>
      </c>
      <c r="D17" s="169">
        <f>'Revenue 2025-2034'!M32</f>
        <v>9467218.0138686653</v>
      </c>
      <c r="E17" s="169">
        <f>'Revenue 2025-2034'!T32</f>
        <v>12887042.987584589</v>
      </c>
      <c r="F17" s="169">
        <f>'Revenue 2025-2034'!AA32</f>
        <v>15317075.650690038</v>
      </c>
      <c r="G17" s="169">
        <f>'Revenue 2025-2034'!AH32</f>
        <v>18337419.127024211</v>
      </c>
      <c r="H17" s="169">
        <f>'Revenue 2025-2034'!AO32</f>
        <v>21860541.989128832</v>
      </c>
      <c r="I17" s="169">
        <f>'Revenue 2025-2034'!AV32</f>
        <v>26169733.871649802</v>
      </c>
      <c r="J17" s="169">
        <f>'Revenue 2025-2034'!BC32</f>
        <v>30202438.580119751</v>
      </c>
      <c r="K17" s="169">
        <f>'Revenue 2025-2034'!BJ32</f>
        <v>40812954.75972499</v>
      </c>
      <c r="L17" s="169">
        <f>'Revenue 2025-2034'!BQ32</f>
        <v>42396077.539343871</v>
      </c>
      <c r="M17" s="170">
        <f>SUM(C17:L17)</f>
        <v>225414859.51945886</v>
      </c>
      <c r="O17" s="171"/>
    </row>
    <row r="18" spans="2:15" ht="15.75" thickTop="1" thickBot="1">
      <c r="B18" s="172" t="s">
        <v>10</v>
      </c>
      <c r="C18" s="173"/>
      <c r="D18" s="173">
        <f t="shared" ref="D18:L18" si="1">(D17-C17)/C17</f>
        <v>0.18869834859027626</v>
      </c>
      <c r="E18" s="173">
        <f t="shared" si="1"/>
        <v>0.36122807869282952</v>
      </c>
      <c r="F18" s="173">
        <f t="shared" si="1"/>
        <v>0.18856402244072193</v>
      </c>
      <c r="G18" s="173">
        <f>(G17-F17)/F17</f>
        <v>0.19718799757955796</v>
      </c>
      <c r="H18" s="173">
        <f>(H17-G17)/G17</f>
        <v>0.1921275201106423</v>
      </c>
      <c r="I18" s="173">
        <f>(I17-H17)/H17</f>
        <v>0.19712191420797873</v>
      </c>
      <c r="J18" s="173">
        <f>(J17-I17)/I17</f>
        <v>0.15409804044047462</v>
      </c>
      <c r="K18" s="173">
        <f t="shared" si="1"/>
        <v>0.35131322762094558</v>
      </c>
      <c r="L18" s="173">
        <f t="shared" si="1"/>
        <v>3.8789712456230634E-2</v>
      </c>
      <c r="M18" s="174">
        <f>M17</f>
        <v>225414859.51945886</v>
      </c>
    </row>
    <row r="19" spans="2:15" ht="15" thickBot="1"/>
    <row r="20" spans="2:15" ht="16.5" thickBot="1">
      <c r="B20" s="160" t="s">
        <v>36</v>
      </c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</row>
    <row r="21" spans="2:15" ht="16.5" thickBot="1">
      <c r="B21" s="438" t="s">
        <v>38</v>
      </c>
      <c r="C21" s="444">
        <v>2026</v>
      </c>
      <c r="D21" s="438">
        <v>2027</v>
      </c>
      <c r="E21" s="438">
        <v>2028</v>
      </c>
      <c r="F21" s="444">
        <v>2029</v>
      </c>
      <c r="G21" s="438">
        <v>2030</v>
      </c>
      <c r="H21" s="438">
        <v>2031</v>
      </c>
      <c r="I21" s="444">
        <v>2032</v>
      </c>
      <c r="J21" s="438">
        <v>2033</v>
      </c>
      <c r="K21" s="438">
        <v>2034</v>
      </c>
      <c r="L21" s="444">
        <v>2035</v>
      </c>
      <c r="M21" s="438" t="s">
        <v>0</v>
      </c>
    </row>
    <row r="22" spans="2:15" ht="15" thickBot="1">
      <c r="B22" s="175" t="s">
        <v>37</v>
      </c>
      <c r="C22" s="176">
        <f>-COGS!F15</f>
        <v>-4056102.2496172772</v>
      </c>
      <c r="D22" s="176">
        <f>-COGS!I15</f>
        <v>-4956913.2733771531</v>
      </c>
      <c r="E22" s="176">
        <f>-COGS!L15</f>
        <v>-6856307.1532873996</v>
      </c>
      <c r="F22" s="176">
        <f>-COGS!O15</f>
        <v>-8279008.8303862531</v>
      </c>
      <c r="G22" s="176">
        <f>-COGS!R15</f>
        <v>-10074279.989811776</v>
      </c>
      <c r="H22" s="176">
        <f>-COGS!U15</f>
        <v>-12342163.80220923</v>
      </c>
      <c r="I22" s="176">
        <f>-COGS!X15</f>
        <v>-15165030.820434427</v>
      </c>
      <c r="J22" s="176">
        <f>-COGS!AA15</f>
        <v>-17952827.844181947</v>
      </c>
      <c r="K22" s="176">
        <f>-COGS!AD15</f>
        <v>-21487936.3400314</v>
      </c>
      <c r="L22" s="176">
        <f>-COGS!AG15</f>
        <v>-25990032.426189028</v>
      </c>
      <c r="M22" s="177">
        <f>SUM(C22:L22)</f>
        <v>-127160602.72952589</v>
      </c>
    </row>
    <row r="23" spans="2:15" ht="15.75" thickTop="1" thickBot="1">
      <c r="B23" s="172" t="s">
        <v>39</v>
      </c>
      <c r="C23" s="173">
        <f t="shared" ref="C23:M23" si="2">C22/C17</f>
        <v>-0.5092818226822603</v>
      </c>
      <c r="D23" s="173">
        <f t="shared" si="2"/>
        <v>-0.52358710511532525</v>
      </c>
      <c r="E23" s="173">
        <f t="shared" si="2"/>
        <v>-0.53203106095733399</v>
      </c>
      <c r="F23" s="173">
        <f t="shared" si="2"/>
        <v>-0.54050845077684795</v>
      </c>
      <c r="G23" s="173">
        <f>G22/G17</f>
        <v>-0.54938374479127838</v>
      </c>
      <c r="H23" s="173">
        <f>H22/H17</f>
        <v>-0.56458635876214525</v>
      </c>
      <c r="I23" s="173">
        <f>I22/I17</f>
        <v>-0.57948739161092533</v>
      </c>
      <c r="J23" s="173">
        <f t="shared" si="2"/>
        <v>-0.59441650039474281</v>
      </c>
      <c r="K23" s="173">
        <f t="shared" si="2"/>
        <v>-0.52649793347567453</v>
      </c>
      <c r="L23" s="173">
        <f t="shared" si="2"/>
        <v>-0.61302917474075491</v>
      </c>
      <c r="M23" s="178">
        <f t="shared" si="2"/>
        <v>-0.56411810206571056</v>
      </c>
    </row>
    <row r="24" spans="2:15" ht="15" thickBot="1"/>
    <row r="25" spans="2:15" ht="16.5" thickBot="1">
      <c r="B25" s="160" t="s">
        <v>20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2:15" ht="16.5" thickBot="1">
      <c r="B26" s="438"/>
      <c r="C26" s="444">
        <v>2026</v>
      </c>
      <c r="D26" s="438">
        <v>2027</v>
      </c>
      <c r="E26" s="438">
        <v>2028</v>
      </c>
      <c r="F26" s="444">
        <v>2029</v>
      </c>
      <c r="G26" s="438">
        <v>2030</v>
      </c>
      <c r="H26" s="438">
        <v>2031</v>
      </c>
      <c r="I26" s="444">
        <v>2032</v>
      </c>
      <c r="J26" s="438">
        <v>2033</v>
      </c>
      <c r="K26" s="438">
        <v>2034</v>
      </c>
      <c r="L26" s="444">
        <v>2035</v>
      </c>
      <c r="M26" s="438" t="s">
        <v>0</v>
      </c>
    </row>
    <row r="27" spans="2:15" ht="15" thickBot="1">
      <c r="B27" s="175" t="s">
        <v>19</v>
      </c>
      <c r="C27" s="176">
        <f t="shared" ref="C27:L27" si="3">C17+C22</f>
        <v>3908254.750706824</v>
      </c>
      <c r="D27" s="176">
        <f t="shared" si="3"/>
        <v>4510304.7404915122</v>
      </c>
      <c r="E27" s="176">
        <f t="shared" si="3"/>
        <v>6030735.8342971895</v>
      </c>
      <c r="F27" s="176">
        <f t="shared" si="3"/>
        <v>7038066.8203037847</v>
      </c>
      <c r="G27" s="176">
        <f>G17+G22</f>
        <v>8263139.1372124348</v>
      </c>
      <c r="H27" s="176">
        <f>H17+H22</f>
        <v>9518378.1869196016</v>
      </c>
      <c r="I27" s="176">
        <f>I17+I22</f>
        <v>11004703.051215375</v>
      </c>
      <c r="J27" s="176">
        <f t="shared" si="3"/>
        <v>12249610.735937804</v>
      </c>
      <c r="K27" s="176">
        <f t="shared" si="3"/>
        <v>19325018.419693589</v>
      </c>
      <c r="L27" s="176">
        <f t="shared" si="3"/>
        <v>16406045.113154843</v>
      </c>
      <c r="M27" s="177">
        <f>SUM(C27:L27)</f>
        <v>98254256.789932951</v>
      </c>
    </row>
    <row r="28" spans="2:15" ht="15.75" thickTop="1" thickBot="1">
      <c r="B28" s="172" t="s">
        <v>21</v>
      </c>
      <c r="C28" s="173">
        <f t="shared" ref="C28:M28" si="4">C27/C17</f>
        <v>0.49071817731773976</v>
      </c>
      <c r="D28" s="173">
        <f t="shared" si="4"/>
        <v>0.47641289488467481</v>
      </c>
      <c r="E28" s="173">
        <f t="shared" si="4"/>
        <v>0.46796893904266607</v>
      </c>
      <c r="F28" s="173">
        <f t="shared" si="4"/>
        <v>0.459491549223152</v>
      </c>
      <c r="G28" s="173">
        <f>G27/G17</f>
        <v>0.45061625520872162</v>
      </c>
      <c r="H28" s="173">
        <f>H27/H17</f>
        <v>0.43541364123785481</v>
      </c>
      <c r="I28" s="173">
        <f>I27/I17</f>
        <v>0.42051260838907462</v>
      </c>
      <c r="J28" s="173">
        <f t="shared" si="4"/>
        <v>0.40558349960525719</v>
      </c>
      <c r="K28" s="173">
        <f t="shared" si="4"/>
        <v>0.47350206652432553</v>
      </c>
      <c r="L28" s="173">
        <f t="shared" si="4"/>
        <v>0.38697082525924509</v>
      </c>
      <c r="M28" s="178">
        <f t="shared" si="4"/>
        <v>0.43588189793428939</v>
      </c>
    </row>
    <row r="29" spans="2:15" ht="15" thickBot="1"/>
    <row r="30" spans="2:15" ht="16.5" thickBot="1">
      <c r="B30" s="160" t="s">
        <v>23</v>
      </c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</row>
    <row r="31" spans="2:15" ht="16.5" thickBot="1">
      <c r="B31" s="438" t="s">
        <v>25</v>
      </c>
      <c r="C31" s="444">
        <v>2025</v>
      </c>
      <c r="D31" s="438">
        <v>2026</v>
      </c>
      <c r="E31" s="438">
        <v>2027</v>
      </c>
      <c r="F31" s="444">
        <v>2028</v>
      </c>
      <c r="G31" s="438">
        <v>2029</v>
      </c>
      <c r="H31" s="438">
        <v>2030</v>
      </c>
      <c r="I31" s="444">
        <v>2031</v>
      </c>
      <c r="J31" s="438">
        <v>2032</v>
      </c>
      <c r="K31" s="438">
        <v>2033</v>
      </c>
      <c r="L31" s="444">
        <v>2034</v>
      </c>
      <c r="M31" s="438" t="s">
        <v>0</v>
      </c>
    </row>
    <row r="32" spans="2:15">
      <c r="B32" s="179" t="s">
        <v>24</v>
      </c>
      <c r="C32" s="180">
        <f>-C17*1/100</f>
        <v>-79643.57000324101</v>
      </c>
      <c r="D32" s="180">
        <f>-D17*0.05/100</f>
        <v>-4733.6090069343327</v>
      </c>
      <c r="E32" s="180">
        <f t="shared" ref="E32:L32" si="5">-E17*0.05/100</f>
        <v>-6443.5214937922956</v>
      </c>
      <c r="F32" s="180">
        <f t="shared" si="5"/>
        <v>-7658.5378253450199</v>
      </c>
      <c r="G32" s="180">
        <f t="shared" si="5"/>
        <v>-9168.7095635121059</v>
      </c>
      <c r="H32" s="180">
        <f t="shared" si="5"/>
        <v>-10930.270994564416</v>
      </c>
      <c r="I32" s="180">
        <f t="shared" si="5"/>
        <v>-13084.866935824901</v>
      </c>
      <c r="J32" s="180">
        <f t="shared" si="5"/>
        <v>-15101.219290059877</v>
      </c>
      <c r="K32" s="180">
        <f t="shared" si="5"/>
        <v>-20406.477379862496</v>
      </c>
      <c r="L32" s="180">
        <f t="shared" si="5"/>
        <v>-21198.038769671937</v>
      </c>
      <c r="M32" s="181">
        <f>SUM(C32:L32)</f>
        <v>-188368.8212628084</v>
      </c>
    </row>
    <row r="33" spans="1:13">
      <c r="B33" s="182" t="s">
        <v>176</v>
      </c>
      <c r="C33" s="82">
        <f>-C17*0.05/100-'Admin Cost '!E15</f>
        <v>-2277982.178500162</v>
      </c>
      <c r="D33" s="82">
        <f>-D17*0.05/100-'Admin Cost '!H15</f>
        <v>-2290103.6090069343</v>
      </c>
      <c r="E33" s="82">
        <f>-E17*0.05/100-'Admin Cost '!K15</f>
        <v>-2314667.2214937918</v>
      </c>
      <c r="F33" s="82">
        <f>-F17*0.05/100-'Admin Cost '!N15</f>
        <v>-2338964.4748253454</v>
      </c>
      <c r="G33" s="82">
        <f>-G17*0.05/100-'Admin Cost '!Q15</f>
        <v>-2363787.7059335122</v>
      </c>
      <c r="H33" s="82">
        <f>-H17*0.05/100-'Admin Cost '!T15</f>
        <v>-2389095.4573282651</v>
      </c>
      <c r="I33" s="82">
        <f>-I17*0.05/100-'Admin Cost '!W15</f>
        <v>-2415031.7051328621</v>
      </c>
      <c r="J33" s="82">
        <f>-J17*0.05/100-'Admin Cost '!Z15</f>
        <v>-2441067.5258690668</v>
      </c>
      <c r="K33" s="82">
        <f>-K17*0.05/100-'Admin Cost '!AC15</f>
        <v>-2470632.4470246607</v>
      </c>
      <c r="L33" s="82">
        <f>-L17*0.05/100-'Admin Cost '!AF15</f>
        <v>-2495926.2681109179</v>
      </c>
      <c r="M33" s="99">
        <f>SUM(C33:L33)</f>
        <v>-23797258.593225524</v>
      </c>
    </row>
    <row r="34" spans="1:13">
      <c r="B34" s="183" t="s">
        <v>177</v>
      </c>
      <c r="C34" s="184">
        <f>-300000</f>
        <v>-300000</v>
      </c>
      <c r="D34" s="184">
        <f t="shared" ref="D34:L34" si="6">-300000</f>
        <v>-300000</v>
      </c>
      <c r="E34" s="184">
        <f t="shared" si="6"/>
        <v>-300000</v>
      </c>
      <c r="F34" s="184">
        <f t="shared" si="6"/>
        <v>-300000</v>
      </c>
      <c r="G34" s="184">
        <f t="shared" si="6"/>
        <v>-300000</v>
      </c>
      <c r="H34" s="184">
        <f t="shared" si="6"/>
        <v>-300000</v>
      </c>
      <c r="I34" s="184">
        <f t="shared" si="6"/>
        <v>-300000</v>
      </c>
      <c r="J34" s="184">
        <f t="shared" si="6"/>
        <v>-300000</v>
      </c>
      <c r="K34" s="184">
        <f t="shared" si="6"/>
        <v>-300000</v>
      </c>
      <c r="L34" s="184">
        <f t="shared" si="6"/>
        <v>-300000</v>
      </c>
      <c r="M34" s="99">
        <f>SUM(C34:L34)</f>
        <v>-3000000</v>
      </c>
    </row>
    <row r="35" spans="1:13" ht="15" thickBot="1">
      <c r="B35" s="185" t="s">
        <v>26</v>
      </c>
      <c r="C35" s="186">
        <f>'Depreciation 2025-2035'!C17</f>
        <v>-430500.00000000006</v>
      </c>
      <c r="D35" s="186">
        <f>'Depreciation 2025-2035'!D17</f>
        <v>-430500.00000000006</v>
      </c>
      <c r="E35" s="186">
        <f>'Depreciation 2025-2035'!E17</f>
        <v>-430500.00000000006</v>
      </c>
      <c r="F35" s="186">
        <f>'Depreciation 2025-2035'!F17</f>
        <v>-430500.00000000006</v>
      </c>
      <c r="G35" s="186">
        <f>'Depreciation 2025-2035'!G17</f>
        <v>-430500.00000000006</v>
      </c>
      <c r="H35" s="186">
        <f>'Depreciation 2025-2035'!H17</f>
        <v>-430500.00000000006</v>
      </c>
      <c r="I35" s="186">
        <f>'Depreciation 2025-2035'!I17</f>
        <v>-430500.00000000006</v>
      </c>
      <c r="J35" s="186">
        <f>'Depreciation 2025-2035'!J17</f>
        <v>-430500.00000000006</v>
      </c>
      <c r="K35" s="186">
        <f>'Depreciation 2025-2035'!K17</f>
        <v>-430500.00000000006</v>
      </c>
      <c r="L35" s="186">
        <f>'Depreciation 2025-2035'!L17</f>
        <v>-430500.00000000006</v>
      </c>
      <c r="M35" s="187">
        <f>SUM(C35:L35)</f>
        <v>-4305000.0000000009</v>
      </c>
    </row>
    <row r="36" spans="1:13" ht="16.5" thickBot="1">
      <c r="B36" s="438" t="s">
        <v>27</v>
      </c>
      <c r="C36" s="445">
        <f>SUM(C32:C35)</f>
        <v>-3088125.7485034028</v>
      </c>
      <c r="D36" s="446">
        <f t="shared" ref="D36:M36" si="7">SUM(D32:D35)</f>
        <v>-3025337.2180138687</v>
      </c>
      <c r="E36" s="446">
        <f t="shared" si="7"/>
        <v>-3051610.7429875839</v>
      </c>
      <c r="F36" s="445">
        <f t="shared" si="7"/>
        <v>-3077123.0126506905</v>
      </c>
      <c r="G36" s="446">
        <f>SUM(G32:G35)</f>
        <v>-3103456.4154970241</v>
      </c>
      <c r="H36" s="446">
        <f>SUM(H32:H35)</f>
        <v>-3130525.7283228296</v>
      </c>
      <c r="I36" s="445">
        <f>SUM(I32:I35)</f>
        <v>-3158616.5720686871</v>
      </c>
      <c r="J36" s="446">
        <f t="shared" si="7"/>
        <v>-3186668.7451591268</v>
      </c>
      <c r="K36" s="446">
        <f t="shared" si="7"/>
        <v>-3221538.9244045233</v>
      </c>
      <c r="L36" s="445">
        <f t="shared" si="7"/>
        <v>-3247624.30688059</v>
      </c>
      <c r="M36" s="446">
        <f t="shared" si="7"/>
        <v>-31290627.41448833</v>
      </c>
    </row>
    <row r="37" spans="1:13" ht="15" thickBot="1"/>
    <row r="38" spans="1:13" ht="16.5" thickBot="1">
      <c r="B38" s="160" t="s">
        <v>28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</row>
    <row r="39" spans="1:13" ht="16.5" thickBot="1">
      <c r="A39" s="447"/>
      <c r="B39" s="438"/>
      <c r="C39" s="444">
        <v>2026</v>
      </c>
      <c r="D39" s="438">
        <v>2027</v>
      </c>
      <c r="E39" s="438">
        <v>2028</v>
      </c>
      <c r="F39" s="444">
        <v>2029</v>
      </c>
      <c r="G39" s="438">
        <v>2030</v>
      </c>
      <c r="H39" s="438">
        <v>2031</v>
      </c>
      <c r="I39" s="444">
        <v>2032</v>
      </c>
      <c r="J39" s="438">
        <v>2033</v>
      </c>
      <c r="K39" s="438">
        <v>2034</v>
      </c>
      <c r="L39" s="444">
        <v>2035</v>
      </c>
      <c r="M39" s="438" t="s">
        <v>0</v>
      </c>
    </row>
    <row r="40" spans="1:13" ht="15" thickBot="1">
      <c r="B40" s="175" t="s">
        <v>30</v>
      </c>
      <c r="C40" s="188">
        <f>C27+C36</f>
        <v>820129.0022034212</v>
      </c>
      <c r="D40" s="188">
        <f t="shared" ref="D40:L40" si="8">D27+D36</f>
        <v>1484967.5224776436</v>
      </c>
      <c r="E40" s="188">
        <f t="shared" si="8"/>
        <v>2979125.0913096056</v>
      </c>
      <c r="F40" s="188">
        <f t="shared" si="8"/>
        <v>3960943.8076530942</v>
      </c>
      <c r="G40" s="188">
        <f>G27+G36</f>
        <v>5159682.7217154112</v>
      </c>
      <c r="H40" s="188">
        <f>H27+H36</f>
        <v>6387852.4585967716</v>
      </c>
      <c r="I40" s="188">
        <f>I27+I36</f>
        <v>7846086.4791466873</v>
      </c>
      <c r="J40" s="188">
        <f t="shared" si="8"/>
        <v>9062941.9907786772</v>
      </c>
      <c r="K40" s="188">
        <f t="shared" si="8"/>
        <v>16103479.495289065</v>
      </c>
      <c r="L40" s="188">
        <f t="shared" si="8"/>
        <v>13158420.806274254</v>
      </c>
      <c r="M40" s="189">
        <f>SUM(C40:L40)</f>
        <v>66963629.375444636</v>
      </c>
    </row>
    <row r="41" spans="1:13" ht="15.75" thickTop="1" thickBot="1">
      <c r="B41" s="172" t="s">
        <v>21</v>
      </c>
      <c r="C41" s="173">
        <f t="shared" ref="C41:M41" si="9">C40/C17</f>
        <v>0.10297491714272061</v>
      </c>
      <c r="D41" s="173">
        <f t="shared" si="9"/>
        <v>0.15685363116200482</v>
      </c>
      <c r="E41" s="173">
        <f t="shared" si="9"/>
        <v>0.23117212336295476</v>
      </c>
      <c r="F41" s="173">
        <f t="shared" si="9"/>
        <v>0.25859660799381456</v>
      </c>
      <c r="G41" s="173">
        <f>G40/G17</f>
        <v>0.28137453182337346</v>
      </c>
      <c r="H41" s="173">
        <f>H40/H17</f>
        <v>0.29220924448137781</v>
      </c>
      <c r="I41" s="173">
        <f>I40/I17</f>
        <v>0.29981529493681669</v>
      </c>
      <c r="J41" s="173">
        <f t="shared" si="9"/>
        <v>0.30007318669771937</v>
      </c>
      <c r="K41" s="173">
        <f t="shared" si="9"/>
        <v>0.39456784224748875</v>
      </c>
      <c r="L41" s="173">
        <f t="shared" si="9"/>
        <v>0.31036882584392728</v>
      </c>
      <c r="M41" s="178">
        <f t="shared" si="9"/>
        <v>0.29706838989318723</v>
      </c>
    </row>
    <row r="42" spans="1:13" ht="15" thickBot="1"/>
    <row r="43" spans="1:13" ht="16.5" thickBot="1">
      <c r="B43" s="160" t="s">
        <v>29</v>
      </c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</row>
    <row r="44" spans="1:13" ht="16.5" thickBot="1">
      <c r="B44" s="438"/>
      <c r="C44" s="444">
        <v>2025</v>
      </c>
      <c r="D44" s="438">
        <v>2027</v>
      </c>
      <c r="E44" s="438">
        <v>2028</v>
      </c>
      <c r="F44" s="444">
        <v>2029</v>
      </c>
      <c r="G44" s="438">
        <v>2030</v>
      </c>
      <c r="H44" s="438">
        <v>2031</v>
      </c>
      <c r="I44" s="444">
        <v>2032</v>
      </c>
      <c r="J44" s="438">
        <v>2033</v>
      </c>
      <c r="K44" s="438">
        <v>2034</v>
      </c>
      <c r="L44" s="444">
        <v>2035</v>
      </c>
      <c r="M44" s="438" t="s">
        <v>0</v>
      </c>
    </row>
    <row r="45" spans="1:13">
      <c r="B45" s="190" t="s">
        <v>178</v>
      </c>
      <c r="C45" s="191">
        <f>-10000</f>
        <v>-10000</v>
      </c>
      <c r="D45" s="191">
        <f t="shared" ref="D45:L45" si="10">-10000</f>
        <v>-10000</v>
      </c>
      <c r="E45" s="191">
        <f t="shared" si="10"/>
        <v>-10000</v>
      </c>
      <c r="F45" s="191">
        <f t="shared" si="10"/>
        <v>-10000</v>
      </c>
      <c r="G45" s="191">
        <f t="shared" si="10"/>
        <v>-10000</v>
      </c>
      <c r="H45" s="191">
        <f t="shared" si="10"/>
        <v>-10000</v>
      </c>
      <c r="I45" s="191">
        <f t="shared" si="10"/>
        <v>-10000</v>
      </c>
      <c r="J45" s="191">
        <f t="shared" si="10"/>
        <v>-10000</v>
      </c>
      <c r="K45" s="191">
        <f t="shared" si="10"/>
        <v>-10000</v>
      </c>
      <c r="L45" s="191">
        <f t="shared" si="10"/>
        <v>-10000</v>
      </c>
      <c r="M45" s="192">
        <f>SUM(C45:L45)</f>
        <v>-100000</v>
      </c>
    </row>
    <row r="46" spans="1:13" ht="15" thickBot="1">
      <c r="B46" s="193"/>
      <c r="C46" s="194">
        <v>0</v>
      </c>
      <c r="D46" s="194">
        <v>0</v>
      </c>
      <c r="E46" s="194">
        <v>0</v>
      </c>
      <c r="F46" s="194">
        <v>0</v>
      </c>
      <c r="G46" s="194">
        <v>0</v>
      </c>
      <c r="H46" s="194">
        <v>0</v>
      </c>
      <c r="I46" s="194">
        <v>0</v>
      </c>
      <c r="J46" s="194">
        <v>0</v>
      </c>
      <c r="K46" s="194">
        <v>0</v>
      </c>
      <c r="L46" s="194">
        <v>0</v>
      </c>
      <c r="M46" s="195">
        <f>SUM(C46:L46)</f>
        <v>0</v>
      </c>
    </row>
    <row r="47" spans="1:13" ht="16.5" thickBot="1">
      <c r="B47" s="438" t="s">
        <v>31</v>
      </c>
      <c r="C47" s="444">
        <f>SUM(C45:C46)</f>
        <v>-10000</v>
      </c>
      <c r="D47" s="438">
        <f t="shared" ref="D47:M47" si="11">SUM(D45:D46)</f>
        <v>-10000</v>
      </c>
      <c r="E47" s="438">
        <f t="shared" si="11"/>
        <v>-10000</v>
      </c>
      <c r="F47" s="444">
        <f t="shared" si="11"/>
        <v>-10000</v>
      </c>
      <c r="G47" s="438">
        <f>SUM(G45:G46)</f>
        <v>-10000</v>
      </c>
      <c r="H47" s="438">
        <f>SUM(H45:H46)</f>
        <v>-10000</v>
      </c>
      <c r="I47" s="444">
        <f>SUM(I45:I46)</f>
        <v>-10000</v>
      </c>
      <c r="J47" s="438">
        <f t="shared" si="11"/>
        <v>-10000</v>
      </c>
      <c r="K47" s="438">
        <f t="shared" si="11"/>
        <v>-10000</v>
      </c>
      <c r="L47" s="444">
        <f t="shared" si="11"/>
        <v>-10000</v>
      </c>
      <c r="M47" s="438">
        <f t="shared" si="11"/>
        <v>-100000</v>
      </c>
    </row>
    <row r="48" spans="1:13" ht="15" thickBot="1"/>
    <row r="49" spans="2:13" ht="16.5" thickBot="1">
      <c r="B49" s="438" t="s">
        <v>32</v>
      </c>
      <c r="C49" s="444">
        <v>2026</v>
      </c>
      <c r="D49" s="438">
        <v>2027</v>
      </c>
      <c r="E49" s="438">
        <v>2028</v>
      </c>
      <c r="F49" s="444">
        <v>2029</v>
      </c>
      <c r="G49" s="438">
        <v>2030</v>
      </c>
      <c r="H49" s="438">
        <v>2031</v>
      </c>
      <c r="I49" s="444">
        <v>2032</v>
      </c>
      <c r="J49" s="438">
        <v>2033</v>
      </c>
      <c r="K49" s="438">
        <v>2034</v>
      </c>
      <c r="L49" s="444">
        <v>2035</v>
      </c>
      <c r="M49" s="438" t="s">
        <v>0</v>
      </c>
    </row>
    <row r="50" spans="2:13" ht="15" thickBot="1">
      <c r="B50" s="196" t="s">
        <v>32</v>
      </c>
      <c r="C50" s="197">
        <f>C40+C47</f>
        <v>810129.0022034212</v>
      </c>
      <c r="D50" s="197">
        <f t="shared" ref="D50:L50" si="12">D40+D47</f>
        <v>1474967.5224776436</v>
      </c>
      <c r="E50" s="197">
        <f t="shared" si="12"/>
        <v>2969125.0913096056</v>
      </c>
      <c r="F50" s="197">
        <f t="shared" si="12"/>
        <v>3950943.8076530942</v>
      </c>
      <c r="G50" s="197">
        <f>G40+G47</f>
        <v>5149682.7217154112</v>
      </c>
      <c r="H50" s="197">
        <f>H40+H47</f>
        <v>6377852.4585967716</v>
      </c>
      <c r="I50" s="197">
        <f>I40+I47</f>
        <v>7836086.4791466873</v>
      </c>
      <c r="J50" s="197">
        <f t="shared" si="12"/>
        <v>9052941.9907786772</v>
      </c>
      <c r="K50" s="197">
        <f t="shared" si="12"/>
        <v>16093479.495289065</v>
      </c>
      <c r="L50" s="197">
        <f t="shared" si="12"/>
        <v>13148420.806274254</v>
      </c>
      <c r="M50" s="198">
        <f>SUM(C50:L50)</f>
        <v>66863629.375444636</v>
      </c>
    </row>
    <row r="51" spans="2:13" ht="15" thickBot="1"/>
    <row r="52" spans="2:13" ht="16.5" thickBot="1">
      <c r="B52" s="438" t="s">
        <v>33</v>
      </c>
      <c r="C52" s="444">
        <v>2026</v>
      </c>
      <c r="D52" s="438">
        <v>2027</v>
      </c>
      <c r="E52" s="438">
        <v>2028</v>
      </c>
      <c r="F52" s="444">
        <v>2029</v>
      </c>
      <c r="G52" s="438">
        <v>2030</v>
      </c>
      <c r="H52" s="438">
        <v>2031</v>
      </c>
      <c r="I52" s="444">
        <v>2032</v>
      </c>
      <c r="J52" s="438">
        <v>2033</v>
      </c>
      <c r="K52" s="438">
        <v>2034</v>
      </c>
      <c r="L52" s="444">
        <v>2035</v>
      </c>
      <c r="M52" s="438" t="s">
        <v>0</v>
      </c>
    </row>
    <row r="53" spans="2:13" ht="15" thickBot="1">
      <c r="B53" s="196" t="s">
        <v>34</v>
      </c>
      <c r="C53" s="197"/>
      <c r="D53" s="197">
        <v>-341000</v>
      </c>
      <c r="E53" s="197">
        <v>-525000</v>
      </c>
      <c r="F53" s="197">
        <v>-751000</v>
      </c>
      <c r="G53" s="197">
        <v>-1026000</v>
      </c>
      <c r="H53" s="197">
        <v>-1358000</v>
      </c>
      <c r="I53" s="197">
        <v>-1754000</v>
      </c>
      <c r="J53" s="197">
        <v>-2222000</v>
      </c>
      <c r="K53" s="197">
        <v>-2741000</v>
      </c>
      <c r="L53" s="197">
        <v>-3317000</v>
      </c>
      <c r="M53" s="198">
        <f>SUM(C53:L53)</f>
        <v>-14035000</v>
      </c>
    </row>
    <row r="54" spans="2:13" ht="15" thickBot="1"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</row>
    <row r="55" spans="2:13" ht="16.5" thickBot="1">
      <c r="B55" s="438"/>
      <c r="C55" s="444">
        <v>2026</v>
      </c>
      <c r="D55" s="438">
        <v>2027</v>
      </c>
      <c r="E55" s="438">
        <v>2028</v>
      </c>
      <c r="F55" s="444">
        <v>2029</v>
      </c>
      <c r="G55" s="438">
        <v>2030</v>
      </c>
      <c r="H55" s="438">
        <v>2031</v>
      </c>
      <c r="I55" s="444">
        <v>2032</v>
      </c>
      <c r="J55" s="438">
        <v>2033</v>
      </c>
      <c r="K55" s="438">
        <v>2034</v>
      </c>
      <c r="L55" s="444">
        <v>2035</v>
      </c>
      <c r="M55" s="438" t="s">
        <v>0</v>
      </c>
    </row>
    <row r="56" spans="2:13" ht="15" thickBot="1">
      <c r="B56" s="175" t="s">
        <v>35</v>
      </c>
      <c r="C56" s="188">
        <f>C50+C53</f>
        <v>810129.0022034212</v>
      </c>
      <c r="D56" s="188">
        <f t="shared" ref="D56:L56" si="13">D50+D53</f>
        <v>1133967.5224776436</v>
      </c>
      <c r="E56" s="188">
        <f t="shared" si="13"/>
        <v>2444125.0913096056</v>
      </c>
      <c r="F56" s="188">
        <f t="shared" si="13"/>
        <v>3199943.8076530942</v>
      </c>
      <c r="G56" s="188">
        <f>G50+G53</f>
        <v>4123682.7217154112</v>
      </c>
      <c r="H56" s="188">
        <f>H50+H53</f>
        <v>5019852.4585967716</v>
      </c>
      <c r="I56" s="188">
        <f>I50+I53</f>
        <v>6082086.4791466873</v>
      </c>
      <c r="J56" s="188">
        <f t="shared" si="13"/>
        <v>6830941.9907786772</v>
      </c>
      <c r="K56" s="188">
        <f t="shared" si="13"/>
        <v>13352479.495289065</v>
      </c>
      <c r="L56" s="188">
        <f t="shared" si="13"/>
        <v>9831420.8062742539</v>
      </c>
      <c r="M56" s="189">
        <f>SUM(C56:L56)</f>
        <v>52828629.375444636</v>
      </c>
    </row>
    <row r="57" spans="2:13" ht="15.75" thickTop="1" thickBot="1">
      <c r="B57" s="172" t="s">
        <v>21</v>
      </c>
      <c r="C57" s="173">
        <f t="shared" ref="C57:M57" si="14">C56/C17</f>
        <v>0.10171932300001793</v>
      </c>
      <c r="D57" s="173">
        <f t="shared" si="14"/>
        <v>0.11977832567249197</v>
      </c>
      <c r="E57" s="173">
        <f t="shared" si="14"/>
        <v>0.18965755710323012</v>
      </c>
      <c r="F57" s="173">
        <f t="shared" si="14"/>
        <v>0.2089134950188051</v>
      </c>
      <c r="G57" s="173">
        <f>G56/G17</f>
        <v>0.22487803180755464</v>
      </c>
      <c r="H57" s="173">
        <f>H56/H17</f>
        <v>0.22963074113593002</v>
      </c>
      <c r="I57" s="173">
        <f>I56/I17</f>
        <v>0.23240918340921815</v>
      </c>
      <c r="J57" s="173">
        <f t="shared" si="14"/>
        <v>0.22617186928988675</v>
      </c>
      <c r="K57" s="173">
        <f t="shared" si="14"/>
        <v>0.32716277402354482</v>
      </c>
      <c r="L57" s="173">
        <f t="shared" si="14"/>
        <v>0.23189458499198712</v>
      </c>
      <c r="M57" s="178">
        <f t="shared" si="14"/>
        <v>0.23436178736426302</v>
      </c>
    </row>
    <row r="60" spans="2:13">
      <c r="C60" s="200"/>
    </row>
  </sheetData>
  <mergeCells count="3">
    <mergeCell ref="A1:M1"/>
    <mergeCell ref="A2:M2"/>
    <mergeCell ref="B3:M3"/>
  </mergeCells>
  <phoneticPr fontId="31" type="noConversion"/>
  <pageMargins left="0.70866141732283472" right="0.70866141732283472" top="0.74803149606299213" bottom="0.74803149606299213" header="0.31496062992125984" footer="0.31496062992125984"/>
  <pageSetup scale="60" orientation="landscape" r:id="rId1"/>
  <ignoredErrors>
    <ignoredError sqref="L18 F18 J18" evalError="1"/>
    <ignoredError sqref="C47:F47 J47:M4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J17"/>
  <sheetViews>
    <sheetView zoomScaleNormal="100" workbookViewId="0">
      <pane ySplit="2" topLeftCell="A3" activePane="bottomLeft" state="frozen"/>
      <selection pane="bottomLeft" activeCell="D14" sqref="D14"/>
    </sheetView>
  </sheetViews>
  <sheetFormatPr defaultRowHeight="14.25"/>
  <cols>
    <col min="1" max="1" width="1.28515625" style="159" customWidth="1"/>
    <col min="2" max="2" width="23" style="79" customWidth="1"/>
    <col min="3" max="3" width="6.85546875" style="79" customWidth="1"/>
    <col min="4" max="4" width="9.85546875" style="79" customWidth="1"/>
    <col min="5" max="5" width="7.5703125" style="79" customWidth="1"/>
    <col min="6" max="6" width="15.42578125" style="79" customWidth="1"/>
    <col min="7" max="7" width="9.85546875" style="79" customWidth="1"/>
    <col min="8" max="8" width="7.5703125" style="79" customWidth="1"/>
    <col min="9" max="9" width="15.42578125" style="79" customWidth="1"/>
    <col min="10" max="10" width="9.85546875" style="79" customWidth="1"/>
    <col min="11" max="11" width="7.5703125" style="79" customWidth="1"/>
    <col min="12" max="12" width="15.42578125" style="79" customWidth="1"/>
    <col min="13" max="13" width="9.85546875" style="79" customWidth="1"/>
    <col min="14" max="14" width="7.5703125" style="79" customWidth="1"/>
    <col min="15" max="15" width="15.42578125" style="79" customWidth="1"/>
    <col min="16" max="16" width="9.85546875" style="79" customWidth="1"/>
    <col min="17" max="17" width="7.5703125" style="79" customWidth="1"/>
    <col min="18" max="18" width="15.42578125" style="79" customWidth="1"/>
    <col min="19" max="19" width="9.85546875" style="79" customWidth="1"/>
    <col min="20" max="20" width="7.5703125" style="79" customWidth="1"/>
    <col min="21" max="21" width="15.42578125" style="79" customWidth="1"/>
    <col min="22" max="22" width="9.85546875" style="79" customWidth="1"/>
    <col min="23" max="23" width="7.5703125" style="79" customWidth="1"/>
    <col min="24" max="24" width="15.42578125" style="79" customWidth="1"/>
    <col min="25" max="25" width="9.85546875" style="79" customWidth="1"/>
    <col min="26" max="26" width="7.5703125" style="79" customWidth="1"/>
    <col min="27" max="27" width="15.42578125" style="79" customWidth="1"/>
    <col min="28" max="28" width="9.85546875" style="79" customWidth="1"/>
    <col min="29" max="29" width="7.5703125" style="79" customWidth="1"/>
    <col min="30" max="30" width="15.42578125" style="79" customWidth="1"/>
    <col min="31" max="31" width="9.85546875" style="79" customWidth="1"/>
    <col min="32" max="32" width="7.5703125" style="79" customWidth="1"/>
    <col min="33" max="33" width="15.42578125" style="79" customWidth="1"/>
    <col min="34" max="34" width="9.140625" style="79"/>
    <col min="35" max="35" width="11.5703125" style="79" customWidth="1"/>
    <col min="36" max="36" width="16.5703125" style="79" customWidth="1"/>
    <col min="37" max="16384" width="9.140625" style="79"/>
  </cols>
  <sheetData>
    <row r="1" spans="1:36" ht="18.75" thickBot="1">
      <c r="A1" s="612" t="s">
        <v>79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4"/>
      <c r="S1" s="279"/>
      <c r="T1" s="279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</row>
    <row r="2" spans="1:36" ht="16.5" thickBot="1">
      <c r="A2" s="623" t="s">
        <v>40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  <c r="R2" s="625"/>
      <c r="S2" s="280"/>
      <c r="T2" s="280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</row>
    <row r="3" spans="1:36" ht="15" thickBot="1"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626"/>
      <c r="AI3" s="626"/>
      <c r="AJ3" s="626"/>
    </row>
    <row r="4" spans="1:36" ht="16.5" thickBot="1">
      <c r="B4" s="160" t="s">
        <v>22</v>
      </c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626"/>
      <c r="AI4" s="626"/>
      <c r="AJ4" s="626"/>
    </row>
    <row r="5" spans="1:36" ht="15.75" thickBot="1">
      <c r="B5" s="621" t="s">
        <v>68</v>
      </c>
      <c r="C5" s="264"/>
      <c r="D5" s="593">
        <v>2025</v>
      </c>
      <c r="E5" s="594"/>
      <c r="F5" s="596"/>
      <c r="G5" s="593">
        <v>2026</v>
      </c>
      <c r="H5" s="594"/>
      <c r="I5" s="596"/>
      <c r="J5" s="620">
        <v>2027</v>
      </c>
      <c r="K5" s="594"/>
      <c r="L5" s="595"/>
      <c r="M5" s="593">
        <v>2028</v>
      </c>
      <c r="N5" s="594"/>
      <c r="O5" s="596"/>
      <c r="P5" s="620">
        <v>2029</v>
      </c>
      <c r="Q5" s="594"/>
      <c r="R5" s="595"/>
      <c r="S5" s="593">
        <v>2030</v>
      </c>
      <c r="T5" s="594"/>
      <c r="U5" s="596"/>
      <c r="V5" s="620">
        <v>2031</v>
      </c>
      <c r="W5" s="594"/>
      <c r="X5" s="595"/>
      <c r="Y5" s="593">
        <v>2032</v>
      </c>
      <c r="Z5" s="594"/>
      <c r="AA5" s="596"/>
      <c r="AB5" s="620">
        <v>2033</v>
      </c>
      <c r="AC5" s="594"/>
      <c r="AD5" s="595"/>
      <c r="AE5" s="593">
        <v>2034</v>
      </c>
      <c r="AF5" s="594"/>
      <c r="AG5" s="596"/>
      <c r="AI5" s="564" t="s">
        <v>0</v>
      </c>
      <c r="AJ5" s="565"/>
    </row>
    <row r="6" spans="1:36" ht="15.75" thickBot="1">
      <c r="B6" s="622"/>
      <c r="C6" s="263"/>
      <c r="D6" s="589"/>
      <c r="E6" s="590"/>
      <c r="F6" s="592"/>
      <c r="G6" s="589">
        <v>0.05</v>
      </c>
      <c r="H6" s="627"/>
      <c r="I6" s="592"/>
      <c r="J6" s="619">
        <v>0.05</v>
      </c>
      <c r="K6" s="590"/>
      <c r="L6" s="591"/>
      <c r="M6" s="589">
        <v>0.05</v>
      </c>
      <c r="N6" s="590"/>
      <c r="O6" s="592"/>
      <c r="P6" s="619">
        <v>0.05</v>
      </c>
      <c r="Q6" s="590"/>
      <c r="R6" s="591"/>
      <c r="S6" s="589">
        <v>0.05</v>
      </c>
      <c r="T6" s="590"/>
      <c r="U6" s="592"/>
      <c r="V6" s="619">
        <v>0.05</v>
      </c>
      <c r="W6" s="590"/>
      <c r="X6" s="591"/>
      <c r="Y6" s="589">
        <v>0.05</v>
      </c>
      <c r="Z6" s="590"/>
      <c r="AA6" s="592"/>
      <c r="AB6" s="619">
        <v>0.05</v>
      </c>
      <c r="AC6" s="590"/>
      <c r="AD6" s="591"/>
      <c r="AE6" s="589">
        <v>0.05</v>
      </c>
      <c r="AF6" s="590"/>
      <c r="AG6" s="592"/>
      <c r="AI6" s="566"/>
      <c r="AJ6" s="567"/>
    </row>
    <row r="7" spans="1:36" ht="16.5" thickBot="1">
      <c r="B7" s="442" t="s">
        <v>11</v>
      </c>
      <c r="C7" s="443" t="s">
        <v>1</v>
      </c>
      <c r="D7" s="441" t="s">
        <v>3</v>
      </c>
      <c r="E7" s="441" t="s">
        <v>41</v>
      </c>
      <c r="F7" s="442" t="s">
        <v>5</v>
      </c>
      <c r="G7" s="441" t="s">
        <v>3</v>
      </c>
      <c r="H7" s="442" t="s">
        <v>41</v>
      </c>
      <c r="I7" s="443" t="s">
        <v>5</v>
      </c>
      <c r="J7" s="464" t="s">
        <v>3</v>
      </c>
      <c r="K7" s="442" t="s">
        <v>41</v>
      </c>
      <c r="L7" s="464" t="s">
        <v>5</v>
      </c>
      <c r="M7" s="441" t="s">
        <v>3</v>
      </c>
      <c r="N7" s="442" t="s">
        <v>41</v>
      </c>
      <c r="O7" s="443" t="s">
        <v>5</v>
      </c>
      <c r="P7" s="464" t="s">
        <v>3</v>
      </c>
      <c r="Q7" s="442" t="s">
        <v>41</v>
      </c>
      <c r="R7" s="464" t="s">
        <v>5</v>
      </c>
      <c r="S7" s="441" t="s">
        <v>3</v>
      </c>
      <c r="T7" s="442" t="s">
        <v>41</v>
      </c>
      <c r="U7" s="443" t="s">
        <v>5</v>
      </c>
      <c r="V7" s="464" t="s">
        <v>3</v>
      </c>
      <c r="W7" s="442" t="s">
        <v>41</v>
      </c>
      <c r="X7" s="464" t="s">
        <v>5</v>
      </c>
      <c r="Y7" s="441" t="s">
        <v>3</v>
      </c>
      <c r="Z7" s="442" t="s">
        <v>41</v>
      </c>
      <c r="AA7" s="443" t="s">
        <v>5</v>
      </c>
      <c r="AB7" s="464" t="s">
        <v>3</v>
      </c>
      <c r="AC7" s="442" t="s">
        <v>41</v>
      </c>
      <c r="AD7" s="464" t="s">
        <v>5</v>
      </c>
      <c r="AE7" s="441" t="s">
        <v>3</v>
      </c>
      <c r="AF7" s="442" t="s">
        <v>41</v>
      </c>
      <c r="AG7" s="443" t="s">
        <v>5</v>
      </c>
      <c r="AI7" s="442" t="s">
        <v>3</v>
      </c>
      <c r="AJ7" s="442" t="s">
        <v>6</v>
      </c>
    </row>
    <row r="8" spans="1:36">
      <c r="B8" s="101" t="s">
        <v>90</v>
      </c>
      <c r="C8" s="102" t="s">
        <v>89</v>
      </c>
      <c r="D8" s="247">
        <f>'Oil Service (2)'!F50*50%</f>
        <v>787.5</v>
      </c>
      <c r="E8" s="91">
        <f>'Oil Service (2)'!F49</f>
        <v>343.64257142857139</v>
      </c>
      <c r="F8" s="93">
        <f t="shared" ref="F8:F14" si="0">D8*E8</f>
        <v>270618.52499999997</v>
      </c>
      <c r="G8" s="247">
        <f>'Oil Service (2)'!F50*65%</f>
        <v>1023.75</v>
      </c>
      <c r="H8" s="271">
        <f>(E8*G6)+E8</f>
        <v>360.82469999999995</v>
      </c>
      <c r="I8" s="93">
        <f t="shared" ref="I8:I14" si="1">G8*H8</f>
        <v>369394.28662499995</v>
      </c>
      <c r="J8" s="272">
        <f>'Oil Service (2)'!F50*80%</f>
        <v>1260</v>
      </c>
      <c r="K8" s="271">
        <f>(H8*J6)+H8</f>
        <v>378.86593499999992</v>
      </c>
      <c r="L8" s="273">
        <f t="shared" ref="L8:L14" si="2">J8*K8</f>
        <v>477371.07809999993</v>
      </c>
      <c r="M8" s="247">
        <f>'Oil Service (2)'!F50*85%</f>
        <v>1338.75</v>
      </c>
      <c r="N8" s="271">
        <f>(K8*M6)+K8</f>
        <v>397.80923174999992</v>
      </c>
      <c r="O8" s="93">
        <f t="shared" ref="O8:O14" si="3">M8*N8</f>
        <v>532567.10900531244</v>
      </c>
      <c r="P8" s="272">
        <f>'Oil Service (2)'!F50*90%</f>
        <v>1417.5</v>
      </c>
      <c r="Q8" s="271">
        <f>(N8*P6)+N8</f>
        <v>417.69969333749992</v>
      </c>
      <c r="R8" s="273">
        <f t="shared" ref="R8:R14" si="4">P8*Q8</f>
        <v>592089.31530590612</v>
      </c>
      <c r="S8" s="247">
        <f>'Oil Service (2)'!F50*100%</f>
        <v>1575</v>
      </c>
      <c r="T8" s="271">
        <f>(Q8*S6)+Q8</f>
        <v>438.58467800437495</v>
      </c>
      <c r="U8" s="93">
        <f t="shared" ref="U8:U14" si="5">S8*T8</f>
        <v>690770.86785689055</v>
      </c>
      <c r="V8" s="272">
        <f>'Oil Service (2)'!F50*100%</f>
        <v>1575</v>
      </c>
      <c r="W8" s="271">
        <f>(T8*V6)+T8</f>
        <v>460.51391190459367</v>
      </c>
      <c r="X8" s="273">
        <f t="shared" ref="X8:X14" si="6">V8*W8</f>
        <v>725309.41124973504</v>
      </c>
      <c r="Y8" s="247">
        <f>'Oil Service (2)'!F50*100%</f>
        <v>1575</v>
      </c>
      <c r="Z8" s="271">
        <f>(W8*Y6)+W8</f>
        <v>483.53960749982338</v>
      </c>
      <c r="AA8" s="93">
        <f t="shared" ref="AA8:AA14" si="7">Y8*Z8</f>
        <v>761574.88181222184</v>
      </c>
      <c r="AB8" s="272">
        <f>'Oil Service (2)'!F50*100%</f>
        <v>1575</v>
      </c>
      <c r="AC8" s="271">
        <f>(Z8*AB6)+Z8</f>
        <v>507.71658787481454</v>
      </c>
      <c r="AD8" s="273">
        <f t="shared" ref="AD8:AD14" si="8">AB8*AC8</f>
        <v>799653.62590283295</v>
      </c>
      <c r="AE8" s="247">
        <f>'Oil Service (2)'!F50*100%</f>
        <v>1575</v>
      </c>
      <c r="AF8" s="271">
        <f>(AC8*AE6)+AC8</f>
        <v>533.10241726855531</v>
      </c>
      <c r="AG8" s="93">
        <f t="shared" ref="AG8:AG14" si="9">AE8*AF8</f>
        <v>839636.30719797465</v>
      </c>
      <c r="AI8" s="84">
        <f t="shared" ref="AI8:AI14" si="10">AE8+AB8+Y8+V8+S8+P8+M8+J8+G8+D8</f>
        <v>13702.5</v>
      </c>
      <c r="AJ8" s="85">
        <f t="shared" ref="AJ8:AJ14" si="11">AG8+AD8+AA8+X8+U8+R8+O8+L8+I8+F8</f>
        <v>6058985.4080558727</v>
      </c>
    </row>
    <row r="9" spans="1:36" s="212" customFormat="1">
      <c r="A9" s="159"/>
      <c r="B9" s="265" t="s">
        <v>208</v>
      </c>
      <c r="C9" s="162" t="s">
        <v>89</v>
      </c>
      <c r="D9" s="268">
        <f>'Revenue 2025-2034'!D26</f>
        <v>960</v>
      </c>
      <c r="E9" s="258">
        <f>'Tyre Sales and Services Revenue'!F14</f>
        <v>1049.0625</v>
      </c>
      <c r="F9" s="266">
        <f t="shared" si="0"/>
        <v>1007100</v>
      </c>
      <c r="G9" s="268">
        <f>'Revenue 2025-2034'!K26</f>
        <v>1352</v>
      </c>
      <c r="H9" s="258">
        <f>'Tyre Sales and Services Revenue'!G14</f>
        <v>1049.0625</v>
      </c>
      <c r="I9" s="266">
        <f t="shared" si="1"/>
        <v>1418332.5</v>
      </c>
      <c r="J9" s="267">
        <f>'Revenue 2025-2034'!R26</f>
        <v>2163.2000000000003</v>
      </c>
      <c r="K9" s="258">
        <f>'Tyre Sales and Services Revenue'!H14</f>
        <v>1049.0625</v>
      </c>
      <c r="L9" s="270">
        <f t="shared" si="2"/>
        <v>2269332.0000000005</v>
      </c>
      <c r="M9" s="268">
        <f>'Revenue 2025-2034'!Y26</f>
        <v>2987.9199999999996</v>
      </c>
      <c r="N9" s="258">
        <f>'Tyre Sales and Services Revenue'!I14</f>
        <v>1049.0625</v>
      </c>
      <c r="O9" s="266">
        <f t="shared" si="3"/>
        <v>3134514.8249999997</v>
      </c>
      <c r="P9" s="267">
        <f>'Revenue 2025-2034'!AF26</f>
        <v>4112.7840000000006</v>
      </c>
      <c r="Q9" s="258">
        <f>'Tyre Sales and Services Revenue'!J14</f>
        <v>1049.0625</v>
      </c>
      <c r="R9" s="270">
        <f t="shared" si="4"/>
        <v>4314567.4650000008</v>
      </c>
      <c r="S9" s="268">
        <f>'Revenue 2025-2034'!AM26</f>
        <v>5643.6535999999996</v>
      </c>
      <c r="T9" s="258">
        <f>'Tyre Sales and Services Revenue'!K14</f>
        <v>1049.0625</v>
      </c>
      <c r="U9" s="266">
        <f t="shared" si="5"/>
        <v>5920545.3547499999</v>
      </c>
      <c r="V9" s="267">
        <f>'Revenue 2025-2034'!AT26</f>
        <v>7722.8944000000001</v>
      </c>
      <c r="W9" s="258">
        <f>'Tyre Sales and Services Revenue'!L14</f>
        <v>1049.0625</v>
      </c>
      <c r="X9" s="270">
        <f t="shared" si="6"/>
        <v>8101798.9065000005</v>
      </c>
      <c r="Y9" s="268">
        <f>'Revenue 2025-2034'!BA26</f>
        <v>10039.762720000001</v>
      </c>
      <c r="Z9" s="258">
        <f>'Tyre Sales and Services Revenue'!M14</f>
        <v>1049.0624999999998</v>
      </c>
      <c r="AA9" s="266">
        <f t="shared" si="7"/>
        <v>10532338.578449998</v>
      </c>
      <c r="AB9" s="267">
        <f>'Revenue 2025-2034'!BH26</f>
        <v>13051.691536</v>
      </c>
      <c r="AC9" s="258">
        <f>'Tyre Sales and Services Revenue'!N14</f>
        <v>1049.0625</v>
      </c>
      <c r="AD9" s="270">
        <f t="shared" si="8"/>
        <v>13692040.151985001</v>
      </c>
      <c r="AE9" s="268">
        <f>'Revenue 2025-2034'!BO26</f>
        <v>16967.198996800002</v>
      </c>
      <c r="AF9" s="258">
        <f>'Tyre Sales and Services Revenue'!O14</f>
        <v>1049.0625</v>
      </c>
      <c r="AG9" s="266">
        <f t="shared" si="9"/>
        <v>17799652.197580501</v>
      </c>
      <c r="AI9" s="259">
        <f t="shared" si="10"/>
        <v>65001.105252799993</v>
      </c>
      <c r="AJ9" s="260">
        <f t="shared" si="11"/>
        <v>68190221.979265511</v>
      </c>
    </row>
    <row r="10" spans="1:36" s="212" customFormat="1">
      <c r="A10" s="159"/>
      <c r="B10" s="265" t="s">
        <v>209</v>
      </c>
      <c r="C10" s="162" t="s">
        <v>89</v>
      </c>
      <c r="D10" s="268">
        <f>'Revenue 2025-2034'!D27</f>
        <v>1800</v>
      </c>
      <c r="E10" s="258">
        <f>'Tyre Sales and Services Revenue'!F24</f>
        <v>18</v>
      </c>
      <c r="F10" s="266">
        <f t="shared" si="0"/>
        <v>32400</v>
      </c>
      <c r="G10" s="268">
        <f>'Revenue 2025-2034'!K27</f>
        <v>2535</v>
      </c>
      <c r="H10" s="258">
        <f>'Tyre Sales and Services Revenue'!G24</f>
        <v>18</v>
      </c>
      <c r="I10" s="266">
        <f t="shared" si="1"/>
        <v>45630</v>
      </c>
      <c r="J10" s="267">
        <f>'Revenue 2025-2034'!R27</f>
        <v>4056</v>
      </c>
      <c r="K10" s="258">
        <f>'Tyre Sales and Services Revenue'!H24</f>
        <v>18</v>
      </c>
      <c r="L10" s="270">
        <f t="shared" si="2"/>
        <v>73008</v>
      </c>
      <c r="M10" s="268">
        <f>'Revenue 2025-2034'!Y27</f>
        <v>5602.3499999999995</v>
      </c>
      <c r="N10" s="258">
        <f>'Tyre Sales and Services Revenue'!I24</f>
        <v>19.384615384615373</v>
      </c>
      <c r="O10" s="266">
        <f t="shared" si="3"/>
        <v>108599.39999999992</v>
      </c>
      <c r="P10" s="267">
        <f>'Revenue 2025-2034'!AF27</f>
        <v>7711.4699999999993</v>
      </c>
      <c r="Q10" s="258">
        <f>'Tyre Sales and Services Revenue'!J24</f>
        <v>20.875739644970409</v>
      </c>
      <c r="R10" s="270">
        <f t="shared" si="4"/>
        <v>160982.63999999996</v>
      </c>
      <c r="S10" s="268">
        <f>'Revenue 2025-2034'!AM27</f>
        <v>8709.6769499999991</v>
      </c>
      <c r="T10" s="258">
        <f>'Tyre Sales and Services Revenue'!K24</f>
        <v>20.875739644970409</v>
      </c>
      <c r="U10" s="266">
        <f t="shared" si="5"/>
        <v>181820.94839999994</v>
      </c>
      <c r="V10" s="267">
        <f>'Revenue 2025-2034'!AT27</f>
        <v>9809.8466700000008</v>
      </c>
      <c r="W10" s="258">
        <f>'Tyre Sales and Services Revenue'!L24</f>
        <v>20.875739644970409</v>
      </c>
      <c r="X10" s="270">
        <f t="shared" si="6"/>
        <v>204787.80503999998</v>
      </c>
      <c r="Y10" s="268">
        <f>'Revenue 2025-2034'!BA27</f>
        <v>10496.535936900002</v>
      </c>
      <c r="Z10" s="258">
        <f>'Tyre Sales and Services Revenue'!M24</f>
        <v>20.875739644970409</v>
      </c>
      <c r="AA10" s="266">
        <f t="shared" si="7"/>
        <v>219122.95139279997</v>
      </c>
      <c r="AB10" s="267">
        <f>'Revenue 2025-2034'!BH27</f>
        <v>11231.293452483002</v>
      </c>
      <c r="AC10" s="258">
        <f>'Tyre Sales and Services Revenue'!N24</f>
        <v>20.875739644970409</v>
      </c>
      <c r="AD10" s="270">
        <f t="shared" si="8"/>
        <v>234461.55799029599</v>
      </c>
      <c r="AE10" s="268">
        <f>'Revenue 2025-2034'!BO27</f>
        <v>12017.483994156812</v>
      </c>
      <c r="AF10" s="258">
        <f>'Tyre Sales and Services Revenue'!O24</f>
        <v>20.875739644970409</v>
      </c>
      <c r="AG10" s="266">
        <f t="shared" si="9"/>
        <v>250873.8670496167</v>
      </c>
      <c r="AI10" s="259">
        <f t="shared" si="10"/>
        <v>73969.657003539818</v>
      </c>
      <c r="AJ10" s="260">
        <f t="shared" si="11"/>
        <v>1511687.1698727123</v>
      </c>
    </row>
    <row r="11" spans="1:36">
      <c r="B11" s="103" t="s">
        <v>116</v>
      </c>
      <c r="C11" s="104" t="s">
        <v>89</v>
      </c>
      <c r="D11" s="240">
        <f>'Revenue 2025-2034'!D28</f>
        <v>551579.15999999992</v>
      </c>
      <c r="E11" s="83">
        <f>Sales!G603</f>
        <v>2.4379274492844827</v>
      </c>
      <c r="F11" s="420">
        <f t="shared" si="0"/>
        <v>1344709.9746172773</v>
      </c>
      <c r="G11" s="421">
        <f>'Revenue 2025-2034'!K28</f>
        <v>597544.09</v>
      </c>
      <c r="H11" s="422">
        <f>(E11*G6)+E11</f>
        <v>2.559823821748707</v>
      </c>
      <c r="I11" s="420">
        <f t="shared" si="1"/>
        <v>1529607.5961271534</v>
      </c>
      <c r="J11" s="423">
        <f>'Revenue 2025-2034'!R28</f>
        <v>735438.88</v>
      </c>
      <c r="K11" s="422">
        <f>(H11*J6)+H11</f>
        <v>2.6878150128361424</v>
      </c>
      <c r="L11" s="424">
        <f t="shared" si="2"/>
        <v>1976723.6626873983</v>
      </c>
      <c r="M11" s="425">
        <f>'Revenue 2025-2034'!Y28</f>
        <v>781403.80999999994</v>
      </c>
      <c r="N11" s="422">
        <f>(K11*M6)+K11</f>
        <v>2.8222057634779496</v>
      </c>
      <c r="O11" s="420">
        <f t="shared" si="3"/>
        <v>2205282.3361856285</v>
      </c>
      <c r="P11" s="426">
        <f>'Revenue 2025-2034'!AF28</f>
        <v>827368.74</v>
      </c>
      <c r="Q11" s="422">
        <f>(N11*P6)+N11</f>
        <v>2.9633160516518471</v>
      </c>
      <c r="R11" s="424">
        <f t="shared" si="4"/>
        <v>2451755.0678769634</v>
      </c>
      <c r="S11" s="419">
        <f>'Revenue 2025-2034'!AM28</f>
        <v>873333.66999999993</v>
      </c>
      <c r="T11" s="422">
        <f>(Q11*S6)+Q11</f>
        <v>3.1114818542344396</v>
      </c>
      <c r="U11" s="420">
        <f t="shared" si="5"/>
        <v>2717361.8668969679</v>
      </c>
      <c r="V11" s="427">
        <f>'Revenue 2025-2034'!AT28</f>
        <v>919298.6</v>
      </c>
      <c r="W11" s="422">
        <f>(T11*V6)+T11</f>
        <v>3.2670559469461615</v>
      </c>
      <c r="X11" s="424">
        <f t="shared" si="6"/>
        <v>3003399.9581492804</v>
      </c>
      <c r="Y11" s="419">
        <f>'Revenue 2025-2034'!BA28</f>
        <v>919298.6</v>
      </c>
      <c r="Z11" s="422">
        <f>(W11*Y6)+W11</f>
        <v>3.4304087442934694</v>
      </c>
      <c r="AA11" s="420">
        <f t="shared" si="7"/>
        <v>3153569.9560567443</v>
      </c>
      <c r="AB11" s="427">
        <f>'Revenue 2025-2034'!BH28</f>
        <v>919298.6</v>
      </c>
      <c r="AC11" s="83">
        <f>(Z11*AB6)+Z11</f>
        <v>3.6019291815081429</v>
      </c>
      <c r="AD11" s="269">
        <f t="shared" si="8"/>
        <v>3311248.4538595816</v>
      </c>
      <c r="AE11" s="419">
        <f>'Revenue 2025-2034'!BO28</f>
        <v>919298.6</v>
      </c>
      <c r="AF11" s="83">
        <f>(AC11*AE6)+AC11</f>
        <v>3.7820256405835502</v>
      </c>
      <c r="AG11" s="95">
        <f t="shared" si="9"/>
        <v>3476810.8765525608</v>
      </c>
      <c r="AI11" s="108">
        <f t="shared" si="10"/>
        <v>8043862.75</v>
      </c>
      <c r="AJ11" s="109">
        <f t="shared" si="11"/>
        <v>25170469.749009553</v>
      </c>
    </row>
    <row r="12" spans="1:36">
      <c r="B12" s="103" t="s">
        <v>117</v>
      </c>
      <c r="C12" s="104" t="s">
        <v>89</v>
      </c>
      <c r="D12" s="240">
        <f>'Revenue 2025-2034'!D29</f>
        <v>1996.153846153846</v>
      </c>
      <c r="E12" s="83">
        <f>'Revenue 2025-2034'!E29</f>
        <v>390.00000000000006</v>
      </c>
      <c r="F12" s="420">
        <f t="shared" si="0"/>
        <v>778500</v>
      </c>
      <c r="G12" s="421">
        <f>'Revenue 2025-2034'!K29</f>
        <v>2162.5</v>
      </c>
      <c r="H12" s="422">
        <f>(E12*G6)+E12</f>
        <v>409.50000000000006</v>
      </c>
      <c r="I12" s="420">
        <f t="shared" si="1"/>
        <v>885543.75000000012</v>
      </c>
      <c r="J12" s="426">
        <f>'Revenue 2025-2034'!R29</f>
        <v>2661.5384615384614</v>
      </c>
      <c r="K12" s="422">
        <f>(H12*J6)+H12</f>
        <v>429.97500000000008</v>
      </c>
      <c r="L12" s="424">
        <f t="shared" si="2"/>
        <v>1144395.0000000002</v>
      </c>
      <c r="M12" s="421">
        <f>'Revenue 2025-2034'!Y29</f>
        <v>2827.8846153846152</v>
      </c>
      <c r="N12" s="422">
        <f>(K12*M6)+K12</f>
        <v>451.47375000000011</v>
      </c>
      <c r="O12" s="420">
        <f t="shared" si="3"/>
        <v>1276715.6718750002</v>
      </c>
      <c r="P12" s="426">
        <f>'Revenue 2025-2034'!AF29</f>
        <v>2994.2307692307691</v>
      </c>
      <c r="Q12" s="422">
        <f>(N12*P6)+N12</f>
        <v>474.04743750000011</v>
      </c>
      <c r="R12" s="424">
        <f t="shared" si="4"/>
        <v>1419407.4234375004</v>
      </c>
      <c r="S12" s="419">
        <f>'Revenue 2025-2034'!AM29</f>
        <v>3160.5769230769229</v>
      </c>
      <c r="T12" s="422">
        <f>(Q12*S6)+Q12</f>
        <v>497.7498093750001</v>
      </c>
      <c r="U12" s="420">
        <f t="shared" si="5"/>
        <v>1573176.5609765628</v>
      </c>
      <c r="V12" s="427">
        <f>'Revenue 2025-2034'!AT29</f>
        <v>3326.9230769230767</v>
      </c>
      <c r="W12" s="422">
        <f>(T12*V6)+T12</f>
        <v>522.63729984375016</v>
      </c>
      <c r="X12" s="424">
        <f t="shared" si="6"/>
        <v>1738774.093710938</v>
      </c>
      <c r="Y12" s="419">
        <f>'Revenue 2025-2034'!BA29</f>
        <v>3326.9230769230767</v>
      </c>
      <c r="Z12" s="422">
        <f>(W12*Y6)+W12</f>
        <v>548.76916483593766</v>
      </c>
      <c r="AA12" s="420">
        <f t="shared" si="7"/>
        <v>1825712.7983964847</v>
      </c>
      <c r="AB12" s="427">
        <f>'Revenue 2025-2034'!BH29</f>
        <v>3326.9230769230767</v>
      </c>
      <c r="AC12" s="83">
        <f>(Z12*AB6)+Z12</f>
        <v>576.20762307773452</v>
      </c>
      <c r="AD12" s="269">
        <f t="shared" si="8"/>
        <v>1916998.4383163089</v>
      </c>
      <c r="AE12" s="419">
        <f>'Revenue 2025-2034'!BO29</f>
        <v>3326.9230769230767</v>
      </c>
      <c r="AF12" s="83">
        <f>(AC12*AE6)+AC12</f>
        <v>605.01800423162126</v>
      </c>
      <c r="AG12" s="95">
        <f t="shared" si="9"/>
        <v>2012848.3602321243</v>
      </c>
      <c r="AI12" s="108">
        <f t="shared" si="10"/>
        <v>29110.576923076926</v>
      </c>
      <c r="AJ12" s="109">
        <f t="shared" si="11"/>
        <v>14572072.096944919</v>
      </c>
    </row>
    <row r="13" spans="1:36">
      <c r="B13" s="103" t="s">
        <v>137</v>
      </c>
      <c r="C13" s="104" t="s">
        <v>89</v>
      </c>
      <c r="D13" s="240">
        <f>'Revenue 2025-2034'!D30</f>
        <v>652.19999999999993</v>
      </c>
      <c r="E13" s="83">
        <f>'Revenue 2025-2034'!E30</f>
        <v>907.52184912603491</v>
      </c>
      <c r="F13" s="420">
        <f t="shared" si="0"/>
        <v>591885.74999999988</v>
      </c>
      <c r="G13" s="421">
        <f>'Revenue 2025-2034'!K30</f>
        <v>706.55000000000007</v>
      </c>
      <c r="H13" s="422">
        <f>(E13*G6)+E13</f>
        <v>952.89794158233667</v>
      </c>
      <c r="I13" s="420">
        <f t="shared" si="1"/>
        <v>673270.04062500002</v>
      </c>
      <c r="J13" s="426">
        <f>'Revenue 2025-2034'!R30</f>
        <v>869.6</v>
      </c>
      <c r="K13" s="422">
        <f>(H13*J6)+H13</f>
        <v>1000.5428386614535</v>
      </c>
      <c r="L13" s="424">
        <f t="shared" si="2"/>
        <v>870072.05249999999</v>
      </c>
      <c r="M13" s="421">
        <f>'Revenue 2025-2034'!Y30</f>
        <v>923.94999999999993</v>
      </c>
      <c r="N13" s="422">
        <f>(K13*M6)+K13</f>
        <v>1050.5699805945262</v>
      </c>
      <c r="O13" s="420">
        <f t="shared" si="3"/>
        <v>970674.13357031241</v>
      </c>
      <c r="P13" s="426">
        <f>'Revenue 2025-2034'!AF30</f>
        <v>978.30000000000007</v>
      </c>
      <c r="Q13" s="422">
        <f>(N13*P6)+N13</f>
        <v>1103.0984796242526</v>
      </c>
      <c r="R13" s="424">
        <f t="shared" si="4"/>
        <v>1079161.2426164064</v>
      </c>
      <c r="S13" s="419">
        <f>'Revenue 2025-2034'!AM30</f>
        <v>1032.6499999999999</v>
      </c>
      <c r="T13" s="422">
        <f>(Q13*S6)+Q13</f>
        <v>1158.2534036054653</v>
      </c>
      <c r="U13" s="420">
        <f t="shared" si="5"/>
        <v>1196070.3772331837</v>
      </c>
      <c r="V13" s="427">
        <f>'Revenue 2025-2034'!AT30</f>
        <v>1087</v>
      </c>
      <c r="W13" s="422">
        <f>(T13*V6)+T13</f>
        <v>1216.1660737857387</v>
      </c>
      <c r="X13" s="424">
        <f t="shared" si="6"/>
        <v>1321972.5222050981</v>
      </c>
      <c r="Y13" s="419">
        <f>'Revenue 2025-2034'!BA30</f>
        <v>1087</v>
      </c>
      <c r="Z13" s="422">
        <f>(W13*Y6)+W13</f>
        <v>1276.9743774750257</v>
      </c>
      <c r="AA13" s="420">
        <f t="shared" si="7"/>
        <v>1388071.1483153529</v>
      </c>
      <c r="AB13" s="427">
        <f>'Revenue 2025-2034'!BH30</f>
        <v>1087</v>
      </c>
      <c r="AC13" s="83">
        <f>(Z13*AB6)+Z13</f>
        <v>1340.823096348777</v>
      </c>
      <c r="AD13" s="269">
        <f t="shared" si="8"/>
        <v>1457474.7057311207</v>
      </c>
      <c r="AE13" s="141">
        <f>'Revenue 2025-2034'!BO30</f>
        <v>1087</v>
      </c>
      <c r="AF13" s="83">
        <f>(AC13*AE6)+AC13</f>
        <v>1407.8642511662158</v>
      </c>
      <c r="AG13" s="95">
        <f t="shared" si="9"/>
        <v>1530348.4410176766</v>
      </c>
      <c r="AI13" s="108">
        <f t="shared" si="10"/>
        <v>9511.25</v>
      </c>
      <c r="AJ13" s="109">
        <f t="shared" si="11"/>
        <v>11079000.41381415</v>
      </c>
    </row>
    <row r="14" spans="1:36" ht="15" thickBot="1">
      <c r="B14" s="274" t="s">
        <v>138</v>
      </c>
      <c r="C14" s="236" t="s">
        <v>89</v>
      </c>
      <c r="D14" s="241">
        <f>'Revenue 2025-2034'!D31</f>
        <v>79.2</v>
      </c>
      <c r="E14" s="143">
        <f>'Revenue 2025-2034'!E31</f>
        <v>390.00000000000006</v>
      </c>
      <c r="F14" s="428">
        <f t="shared" si="0"/>
        <v>30888.000000000007</v>
      </c>
      <c r="G14" s="429">
        <f>'Revenue 2025-2034'!K31</f>
        <v>85.8</v>
      </c>
      <c r="H14" s="430">
        <f>(E14*G6)+E14</f>
        <v>409.50000000000006</v>
      </c>
      <c r="I14" s="428">
        <f t="shared" si="1"/>
        <v>35135.100000000006</v>
      </c>
      <c r="J14" s="431">
        <f>'Revenue 2025-2034'!R31</f>
        <v>105.60000000000001</v>
      </c>
      <c r="K14" s="430">
        <f>(H14*J6)+H14</f>
        <v>429.97500000000008</v>
      </c>
      <c r="L14" s="432">
        <f t="shared" si="2"/>
        <v>45405.360000000015</v>
      </c>
      <c r="M14" s="429">
        <f>'Revenue 2025-2034'!Y31</f>
        <v>112.2</v>
      </c>
      <c r="N14" s="430">
        <f>(K14*M6)+K14</f>
        <v>451.47375000000011</v>
      </c>
      <c r="O14" s="428">
        <f t="shared" si="3"/>
        <v>50655.354750000013</v>
      </c>
      <c r="P14" s="431">
        <f>'Revenue 2025-2034'!AF31</f>
        <v>118.8</v>
      </c>
      <c r="Q14" s="430">
        <f>(N14*P6)+N14</f>
        <v>474.04743750000011</v>
      </c>
      <c r="R14" s="432">
        <f t="shared" si="4"/>
        <v>56316.835575000012</v>
      </c>
      <c r="S14" s="433">
        <f>'Revenue 2025-2034'!AM31</f>
        <v>125.39999999999999</v>
      </c>
      <c r="T14" s="430">
        <f>(Q14*S6)+Q14</f>
        <v>497.7498093750001</v>
      </c>
      <c r="U14" s="428">
        <f t="shared" si="5"/>
        <v>62417.826095625009</v>
      </c>
      <c r="V14" s="434">
        <f>'Revenue 2025-2034'!AT31</f>
        <v>132</v>
      </c>
      <c r="W14" s="430">
        <f>(T14*V6)+T14</f>
        <v>522.63729984375016</v>
      </c>
      <c r="X14" s="432">
        <f t="shared" si="6"/>
        <v>68988.123579375024</v>
      </c>
      <c r="Y14" s="433">
        <f>'Revenue 2025-2034'!BA31</f>
        <v>132</v>
      </c>
      <c r="Z14" s="430">
        <f>(W14*Y6)+W14</f>
        <v>548.76916483593766</v>
      </c>
      <c r="AA14" s="428">
        <f t="shared" si="7"/>
        <v>72437.529758343764</v>
      </c>
      <c r="AB14" s="434">
        <f>'Revenue 2025-2034'!BH31</f>
        <v>132</v>
      </c>
      <c r="AC14" s="143">
        <f>(Z14*AB6)+Z14</f>
        <v>576.20762307773452</v>
      </c>
      <c r="AD14" s="276">
        <f t="shared" si="8"/>
        <v>76059.406246260958</v>
      </c>
      <c r="AE14" s="142">
        <f>'Revenue 2025-2034'!BO31</f>
        <v>132</v>
      </c>
      <c r="AF14" s="143">
        <f>(AC14*AE6)+AC14</f>
        <v>605.01800423162126</v>
      </c>
      <c r="AG14" s="275">
        <f t="shared" si="9"/>
        <v>79862.376558574004</v>
      </c>
      <c r="AI14" s="253">
        <f t="shared" si="10"/>
        <v>1155</v>
      </c>
      <c r="AJ14" s="254">
        <f t="shared" si="11"/>
        <v>578165.9125631788</v>
      </c>
    </row>
    <row r="15" spans="1:36" ht="15.75" thickBot="1">
      <c r="B15" s="508" t="s">
        <v>0</v>
      </c>
      <c r="C15" s="221"/>
      <c r="D15" s="239">
        <f>SUM(D8:D14)</f>
        <v>557854.2138461537</v>
      </c>
      <c r="E15" s="220"/>
      <c r="F15" s="221">
        <f>SUM(F8:F14)</f>
        <v>4056102.2496172772</v>
      </c>
      <c r="G15" s="239">
        <f t="shared" ref="G15:AG15" si="12">SUM(G8:G14)</f>
        <v>605409.69000000006</v>
      </c>
      <c r="H15" s="220"/>
      <c r="I15" s="221">
        <f t="shared" si="12"/>
        <v>4956913.2733771531</v>
      </c>
      <c r="J15" s="244">
        <f t="shared" si="12"/>
        <v>746554.81846153841</v>
      </c>
      <c r="K15" s="220"/>
      <c r="L15" s="246">
        <f t="shared" si="12"/>
        <v>6856307.1532873996</v>
      </c>
      <c r="M15" s="239">
        <f t="shared" si="12"/>
        <v>795196.86461538449</v>
      </c>
      <c r="N15" s="220"/>
      <c r="O15" s="221">
        <f t="shared" si="12"/>
        <v>8279008.8303862531</v>
      </c>
      <c r="P15" s="244">
        <f t="shared" si="12"/>
        <v>844701.82476923079</v>
      </c>
      <c r="Q15" s="220"/>
      <c r="R15" s="246">
        <f t="shared" si="12"/>
        <v>10074279.989811776</v>
      </c>
      <c r="S15" s="239">
        <f t="shared" si="12"/>
        <v>893580.62747307681</v>
      </c>
      <c r="T15" s="220"/>
      <c r="U15" s="221">
        <f t="shared" si="12"/>
        <v>12342163.80220923</v>
      </c>
      <c r="V15" s="244">
        <f t="shared" si="12"/>
        <v>942952.26414692309</v>
      </c>
      <c r="W15" s="220"/>
      <c r="X15" s="246">
        <f t="shared" si="12"/>
        <v>15165030.820434427</v>
      </c>
      <c r="Y15" s="239">
        <f t="shared" si="12"/>
        <v>945955.82173382305</v>
      </c>
      <c r="Z15" s="220"/>
      <c r="AA15" s="221">
        <f t="shared" si="12"/>
        <v>17952827.844181947</v>
      </c>
      <c r="AB15" s="244">
        <f t="shared" si="12"/>
        <v>949702.50806540612</v>
      </c>
      <c r="AC15" s="220"/>
      <c r="AD15" s="246">
        <f t="shared" si="12"/>
        <v>21487936.3400314</v>
      </c>
      <c r="AE15" s="239">
        <f t="shared" si="12"/>
        <v>954404.20606787992</v>
      </c>
      <c r="AF15" s="220"/>
      <c r="AG15" s="221">
        <f t="shared" si="12"/>
        <v>25990032.426189028</v>
      </c>
      <c r="AI15" s="218">
        <f>SUM(AI8:AI14)</f>
        <v>8236312.8391794171</v>
      </c>
      <c r="AJ15" s="219">
        <f>SUM(AJ8:AJ14)</f>
        <v>127160602.72952589</v>
      </c>
    </row>
    <row r="17" spans="35:35">
      <c r="AI17" s="87"/>
    </row>
  </sheetData>
  <mergeCells count="26">
    <mergeCell ref="B5:B6"/>
    <mergeCell ref="A1:R1"/>
    <mergeCell ref="A2:R2"/>
    <mergeCell ref="AH3:AJ3"/>
    <mergeCell ref="AH4:AJ4"/>
    <mergeCell ref="D5:F5"/>
    <mergeCell ref="G5:I5"/>
    <mergeCell ref="J5:L5"/>
    <mergeCell ref="M5:O5"/>
    <mergeCell ref="P5:R5"/>
    <mergeCell ref="S5:U5"/>
    <mergeCell ref="V5:X5"/>
    <mergeCell ref="Y5:AA5"/>
    <mergeCell ref="AI5:AJ6"/>
    <mergeCell ref="D6:F6"/>
    <mergeCell ref="G6:I6"/>
    <mergeCell ref="J6:L6"/>
    <mergeCell ref="M6:O6"/>
    <mergeCell ref="P6:R6"/>
    <mergeCell ref="AB5:AD5"/>
    <mergeCell ref="AE5:AG5"/>
    <mergeCell ref="S6:U6"/>
    <mergeCell ref="V6:X6"/>
    <mergeCell ref="Y6:AA6"/>
    <mergeCell ref="AB6:AD6"/>
    <mergeCell ref="AE6:AG6"/>
  </mergeCells>
  <phoneticPr fontId="3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I26"/>
  <sheetViews>
    <sheetView zoomScaleNormal="100" workbookViewId="0">
      <pane ySplit="1" topLeftCell="A2" activePane="bottomLeft" state="frozen"/>
      <selection pane="bottomLeft" activeCell="D7" sqref="D7"/>
    </sheetView>
  </sheetViews>
  <sheetFormatPr defaultRowHeight="14.25"/>
  <cols>
    <col min="1" max="1" width="1.28515625" style="159" customWidth="1"/>
    <col min="2" max="2" width="33.42578125" style="79" customWidth="1"/>
    <col min="3" max="3" width="10.7109375" style="79" customWidth="1"/>
    <col min="4" max="4" width="11.5703125" style="79" customWidth="1"/>
    <col min="5" max="5" width="9.85546875" style="79" customWidth="1"/>
    <col min="6" max="6" width="9.42578125" style="79" customWidth="1"/>
    <col min="7" max="7" width="11.5703125" style="79" customWidth="1"/>
    <col min="8" max="8" width="9.85546875" style="79" customWidth="1"/>
    <col min="9" max="9" width="7.85546875" style="79" customWidth="1"/>
    <col min="10" max="10" width="9.85546875" style="79" customWidth="1"/>
    <col min="11" max="11" width="7.85546875" style="79" customWidth="1"/>
    <col min="12" max="12" width="9.85546875" style="79" customWidth="1"/>
    <col min="13" max="13" width="7.85546875" style="79" customWidth="1"/>
    <col min="14" max="14" width="9.85546875" style="79" customWidth="1"/>
    <col min="15" max="15" width="7.85546875" style="79" customWidth="1"/>
    <col min="16" max="16" width="9.85546875" style="79" customWidth="1"/>
    <col min="17" max="17" width="7.85546875" style="79" customWidth="1"/>
    <col min="18" max="18" width="9.85546875" style="79" customWidth="1"/>
    <col min="19" max="19" width="7.85546875" style="79" customWidth="1"/>
    <col min="20" max="20" width="9.85546875" style="79" customWidth="1"/>
    <col min="21" max="21" width="7.85546875" style="79" customWidth="1"/>
    <col min="22" max="22" width="9.85546875" style="79" customWidth="1"/>
    <col min="23" max="23" width="7.85546875" style="79" customWidth="1"/>
    <col min="24" max="24" width="9.85546875" style="79" customWidth="1"/>
    <col min="25" max="27" width="5.42578125" style="79" customWidth="1"/>
    <col min="28" max="28" width="8.7109375" style="79" customWidth="1"/>
    <col min="29" max="16384" width="9.140625" style="79"/>
  </cols>
  <sheetData>
    <row r="1" spans="1:87" ht="18.75" thickBot="1">
      <c r="A1" s="575" t="s">
        <v>219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  <c r="M1" s="576"/>
      <c r="N1" s="576"/>
      <c r="O1" s="576"/>
      <c r="P1" s="576"/>
      <c r="Q1" s="466"/>
      <c r="R1" s="466"/>
      <c r="S1" s="466"/>
      <c r="T1" s="466"/>
      <c r="U1" s="466"/>
      <c r="V1" s="466"/>
      <c r="W1" s="630"/>
      <c r="X1" s="631"/>
    </row>
    <row r="2" spans="1:87" ht="15" thickBot="1">
      <c r="A2" s="79"/>
    </row>
    <row r="3" spans="1:87" ht="15.75" customHeight="1" thickBot="1">
      <c r="A3" s="262"/>
      <c r="B3" s="262"/>
      <c r="C3" s="262"/>
      <c r="D3" s="262"/>
      <c r="E3" s="628">
        <v>0.6</v>
      </c>
      <c r="F3" s="632"/>
      <c r="G3" s="629"/>
      <c r="H3" s="628">
        <v>0.65</v>
      </c>
      <c r="I3" s="633"/>
      <c r="J3" s="628">
        <v>0.8</v>
      </c>
      <c r="K3" s="629"/>
      <c r="L3" s="628">
        <v>0.85</v>
      </c>
      <c r="M3" s="629"/>
      <c r="N3" s="628">
        <v>0.9</v>
      </c>
      <c r="O3" s="629"/>
      <c r="P3" s="628">
        <v>0.95</v>
      </c>
      <c r="Q3" s="629"/>
      <c r="R3" s="628">
        <v>1</v>
      </c>
      <c r="S3" s="629"/>
      <c r="T3" s="628">
        <v>1</v>
      </c>
      <c r="U3" s="629"/>
      <c r="V3" s="628">
        <v>1</v>
      </c>
      <c r="W3" s="629"/>
      <c r="X3" s="304">
        <v>1</v>
      </c>
      <c r="Y3" s="233"/>
    </row>
    <row r="4" spans="1:87" ht="16.5" thickBot="1">
      <c r="A4" s="261"/>
      <c r="B4" s="438" t="s">
        <v>149</v>
      </c>
      <c r="C4" s="444" t="s">
        <v>145</v>
      </c>
      <c r="D4" s="438" t="s">
        <v>51</v>
      </c>
      <c r="E4" s="442" t="s">
        <v>198</v>
      </c>
      <c r="F4" s="442" t="s">
        <v>214</v>
      </c>
      <c r="G4" s="442" t="s">
        <v>215</v>
      </c>
      <c r="H4" s="442" t="s">
        <v>199</v>
      </c>
      <c r="I4" s="442" t="s">
        <v>213</v>
      </c>
      <c r="J4" s="442" t="s">
        <v>200</v>
      </c>
      <c r="K4" s="442" t="s">
        <v>213</v>
      </c>
      <c r="L4" s="442" t="s">
        <v>201</v>
      </c>
      <c r="M4" s="442" t="s">
        <v>213</v>
      </c>
      <c r="N4" s="442" t="s">
        <v>202</v>
      </c>
      <c r="O4" s="442" t="s">
        <v>213</v>
      </c>
      <c r="P4" s="442" t="s">
        <v>203</v>
      </c>
      <c r="Q4" s="442" t="s">
        <v>213</v>
      </c>
      <c r="R4" s="442" t="s">
        <v>204</v>
      </c>
      <c r="S4" s="442" t="s">
        <v>213</v>
      </c>
      <c r="T4" s="442" t="s">
        <v>205</v>
      </c>
      <c r="U4" s="442" t="s">
        <v>213</v>
      </c>
      <c r="V4" s="442" t="s">
        <v>206</v>
      </c>
      <c r="W4" s="442" t="s">
        <v>213</v>
      </c>
      <c r="X4" s="442" t="s">
        <v>207</v>
      </c>
    </row>
    <row r="5" spans="1:87">
      <c r="B5" s="103" t="s">
        <v>146</v>
      </c>
      <c r="C5" s="81">
        <f>Table2[[#Totals],[Sum of Billed Quantity 2024(Riyadh/JED/DAM)]]</f>
        <v>908762</v>
      </c>
      <c r="D5" s="413">
        <f>Table2[[#Totals],[Sales 2025]]</f>
        <v>2215495.8246666649</v>
      </c>
      <c r="E5" s="300">
        <f>C5*60%</f>
        <v>545257.19999999995</v>
      </c>
      <c r="F5" s="282">
        <f>(D5/C5)</f>
        <v>2.4379274492844827</v>
      </c>
      <c r="G5" s="283">
        <f>E5*F5</f>
        <v>1329297.4947999988</v>
      </c>
      <c r="H5" s="300">
        <f>C5*H3</f>
        <v>590695.30000000005</v>
      </c>
      <c r="I5" s="283"/>
      <c r="J5" s="300">
        <f>C5*J3</f>
        <v>727009.60000000009</v>
      </c>
      <c r="K5" s="283"/>
      <c r="L5" s="300">
        <f>C5*L3</f>
        <v>772447.7</v>
      </c>
      <c r="M5" s="283"/>
      <c r="N5" s="300">
        <f>C5*N3</f>
        <v>817885.8</v>
      </c>
      <c r="O5" s="283"/>
      <c r="P5" s="300">
        <f>C5*P3</f>
        <v>863323.89999999991</v>
      </c>
      <c r="Q5" s="283"/>
      <c r="R5" s="300">
        <f>C5*R3</f>
        <v>908762</v>
      </c>
      <c r="S5" s="283"/>
      <c r="T5" s="300">
        <f>C5*T3</f>
        <v>908762</v>
      </c>
      <c r="U5" s="283"/>
      <c r="V5" s="300">
        <f>C5*V3</f>
        <v>908762</v>
      </c>
      <c r="W5" s="283"/>
      <c r="X5" s="303">
        <f>C5*X3</f>
        <v>908762</v>
      </c>
    </row>
    <row r="6" spans="1:87">
      <c r="B6" s="103" t="s">
        <v>147</v>
      </c>
      <c r="C6" s="81">
        <f>Table4[[#Totals],[2025-Qty]]</f>
        <v>1236.5999999999885</v>
      </c>
      <c r="D6" s="413">
        <f>Table4[[#Totals],[2025]]</f>
        <v>731900.34683333267</v>
      </c>
      <c r="E6" s="300">
        <f>C6*60%</f>
        <v>741.9599999999931</v>
      </c>
      <c r="F6" s="282">
        <f>(D6/C6)</f>
        <v>591.86507102809276</v>
      </c>
      <c r="G6" s="283">
        <f>E6*F6</f>
        <v>439140.20809999964</v>
      </c>
      <c r="H6" s="300">
        <f>C6*$H$3</f>
        <v>803.78999999999257</v>
      </c>
      <c r="I6" s="283"/>
      <c r="J6" s="300">
        <f>C6*$J$3</f>
        <v>989.27999999999088</v>
      </c>
      <c r="K6" s="283"/>
      <c r="L6" s="300">
        <f>C6*$L$3</f>
        <v>1051.1099999999901</v>
      </c>
      <c r="M6" s="283"/>
      <c r="N6" s="300">
        <f>C6*$N$3</f>
        <v>1112.9399999999898</v>
      </c>
      <c r="O6" s="283"/>
      <c r="P6" s="300">
        <f>C6*$P$3</f>
        <v>1174.7699999999891</v>
      </c>
      <c r="Q6" s="283"/>
      <c r="R6" s="300">
        <f>C6*$R$3</f>
        <v>1236.5999999999885</v>
      </c>
      <c r="S6" s="283"/>
      <c r="T6" s="300">
        <f>C6*$T$3</f>
        <v>1236.5999999999885</v>
      </c>
      <c r="U6" s="283"/>
      <c r="V6" s="300">
        <f>C6*$V$3</f>
        <v>1236.5999999999885</v>
      </c>
      <c r="W6" s="283"/>
      <c r="X6" s="303">
        <f>C6*$X$3</f>
        <v>1236.5999999999885</v>
      </c>
    </row>
    <row r="7" spans="1:87" ht="15" thickBot="1">
      <c r="B7" s="274" t="s">
        <v>148</v>
      </c>
      <c r="C7" s="138">
        <f>Table1[[#Totals],[2025 Qty]]</f>
        <v>9300</v>
      </c>
      <c r="D7" s="296">
        <f>Table1[[#Totals],[2025 Revenue ]]</f>
        <v>4053729</v>
      </c>
      <c r="E7" s="300">
        <f>C7*60%</f>
        <v>5580</v>
      </c>
      <c r="F7" s="282">
        <f>(D7/C7)</f>
        <v>435.88483870967741</v>
      </c>
      <c r="G7" s="283">
        <f>E7*F7</f>
        <v>2432237.4</v>
      </c>
      <c r="H7" s="300">
        <f>C7*$H$3</f>
        <v>6045</v>
      </c>
      <c r="I7" s="283"/>
      <c r="J7" s="300">
        <f>C7*$J$3</f>
        <v>7440</v>
      </c>
      <c r="K7" s="283"/>
      <c r="L7" s="300">
        <f>C7*$L$3</f>
        <v>7905</v>
      </c>
      <c r="M7" s="283"/>
      <c r="N7" s="300">
        <f>C7*$N$3</f>
        <v>8370</v>
      </c>
      <c r="O7" s="283"/>
      <c r="P7" s="300">
        <f>C7*$P$3</f>
        <v>8835</v>
      </c>
      <c r="Q7" s="283"/>
      <c r="R7" s="300">
        <f>C7*$R$3</f>
        <v>9300</v>
      </c>
      <c r="S7" s="283"/>
      <c r="T7" s="300">
        <f>C7*$T$3</f>
        <v>9300</v>
      </c>
      <c r="U7" s="283"/>
      <c r="V7" s="300">
        <f>C7*$V$3</f>
        <v>9300</v>
      </c>
      <c r="W7" s="283"/>
      <c r="X7" s="303">
        <f>C7*$X$3</f>
        <v>9300</v>
      </c>
    </row>
    <row r="8" spans="1:87" ht="15" thickBot="1">
      <c r="B8" s="196"/>
      <c r="C8" s="297">
        <f>SUM(C5:C7)</f>
        <v>919298.6</v>
      </c>
      <c r="D8" s="298">
        <f>SUM(D5:D7)</f>
        <v>7001125.1714999974</v>
      </c>
      <c r="E8" s="301"/>
      <c r="F8" s="299"/>
      <c r="G8" s="302">
        <f>SUM(G5:G7)</f>
        <v>4200675.1028999984</v>
      </c>
      <c r="H8" s="408">
        <f>D8/C8</f>
        <v>7.615724827058366</v>
      </c>
      <c r="I8" s="409"/>
      <c r="J8" s="410"/>
      <c r="K8" s="411"/>
      <c r="L8" s="410"/>
      <c r="M8" s="411"/>
      <c r="N8" s="410"/>
      <c r="O8" s="411"/>
      <c r="P8" s="410"/>
      <c r="Q8" s="411"/>
      <c r="R8" s="410"/>
      <c r="S8" s="411"/>
      <c r="T8" s="410"/>
      <c r="U8" s="411"/>
      <c r="V8" s="410"/>
      <c r="W8" s="411"/>
      <c r="X8" s="412"/>
    </row>
    <row r="9" spans="1:87" ht="15" thickBot="1"/>
    <row r="10" spans="1:87" ht="16.5" thickBot="1">
      <c r="B10" s="441" t="s">
        <v>211</v>
      </c>
      <c r="C10" s="442" t="s">
        <v>7</v>
      </c>
      <c r="E10" s="442" t="s">
        <v>198</v>
      </c>
      <c r="F10" s="442" t="s">
        <v>214</v>
      </c>
      <c r="G10" s="442" t="s">
        <v>215</v>
      </c>
      <c r="H10" s="442" t="s">
        <v>199</v>
      </c>
      <c r="I10" s="442"/>
      <c r="J10" s="442" t="s">
        <v>200</v>
      </c>
      <c r="K10" s="442"/>
      <c r="L10" s="442" t="s">
        <v>201</v>
      </c>
      <c r="M10" s="442"/>
      <c r="N10" s="442" t="s">
        <v>202</v>
      </c>
      <c r="O10" s="442"/>
      <c r="P10" s="442" t="s">
        <v>203</v>
      </c>
      <c r="Q10" s="442"/>
      <c r="R10" s="442" t="s">
        <v>204</v>
      </c>
      <c r="S10" s="442"/>
      <c r="T10" s="442" t="s">
        <v>205</v>
      </c>
      <c r="U10" s="442"/>
      <c r="V10" s="442" t="s">
        <v>206</v>
      </c>
      <c r="W10" s="442"/>
      <c r="X10" s="442" t="s">
        <v>207</v>
      </c>
      <c r="Y10" s="442"/>
      <c r="Z10" s="442"/>
      <c r="AA10" s="44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</row>
    <row r="11" spans="1:87">
      <c r="B11" s="101" t="s">
        <v>146</v>
      </c>
      <c r="C11" s="437" t="s">
        <v>89</v>
      </c>
      <c r="E11" s="436">
        <f>E5</f>
        <v>545257.19999999995</v>
      </c>
      <c r="F11" s="230"/>
      <c r="G11" s="230"/>
      <c r="H11" s="230">
        <f>'Oil Service (2)'!G51</f>
        <v>0</v>
      </c>
      <c r="I11" s="230"/>
      <c r="J11" s="230">
        <f>'Oil Service (2)'!H51</f>
        <v>0</v>
      </c>
      <c r="K11" s="230"/>
      <c r="L11" s="230">
        <f>'Oil Service (2)'!I51</f>
        <v>0</v>
      </c>
      <c r="M11" s="230"/>
      <c r="N11" s="230">
        <f>'Oil Service (2)'!J51</f>
        <v>0</v>
      </c>
      <c r="O11" s="230"/>
      <c r="P11" s="230">
        <f>'Oil Service (2)'!K51</f>
        <v>0</v>
      </c>
      <c r="Q11" s="230"/>
      <c r="R11" s="230">
        <f>'Oil Service (2)'!L51</f>
        <v>0</v>
      </c>
      <c r="S11" s="230"/>
      <c r="T11" s="230">
        <f>'Oil Service (2)'!M51</f>
        <v>0</v>
      </c>
      <c r="U11" s="230"/>
      <c r="V11" s="230">
        <f>'Oil Service (2)'!N51</f>
        <v>0</v>
      </c>
      <c r="W11" s="230"/>
      <c r="X11" s="230">
        <f>'Oil Service (2)'!O51</f>
        <v>0</v>
      </c>
      <c r="Y11" s="230">
        <f>'Oil Service (2)'!P51</f>
        <v>0</v>
      </c>
      <c r="Z11" s="230">
        <f>'Oil Service (2)'!Q51</f>
        <v>0</v>
      </c>
      <c r="AA11" s="231">
        <f>'Oil Service (2)'!R51</f>
        <v>0</v>
      </c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</row>
    <row r="12" spans="1:87">
      <c r="B12" s="103" t="s">
        <v>147</v>
      </c>
      <c r="C12" s="133" t="s">
        <v>89</v>
      </c>
      <c r="E12" s="286">
        <f>E6</f>
        <v>741.9599999999931</v>
      </c>
      <c r="F12" s="225"/>
      <c r="G12" s="225"/>
      <c r="H12" s="225">
        <f>'Revenue 2025-2034'!K29</f>
        <v>2162.5</v>
      </c>
      <c r="I12" s="225"/>
      <c r="J12" s="225">
        <f>'Revenue 2025-2034'!R29</f>
        <v>2661.5384615384614</v>
      </c>
      <c r="K12" s="225"/>
      <c r="L12" s="225">
        <f>'Revenue 2025-2034'!Y29</f>
        <v>2827.8846153846152</v>
      </c>
      <c r="M12" s="225"/>
      <c r="N12" s="225">
        <f>'Revenue 2025-2034'!AF29</f>
        <v>2994.2307692307691</v>
      </c>
      <c r="O12" s="225"/>
      <c r="P12" s="225">
        <f>'Revenue 2025-2034'!AM29</f>
        <v>3160.5769230769229</v>
      </c>
      <c r="Q12" s="225"/>
      <c r="R12" s="225">
        <f>'Revenue 2025-2034'!AT29</f>
        <v>3326.9230769230767</v>
      </c>
      <c r="S12" s="225"/>
      <c r="T12" s="225">
        <f>'Revenue 2025-2034'!BA29</f>
        <v>3326.9230769230767</v>
      </c>
      <c r="U12" s="225"/>
      <c r="V12" s="225">
        <f>'Revenue 2025-2034'!BH29</f>
        <v>3326.9230769230767</v>
      </c>
      <c r="W12" s="225"/>
      <c r="X12" s="225">
        <f>'Revenue 2025-2034'!BO29</f>
        <v>3326.9230769230767</v>
      </c>
      <c r="Y12" s="225">
        <f>'Tyre Sales and Services Revenue'!P15</f>
        <v>0</v>
      </c>
      <c r="Z12" s="225">
        <f>'Tyre Sales and Services Revenue'!Q15</f>
        <v>0</v>
      </c>
      <c r="AA12" s="162">
        <f>'Tyre Sales and Services Revenue'!R15</f>
        <v>0</v>
      </c>
      <c r="AB12" s="158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</row>
    <row r="13" spans="1:87">
      <c r="B13" s="103" t="s">
        <v>148</v>
      </c>
      <c r="C13" s="133" t="s">
        <v>89</v>
      </c>
      <c r="E13" s="286">
        <f>E7</f>
        <v>5580</v>
      </c>
      <c r="F13" s="225"/>
      <c r="G13" s="225"/>
      <c r="H13" s="225">
        <f>'Revenue 2025-2034'!K30</f>
        <v>706.55000000000007</v>
      </c>
      <c r="I13" s="225"/>
      <c r="J13" s="225">
        <f>'Revenue 2025-2034'!R30</f>
        <v>869.6</v>
      </c>
      <c r="K13" s="225"/>
      <c r="L13" s="225">
        <f>'Revenue 2025-2034'!Y30</f>
        <v>923.94999999999993</v>
      </c>
      <c r="M13" s="225"/>
      <c r="N13" s="225">
        <f>'Revenue 2025-2034'!AF30</f>
        <v>978.30000000000007</v>
      </c>
      <c r="O13" s="225"/>
      <c r="P13" s="225">
        <f>'Revenue 2025-2034'!AM30</f>
        <v>1032.6499999999999</v>
      </c>
      <c r="Q13" s="225"/>
      <c r="R13" s="225">
        <f>'Revenue 2025-2034'!AT30</f>
        <v>1087</v>
      </c>
      <c r="S13" s="225"/>
      <c r="T13" s="225">
        <f>'Revenue 2025-2034'!BA30</f>
        <v>1087</v>
      </c>
      <c r="U13" s="225"/>
      <c r="V13" s="225">
        <f>'Revenue 2025-2034'!BH30</f>
        <v>1087</v>
      </c>
      <c r="W13" s="225"/>
      <c r="X13" s="225">
        <f>'Revenue 2025-2034'!BO30</f>
        <v>1087</v>
      </c>
      <c r="Y13" s="225"/>
      <c r="Z13" s="225"/>
      <c r="AA13" s="162"/>
      <c r="AB13" s="158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</row>
    <row r="14" spans="1:87" ht="15" thickBot="1">
      <c r="B14" s="134"/>
      <c r="C14" s="133"/>
      <c r="E14" s="28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8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</row>
    <row r="15" spans="1:87" ht="15" thickBot="1">
      <c r="B15" s="294"/>
      <c r="C15" s="295"/>
      <c r="E15" s="284"/>
      <c r="F15" s="288"/>
      <c r="G15" s="288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90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</row>
    <row r="16" spans="1:87" ht="15" thickBot="1"/>
    <row r="17" spans="2:27" ht="16.5" thickBot="1">
      <c r="B17" s="441" t="s">
        <v>212</v>
      </c>
      <c r="C17" s="442" t="s">
        <v>7</v>
      </c>
      <c r="E17" s="465" t="s">
        <v>198</v>
      </c>
      <c r="F17" s="465"/>
      <c r="G17" s="465"/>
      <c r="H17" s="465" t="s">
        <v>199</v>
      </c>
      <c r="I17" s="465"/>
      <c r="J17" s="465" t="s">
        <v>200</v>
      </c>
      <c r="K17" s="465"/>
      <c r="L17" s="465" t="s">
        <v>201</v>
      </c>
      <c r="M17" s="465"/>
      <c r="N17" s="465" t="s">
        <v>202</v>
      </c>
      <c r="O17" s="465"/>
      <c r="P17" s="465" t="s">
        <v>203</v>
      </c>
      <c r="Q17" s="465"/>
      <c r="R17" s="465" t="s">
        <v>204</v>
      </c>
      <c r="S17" s="465"/>
      <c r="T17" s="465" t="s">
        <v>205</v>
      </c>
      <c r="U17" s="465"/>
      <c r="V17" s="465" t="s">
        <v>206</v>
      </c>
      <c r="W17" s="465"/>
      <c r="X17" s="465" t="s">
        <v>207</v>
      </c>
      <c r="Y17" s="465"/>
      <c r="Z17" s="465"/>
      <c r="AA17" s="465"/>
    </row>
    <row r="18" spans="2:27">
      <c r="B18" s="101" t="s">
        <v>146</v>
      </c>
      <c r="C18" s="437" t="s">
        <v>89</v>
      </c>
      <c r="E18" s="204">
        <f>'Oil Service (2)'!F58</f>
        <v>0</v>
      </c>
      <c r="F18" s="204"/>
      <c r="G18" s="204"/>
      <c r="H18" s="204">
        <f>'Oil Service (2)'!G58</f>
        <v>0</v>
      </c>
      <c r="I18" s="204"/>
      <c r="J18" s="204">
        <f>'Oil Service (2)'!H58</f>
        <v>0</v>
      </c>
      <c r="K18" s="204"/>
      <c r="L18" s="204">
        <f>'Oil Service (2)'!I58</f>
        <v>0</v>
      </c>
      <c r="M18" s="204"/>
      <c r="N18" s="204">
        <f>'Oil Service (2)'!J58</f>
        <v>0</v>
      </c>
      <c r="O18" s="204"/>
      <c r="P18" s="204">
        <f>'Oil Service (2)'!K58</f>
        <v>0</v>
      </c>
      <c r="Q18" s="204"/>
      <c r="R18" s="204">
        <f>'Oil Service (2)'!L58</f>
        <v>0</v>
      </c>
      <c r="S18" s="204"/>
      <c r="T18" s="204">
        <f>'Oil Service (2)'!M58</f>
        <v>0</v>
      </c>
      <c r="U18" s="204"/>
      <c r="V18" s="204">
        <f>'Oil Service (2)'!N58</f>
        <v>0</v>
      </c>
      <c r="W18" s="204"/>
      <c r="X18" s="204">
        <f>'Oil Service (2)'!O58</f>
        <v>0</v>
      </c>
      <c r="Y18" s="204">
        <f>'Oil Service (2)'!P58</f>
        <v>0</v>
      </c>
      <c r="Z18" s="204">
        <f>'Oil Service (2)'!Q58</f>
        <v>0</v>
      </c>
      <c r="AA18" s="204">
        <f>'Oil Service (2)'!R58</f>
        <v>0</v>
      </c>
    </row>
    <row r="19" spans="2:27">
      <c r="B19" s="103" t="s">
        <v>147</v>
      </c>
      <c r="C19" s="133" t="s">
        <v>89</v>
      </c>
      <c r="E19" s="206">
        <f>'Revenue 2025-2034'!D36</f>
        <v>0</v>
      </c>
      <c r="F19" s="206"/>
      <c r="G19" s="206"/>
      <c r="H19" s="206">
        <f>'Revenue 2025-2034'!K36</f>
        <v>0</v>
      </c>
      <c r="I19" s="206"/>
      <c r="J19" s="206">
        <f>'Revenue 2025-2034'!R36</f>
        <v>0</v>
      </c>
      <c r="K19" s="206"/>
      <c r="L19" s="206">
        <f>'Revenue 2025-2034'!Y36</f>
        <v>0</v>
      </c>
      <c r="M19" s="206"/>
      <c r="N19" s="206">
        <f>'Revenue 2025-2034'!AF36</f>
        <v>0</v>
      </c>
      <c r="O19" s="206"/>
      <c r="P19" s="206">
        <f>'Revenue 2025-2034'!AM36</f>
        <v>0</v>
      </c>
      <c r="Q19" s="206"/>
      <c r="R19" s="206">
        <f>'Revenue 2025-2034'!AT36</f>
        <v>0</v>
      </c>
      <c r="S19" s="206"/>
      <c r="T19" s="206">
        <f>'Revenue 2025-2034'!BA36</f>
        <v>0</v>
      </c>
      <c r="U19" s="206"/>
      <c r="V19" s="206">
        <f>'Revenue 2025-2034'!BH36</f>
        <v>0</v>
      </c>
      <c r="W19" s="206"/>
      <c r="X19" s="206">
        <f>'Revenue 2025-2034'!BO36</f>
        <v>0</v>
      </c>
      <c r="Y19" s="205">
        <f>'Tyre Sales and Services Revenue'!P22</f>
        <v>0</v>
      </c>
      <c r="Z19" s="205">
        <f>'Tyre Sales and Services Revenue'!Q22</f>
        <v>0</v>
      </c>
      <c r="AA19" s="205">
        <f>'Tyre Sales and Services Revenue'!R22</f>
        <v>0</v>
      </c>
    </row>
    <row r="20" spans="2:27" ht="15" thickBot="1">
      <c r="B20" s="274" t="s">
        <v>148</v>
      </c>
      <c r="C20" s="291" t="s">
        <v>89</v>
      </c>
      <c r="E20" s="206">
        <f>'Revenue 2025-2034'!D37</f>
        <v>0</v>
      </c>
      <c r="F20" s="206"/>
      <c r="G20" s="206"/>
      <c r="H20" s="206">
        <f>'Revenue 2025-2034'!K37</f>
        <v>0</v>
      </c>
      <c r="I20" s="206"/>
      <c r="J20" s="206">
        <f>'Revenue 2025-2034'!R37</f>
        <v>0</v>
      </c>
      <c r="K20" s="206"/>
      <c r="L20" s="206">
        <f>'Revenue 2025-2034'!Y37</f>
        <v>0</v>
      </c>
      <c r="M20" s="206"/>
      <c r="N20" s="206">
        <f>'Revenue 2025-2034'!AF37</f>
        <v>0</v>
      </c>
      <c r="O20" s="206"/>
      <c r="P20" s="206">
        <f>'Revenue 2025-2034'!AM37</f>
        <v>0</v>
      </c>
      <c r="Q20" s="206"/>
      <c r="R20" s="206">
        <f>'Revenue 2025-2034'!AT37</f>
        <v>0</v>
      </c>
      <c r="S20" s="206"/>
      <c r="T20" s="206">
        <f>'Revenue 2025-2034'!BA37</f>
        <v>0</v>
      </c>
      <c r="U20" s="206"/>
      <c r="V20" s="206">
        <f>'Revenue 2025-2034'!BH37</f>
        <v>0</v>
      </c>
      <c r="W20" s="206"/>
      <c r="X20" s="206">
        <f>'Revenue 2025-2034'!BO37</f>
        <v>0</v>
      </c>
      <c r="Y20" s="206"/>
      <c r="Z20" s="206"/>
      <c r="AA20" s="206"/>
    </row>
    <row r="21" spans="2:27" ht="15" thickBot="1">
      <c r="B21" s="292"/>
      <c r="C21" s="293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85"/>
    </row>
    <row r="25" spans="2:27">
      <c r="D25" s="87">
        <f>D5-(D5*30%)</f>
        <v>1550847.0772666656</v>
      </c>
    </row>
    <row r="26" spans="2:27">
      <c r="D26" s="281"/>
    </row>
  </sheetData>
  <mergeCells count="11">
    <mergeCell ref="P3:Q3"/>
    <mergeCell ref="R3:S3"/>
    <mergeCell ref="T3:U3"/>
    <mergeCell ref="V3:W3"/>
    <mergeCell ref="W1:X1"/>
    <mergeCell ref="A1:P1"/>
    <mergeCell ref="E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P31"/>
  <sheetViews>
    <sheetView zoomScaleNormal="100" workbookViewId="0">
      <pane ySplit="1" topLeftCell="A2" activePane="bottomLeft" state="frozen"/>
      <selection pane="bottomLeft" activeCell="D8" sqref="D8"/>
    </sheetView>
  </sheetViews>
  <sheetFormatPr defaultColWidth="8.7109375" defaultRowHeight="14.25"/>
  <cols>
    <col min="1" max="1" width="1.28515625" style="159" customWidth="1"/>
    <col min="2" max="2" width="25.28515625" style="79" customWidth="1"/>
    <col min="3" max="3" width="19.7109375" style="79" customWidth="1"/>
    <col min="4" max="4" width="18.5703125" style="79" customWidth="1"/>
    <col min="5" max="5" width="14.42578125" style="79" customWidth="1"/>
    <col min="6" max="6" width="15.28515625" style="79" customWidth="1"/>
    <col min="7" max="15" width="14.7109375" style="79" customWidth="1"/>
    <col min="16" max="16" width="12.7109375" style="79" customWidth="1"/>
    <col min="17" max="17" width="21.5703125" style="79" customWidth="1"/>
    <col min="18" max="18" width="25.140625" style="79" customWidth="1"/>
    <col min="19" max="19" width="2.140625" style="79" customWidth="1"/>
    <col min="20" max="20" width="25.140625" style="79" customWidth="1"/>
    <col min="21" max="21" width="11.5703125" style="79" customWidth="1"/>
    <col min="22" max="22" width="2.140625" style="79" customWidth="1"/>
    <col min="23" max="23" width="29.7109375" style="79" customWidth="1"/>
    <col min="24" max="24" width="11.5703125" style="79" customWidth="1"/>
    <col min="25" max="25" width="2.140625" style="79" customWidth="1"/>
    <col min="26" max="26" width="33.140625" style="79" customWidth="1"/>
    <col min="27" max="27" width="11.5703125" style="79" customWidth="1"/>
    <col min="28" max="28" width="2.140625" style="79" customWidth="1"/>
    <col min="29" max="29" width="36.7109375" style="79" customWidth="1"/>
    <col min="30" max="30" width="11.5703125" style="79" customWidth="1"/>
    <col min="31" max="31" width="2.140625" style="79" customWidth="1"/>
    <col min="32" max="32" width="40.28515625" style="79" customWidth="1"/>
    <col min="33" max="33" width="11.5703125" style="79" customWidth="1"/>
    <col min="34" max="34" width="8.7109375" style="79"/>
    <col min="35" max="35" width="7.5703125" style="79" customWidth="1"/>
    <col min="36" max="36" width="25.140625" style="79" customWidth="1"/>
    <col min="37" max="16384" width="8.7109375" style="79"/>
  </cols>
  <sheetData>
    <row r="1" spans="1:16" ht="18.75" thickBot="1">
      <c r="A1" s="612" t="s">
        <v>220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577"/>
      <c r="O1" s="578"/>
    </row>
    <row r="2" spans="1:16" ht="15" thickBot="1"/>
    <row r="3" spans="1:16" ht="16.5" thickBot="1">
      <c r="A3" s="79"/>
      <c r="B3" s="448" t="s">
        <v>92</v>
      </c>
      <c r="C3" s="448" t="s">
        <v>93</v>
      </c>
      <c r="D3" s="449" t="s">
        <v>103</v>
      </c>
      <c r="E3" s="448" t="s">
        <v>104</v>
      </c>
      <c r="F3" s="450" t="s">
        <v>166</v>
      </c>
      <c r="G3" s="448" t="s">
        <v>183</v>
      </c>
      <c r="H3" s="450" t="s">
        <v>184</v>
      </c>
      <c r="I3" s="448" t="s">
        <v>185</v>
      </c>
      <c r="J3" s="450" t="s">
        <v>186</v>
      </c>
      <c r="K3" s="448" t="s">
        <v>187</v>
      </c>
      <c r="L3" s="450" t="s">
        <v>188</v>
      </c>
      <c r="M3" s="448" t="s">
        <v>189</v>
      </c>
      <c r="N3" s="450" t="s">
        <v>190</v>
      </c>
      <c r="O3" s="448" t="s">
        <v>191</v>
      </c>
    </row>
    <row r="4" spans="1:16">
      <c r="A4" s="79"/>
      <c r="B4" s="308" t="s">
        <v>94</v>
      </c>
      <c r="C4" s="307" t="s">
        <v>105</v>
      </c>
      <c r="D4" s="245">
        <v>1900</v>
      </c>
      <c r="E4" s="208">
        <v>100</v>
      </c>
      <c r="F4" s="242">
        <f>D4*E4</f>
        <v>190000</v>
      </c>
      <c r="G4" s="208">
        <f>F4+(F4*30%)</f>
        <v>247000</v>
      </c>
      <c r="H4" s="208">
        <f>G4+(G4*30%)</f>
        <v>321100</v>
      </c>
      <c r="I4" s="208">
        <f>H4+(H4*30%)</f>
        <v>417430</v>
      </c>
      <c r="J4" s="208">
        <f>I4+(I4*40%)</f>
        <v>584402</v>
      </c>
      <c r="K4" s="208">
        <f>J4+(J4*40%)</f>
        <v>818162.8</v>
      </c>
      <c r="L4" s="208">
        <f>K4+(K4*40%)</f>
        <v>1145427.9200000002</v>
      </c>
      <c r="M4" s="208">
        <f>L4+(L4*40%)</f>
        <v>1603599.0880000002</v>
      </c>
      <c r="N4" s="208">
        <f>M4+(M4*40%)</f>
        <v>2245038.7232000004</v>
      </c>
      <c r="O4" s="85">
        <f t="shared" ref="O4:O10" si="0">N4+(N4*20%)</f>
        <v>2694046.4678400005</v>
      </c>
    </row>
    <row r="5" spans="1:16" ht="15">
      <c r="A5" s="262"/>
      <c r="B5" s="306" t="s">
        <v>95</v>
      </c>
      <c r="C5" s="209" t="s">
        <v>106</v>
      </c>
      <c r="D5" s="322">
        <v>1870</v>
      </c>
      <c r="E5" s="106">
        <v>200</v>
      </c>
      <c r="F5" s="243">
        <f t="shared" ref="F5:F10" si="1">D5*E5</f>
        <v>374000</v>
      </c>
      <c r="G5" s="106">
        <f t="shared" ref="G5:G10" si="2">F5+(F5*30%)</f>
        <v>486200</v>
      </c>
      <c r="H5" s="106">
        <f t="shared" ref="H5:I12" si="3">G5+(G5*30%)</f>
        <v>632060</v>
      </c>
      <c r="I5" s="106">
        <f t="shared" si="3"/>
        <v>821678</v>
      </c>
      <c r="J5" s="106">
        <f t="shared" ref="J5:N10" si="4">I5+(I5*40%)</f>
        <v>1150349.2</v>
      </c>
      <c r="K5" s="106">
        <f t="shared" si="4"/>
        <v>1610488.88</v>
      </c>
      <c r="L5" s="106">
        <f t="shared" si="4"/>
        <v>2254684.432</v>
      </c>
      <c r="M5" s="106">
        <f t="shared" si="4"/>
        <v>3156558.2047999999</v>
      </c>
      <c r="N5" s="106">
        <f t="shared" si="4"/>
        <v>4419181.4867199995</v>
      </c>
      <c r="O5" s="109">
        <f t="shared" si="0"/>
        <v>5303017.7840639995</v>
      </c>
    </row>
    <row r="6" spans="1:16" ht="15">
      <c r="A6" s="261"/>
      <c r="B6" s="306" t="s">
        <v>96</v>
      </c>
      <c r="C6" s="209" t="s">
        <v>107</v>
      </c>
      <c r="D6" s="322">
        <v>800</v>
      </c>
      <c r="E6" s="106">
        <v>400</v>
      </c>
      <c r="F6" s="243">
        <f t="shared" si="1"/>
        <v>320000</v>
      </c>
      <c r="G6" s="106">
        <f t="shared" si="2"/>
        <v>416000</v>
      </c>
      <c r="H6" s="106">
        <f t="shared" si="3"/>
        <v>540800</v>
      </c>
      <c r="I6" s="106">
        <f t="shared" si="3"/>
        <v>703040</v>
      </c>
      <c r="J6" s="106">
        <f t="shared" si="4"/>
        <v>984256</v>
      </c>
      <c r="K6" s="106">
        <f t="shared" si="4"/>
        <v>1377958.4</v>
      </c>
      <c r="L6" s="106">
        <f t="shared" si="4"/>
        <v>1929141.7599999998</v>
      </c>
      <c r="M6" s="106">
        <f t="shared" si="4"/>
        <v>2700798.4639999997</v>
      </c>
      <c r="N6" s="106">
        <f t="shared" si="4"/>
        <v>3781117.8495999994</v>
      </c>
      <c r="O6" s="109">
        <f t="shared" si="0"/>
        <v>4537341.4195199991</v>
      </c>
    </row>
    <row r="7" spans="1:16">
      <c r="B7" s="306" t="s">
        <v>97</v>
      </c>
      <c r="C7" s="209" t="s">
        <v>98</v>
      </c>
      <c r="D7" s="322">
        <v>1780</v>
      </c>
      <c r="E7" s="106">
        <v>300</v>
      </c>
      <c r="F7" s="243">
        <f t="shared" si="1"/>
        <v>534000</v>
      </c>
      <c r="G7" s="106">
        <f t="shared" si="2"/>
        <v>694200</v>
      </c>
      <c r="H7" s="106">
        <f t="shared" si="3"/>
        <v>902460</v>
      </c>
      <c r="I7" s="106">
        <f t="shared" si="3"/>
        <v>1173198</v>
      </c>
      <c r="J7" s="106">
        <f t="shared" si="4"/>
        <v>1642477.2</v>
      </c>
      <c r="K7" s="106">
        <f t="shared" si="4"/>
        <v>2299468.08</v>
      </c>
      <c r="L7" s="106">
        <f t="shared" si="4"/>
        <v>3219255.3119999999</v>
      </c>
      <c r="M7" s="106">
        <f t="shared" si="4"/>
        <v>4506957.4368000003</v>
      </c>
      <c r="N7" s="106">
        <f t="shared" si="4"/>
        <v>6309740.4115200005</v>
      </c>
      <c r="O7" s="109">
        <f t="shared" si="0"/>
        <v>7571688.4938240005</v>
      </c>
    </row>
    <row r="8" spans="1:16">
      <c r="B8" s="306" t="s">
        <v>99</v>
      </c>
      <c r="C8" s="209" t="s">
        <v>108</v>
      </c>
      <c r="D8" s="322">
        <v>1900</v>
      </c>
      <c r="E8" s="106">
        <v>200</v>
      </c>
      <c r="F8" s="243">
        <f t="shared" si="1"/>
        <v>380000</v>
      </c>
      <c r="G8" s="106">
        <f t="shared" si="2"/>
        <v>494000</v>
      </c>
      <c r="H8" s="106">
        <f t="shared" si="3"/>
        <v>642200</v>
      </c>
      <c r="I8" s="106">
        <f t="shared" si="3"/>
        <v>834860</v>
      </c>
      <c r="J8" s="106">
        <f t="shared" si="4"/>
        <v>1168804</v>
      </c>
      <c r="K8" s="106">
        <f t="shared" si="4"/>
        <v>1636325.6</v>
      </c>
      <c r="L8" s="106">
        <f t="shared" si="4"/>
        <v>2290855.8400000003</v>
      </c>
      <c r="M8" s="106">
        <f t="shared" si="4"/>
        <v>3207198.1760000004</v>
      </c>
      <c r="N8" s="106">
        <f t="shared" si="4"/>
        <v>4490077.4464000007</v>
      </c>
      <c r="O8" s="109">
        <f t="shared" si="0"/>
        <v>5388092.935680001</v>
      </c>
    </row>
    <row r="9" spans="1:16">
      <c r="B9" s="306" t="s">
        <v>100</v>
      </c>
      <c r="C9" s="209" t="s">
        <v>109</v>
      </c>
      <c r="D9" s="322">
        <v>2750</v>
      </c>
      <c r="E9" s="106">
        <v>100</v>
      </c>
      <c r="F9" s="243">
        <f t="shared" si="1"/>
        <v>275000</v>
      </c>
      <c r="G9" s="106">
        <f t="shared" si="2"/>
        <v>357500</v>
      </c>
      <c r="H9" s="106">
        <f t="shared" si="3"/>
        <v>464750</v>
      </c>
      <c r="I9" s="106">
        <f t="shared" si="3"/>
        <v>604175</v>
      </c>
      <c r="J9" s="106">
        <f t="shared" si="4"/>
        <v>845845</v>
      </c>
      <c r="K9" s="106">
        <f t="shared" si="4"/>
        <v>1184183</v>
      </c>
      <c r="L9" s="106">
        <f t="shared" si="4"/>
        <v>1657856.2</v>
      </c>
      <c r="M9" s="106">
        <f t="shared" si="4"/>
        <v>2320998.6799999997</v>
      </c>
      <c r="N9" s="106">
        <f t="shared" si="4"/>
        <v>3249398.1519999998</v>
      </c>
      <c r="O9" s="109">
        <f t="shared" si="0"/>
        <v>3899277.7823999999</v>
      </c>
    </row>
    <row r="10" spans="1:16">
      <c r="B10" s="306" t="s">
        <v>101</v>
      </c>
      <c r="C10" s="209" t="s">
        <v>102</v>
      </c>
      <c r="D10" s="322">
        <v>550</v>
      </c>
      <c r="E10" s="106">
        <v>300</v>
      </c>
      <c r="F10" s="243">
        <f t="shared" si="1"/>
        <v>165000</v>
      </c>
      <c r="G10" s="106">
        <f t="shared" si="2"/>
        <v>214500</v>
      </c>
      <c r="H10" s="106">
        <f t="shared" si="3"/>
        <v>278850</v>
      </c>
      <c r="I10" s="106">
        <f t="shared" si="3"/>
        <v>362505</v>
      </c>
      <c r="J10" s="106">
        <f t="shared" si="4"/>
        <v>507507</v>
      </c>
      <c r="K10" s="106">
        <f t="shared" si="4"/>
        <v>710509.8</v>
      </c>
      <c r="L10" s="106">
        <f t="shared" si="4"/>
        <v>994713.72000000009</v>
      </c>
      <c r="M10" s="106">
        <f t="shared" si="4"/>
        <v>1392599.2080000001</v>
      </c>
      <c r="N10" s="106">
        <f t="shared" si="4"/>
        <v>1949638.8912000002</v>
      </c>
      <c r="O10" s="109">
        <f t="shared" si="0"/>
        <v>2339566.6694400003</v>
      </c>
    </row>
    <row r="11" spans="1:16" ht="15">
      <c r="B11" s="141"/>
      <c r="C11" s="234"/>
      <c r="D11" s="322">
        <f>SUM(D4:D10)</f>
        <v>11550</v>
      </c>
      <c r="E11" s="106">
        <f>SUM(E4:E10)</f>
        <v>1600</v>
      </c>
      <c r="F11" s="323">
        <f>SUM(F4:F10)</f>
        <v>2238000</v>
      </c>
      <c r="G11" s="324">
        <f>F11+(F11*30%)</f>
        <v>2909400</v>
      </c>
      <c r="H11" s="324">
        <f t="shared" si="3"/>
        <v>3782220</v>
      </c>
      <c r="I11" s="324">
        <f t="shared" si="3"/>
        <v>4916886</v>
      </c>
      <c r="J11" s="324">
        <f t="shared" ref="J11:O11" si="5">I11+(I11*30%)</f>
        <v>6391951.7999999998</v>
      </c>
      <c r="K11" s="324">
        <f t="shared" si="5"/>
        <v>8309537.3399999999</v>
      </c>
      <c r="L11" s="324">
        <f t="shared" si="5"/>
        <v>10802398.541999999</v>
      </c>
      <c r="M11" s="324">
        <f t="shared" si="5"/>
        <v>14043118.104599999</v>
      </c>
      <c r="N11" s="324">
        <f t="shared" si="5"/>
        <v>18256053.535980001</v>
      </c>
      <c r="O11" s="325">
        <f t="shared" si="5"/>
        <v>23732869.596774001</v>
      </c>
      <c r="P11" s="281"/>
    </row>
    <row r="12" spans="1:16" ht="15">
      <c r="B12" s="141"/>
      <c r="C12" s="234"/>
      <c r="D12" s="320" t="s">
        <v>193</v>
      </c>
      <c r="E12" s="311"/>
      <c r="F12" s="312">
        <f>E11</f>
        <v>1600</v>
      </c>
      <c r="G12" s="107">
        <f>F12+(F12*30%)</f>
        <v>2080</v>
      </c>
      <c r="H12" s="107">
        <f t="shared" si="3"/>
        <v>2704</v>
      </c>
      <c r="I12" s="107">
        <f t="shared" si="3"/>
        <v>3515.2</v>
      </c>
      <c r="J12" s="107">
        <f t="shared" ref="J12:O12" si="6">I12+(I12*30%)</f>
        <v>4569.76</v>
      </c>
      <c r="K12" s="107">
        <f t="shared" si="6"/>
        <v>5940.6880000000001</v>
      </c>
      <c r="L12" s="107">
        <f t="shared" si="6"/>
        <v>7722.8944000000001</v>
      </c>
      <c r="M12" s="107">
        <f t="shared" si="6"/>
        <v>10039.762720000001</v>
      </c>
      <c r="N12" s="107">
        <f t="shared" si="6"/>
        <v>13051.691536</v>
      </c>
      <c r="O12" s="313">
        <f t="shared" si="6"/>
        <v>16967.198996800002</v>
      </c>
    </row>
    <row r="13" spans="1:16" ht="15">
      <c r="B13" s="141"/>
      <c r="C13" s="234"/>
      <c r="D13" s="320" t="s">
        <v>197</v>
      </c>
      <c r="E13" s="314"/>
      <c r="F13" s="315">
        <f>F11/F12</f>
        <v>1398.75</v>
      </c>
      <c r="G13" s="314">
        <f t="shared" ref="G13:O13" si="7">G11/G12</f>
        <v>1398.75</v>
      </c>
      <c r="H13" s="314">
        <f t="shared" si="7"/>
        <v>1398.75</v>
      </c>
      <c r="I13" s="314">
        <f t="shared" si="7"/>
        <v>1398.75</v>
      </c>
      <c r="J13" s="314">
        <f t="shared" si="7"/>
        <v>1398.75</v>
      </c>
      <c r="K13" s="314">
        <f t="shared" si="7"/>
        <v>1398.75</v>
      </c>
      <c r="L13" s="314">
        <f t="shared" si="7"/>
        <v>1398.75</v>
      </c>
      <c r="M13" s="314">
        <f t="shared" si="7"/>
        <v>1398.7499999999998</v>
      </c>
      <c r="N13" s="314">
        <f t="shared" si="7"/>
        <v>1398.75</v>
      </c>
      <c r="O13" s="316">
        <f t="shared" si="7"/>
        <v>1398.75</v>
      </c>
    </row>
    <row r="14" spans="1:16" ht="15.75" thickBot="1">
      <c r="B14" s="144"/>
      <c r="C14" s="309"/>
      <c r="D14" s="321" t="s">
        <v>179</v>
      </c>
      <c r="E14" s="317"/>
      <c r="F14" s="318">
        <f>F13-(F13*25%)</f>
        <v>1049.0625</v>
      </c>
      <c r="G14" s="319">
        <f t="shared" ref="G14:O14" si="8">G13-(G13*25%)</f>
        <v>1049.0625</v>
      </c>
      <c r="H14" s="319">
        <f t="shared" si="8"/>
        <v>1049.0625</v>
      </c>
      <c r="I14" s="319">
        <f t="shared" si="8"/>
        <v>1049.0625</v>
      </c>
      <c r="J14" s="319">
        <f t="shared" si="8"/>
        <v>1049.0625</v>
      </c>
      <c r="K14" s="319">
        <f t="shared" si="8"/>
        <v>1049.0625</v>
      </c>
      <c r="L14" s="319">
        <f t="shared" si="8"/>
        <v>1049.0625</v>
      </c>
      <c r="M14" s="319">
        <f t="shared" si="8"/>
        <v>1049.0624999999998</v>
      </c>
      <c r="N14" s="319">
        <f t="shared" si="8"/>
        <v>1049.0625</v>
      </c>
      <c r="O14" s="111">
        <f t="shared" si="8"/>
        <v>1049.0625</v>
      </c>
    </row>
    <row r="15" spans="1:16" ht="15" thickBot="1">
      <c r="E15" s="281"/>
      <c r="F15" s="281"/>
    </row>
    <row r="16" spans="1:16" ht="16.5" thickBot="1">
      <c r="B16" s="448" t="s">
        <v>110</v>
      </c>
      <c r="C16" s="448" t="s">
        <v>93</v>
      </c>
      <c r="D16" s="449" t="s">
        <v>103</v>
      </c>
      <c r="E16" s="448"/>
      <c r="F16" s="450" t="s">
        <v>166</v>
      </c>
      <c r="G16" s="448" t="s">
        <v>183</v>
      </c>
      <c r="H16" s="450" t="s">
        <v>184</v>
      </c>
      <c r="I16" s="448" t="s">
        <v>185</v>
      </c>
      <c r="J16" s="450" t="s">
        <v>186</v>
      </c>
      <c r="K16" s="448" t="s">
        <v>187</v>
      </c>
      <c r="L16" s="450" t="s">
        <v>188</v>
      </c>
      <c r="M16" s="448" t="s">
        <v>189</v>
      </c>
      <c r="N16" s="450" t="s">
        <v>190</v>
      </c>
      <c r="O16" s="448" t="s">
        <v>191</v>
      </c>
    </row>
    <row r="17" spans="2:16">
      <c r="B17" s="308" t="s">
        <v>111</v>
      </c>
      <c r="C17" s="307" t="s">
        <v>210</v>
      </c>
      <c r="D17" s="208">
        <v>80</v>
      </c>
      <c r="E17" s="208">
        <v>1000</v>
      </c>
      <c r="F17" s="208">
        <f>D17*E17</f>
        <v>80000</v>
      </c>
      <c r="G17" s="208">
        <f t="shared" ref="G17:H20" si="9">F17+(F17*30%)</f>
        <v>104000</v>
      </c>
      <c r="H17" s="208">
        <f t="shared" si="9"/>
        <v>135200</v>
      </c>
      <c r="I17" s="208">
        <f>H17+(H17*40%)</f>
        <v>189280</v>
      </c>
      <c r="J17" s="208">
        <f>I17+(I17*40%)</f>
        <v>264992</v>
      </c>
      <c r="K17" s="208">
        <f>J17+(J17*7%)</f>
        <v>283541.44</v>
      </c>
      <c r="L17" s="208">
        <f>K17+(K17*7%)</f>
        <v>303389.34080000001</v>
      </c>
      <c r="M17" s="208">
        <f>L17+(L17*7%)</f>
        <v>324626.59465600003</v>
      </c>
      <c r="N17" s="208">
        <f>M17+(M17*7%)</f>
        <v>347350.45628192002</v>
      </c>
      <c r="O17" s="85">
        <f>N17+(N17*7%)</f>
        <v>371664.98822165444</v>
      </c>
    </row>
    <row r="18" spans="2:16">
      <c r="B18" s="306" t="s">
        <v>112</v>
      </c>
      <c r="C18" s="209" t="s">
        <v>210</v>
      </c>
      <c r="D18" s="106">
        <v>230</v>
      </c>
      <c r="E18" s="106">
        <v>500</v>
      </c>
      <c r="F18" s="106">
        <f>D18*E18</f>
        <v>115000</v>
      </c>
      <c r="G18" s="106">
        <f t="shared" si="9"/>
        <v>149500</v>
      </c>
      <c r="H18" s="106">
        <f t="shared" si="9"/>
        <v>194350</v>
      </c>
      <c r="I18" s="106">
        <f t="shared" ref="I18:J20" si="10">H18+(H18*40%)</f>
        <v>272090</v>
      </c>
      <c r="J18" s="106">
        <f t="shared" si="10"/>
        <v>380926</v>
      </c>
      <c r="K18" s="106">
        <f t="shared" ref="K18:O20" si="11">J18+(J18*7%)</f>
        <v>407590.82</v>
      </c>
      <c r="L18" s="106">
        <f t="shared" si="11"/>
        <v>436122.17739999999</v>
      </c>
      <c r="M18" s="106">
        <f t="shared" si="11"/>
        <v>466650.72981799999</v>
      </c>
      <c r="N18" s="106">
        <f t="shared" si="11"/>
        <v>499316.28090526001</v>
      </c>
      <c r="O18" s="109">
        <f t="shared" si="11"/>
        <v>534268.42056862824</v>
      </c>
    </row>
    <row r="19" spans="2:16">
      <c r="B19" s="306" t="s">
        <v>113</v>
      </c>
      <c r="C19" s="209" t="s">
        <v>210</v>
      </c>
      <c r="D19" s="106">
        <v>50</v>
      </c>
      <c r="E19" s="106">
        <v>500</v>
      </c>
      <c r="F19" s="106">
        <f>D19*E19</f>
        <v>25000</v>
      </c>
      <c r="G19" s="106">
        <f t="shared" si="9"/>
        <v>32500</v>
      </c>
      <c r="H19" s="106">
        <f t="shared" si="9"/>
        <v>42250</v>
      </c>
      <c r="I19" s="106">
        <f t="shared" si="10"/>
        <v>59150</v>
      </c>
      <c r="J19" s="106">
        <f t="shared" si="10"/>
        <v>82810</v>
      </c>
      <c r="K19" s="106">
        <f t="shared" si="11"/>
        <v>88606.7</v>
      </c>
      <c r="L19" s="106">
        <f t="shared" si="11"/>
        <v>94809.168999999994</v>
      </c>
      <c r="M19" s="106">
        <f t="shared" si="11"/>
        <v>101445.81083</v>
      </c>
      <c r="N19" s="106">
        <f t="shared" si="11"/>
        <v>108547.0175881</v>
      </c>
      <c r="O19" s="109">
        <f t="shared" si="11"/>
        <v>116145.308819267</v>
      </c>
    </row>
    <row r="20" spans="2:16">
      <c r="B20" s="306" t="s">
        <v>114</v>
      </c>
      <c r="C20" s="209" t="s">
        <v>98</v>
      </c>
      <c r="D20" s="106">
        <v>50</v>
      </c>
      <c r="E20" s="106">
        <v>1000</v>
      </c>
      <c r="F20" s="106">
        <f>D20*E20</f>
        <v>50000</v>
      </c>
      <c r="G20" s="106">
        <f t="shared" si="9"/>
        <v>65000</v>
      </c>
      <c r="H20" s="106">
        <f t="shared" si="9"/>
        <v>84500</v>
      </c>
      <c r="I20" s="106">
        <f t="shared" si="10"/>
        <v>118300</v>
      </c>
      <c r="J20" s="106">
        <f t="shared" si="10"/>
        <v>165620</v>
      </c>
      <c r="K20" s="106">
        <f t="shared" si="11"/>
        <v>177213.4</v>
      </c>
      <c r="L20" s="106">
        <f t="shared" si="11"/>
        <v>189618.33799999999</v>
      </c>
      <c r="M20" s="106">
        <f t="shared" si="11"/>
        <v>202891.62166</v>
      </c>
      <c r="N20" s="106">
        <f t="shared" si="11"/>
        <v>217094.03517620001</v>
      </c>
      <c r="O20" s="109">
        <f t="shared" si="11"/>
        <v>232290.61763853399</v>
      </c>
    </row>
    <row r="21" spans="2:16">
      <c r="B21" s="141"/>
      <c r="C21" s="234"/>
      <c r="D21" s="106">
        <f>SUM(D17:D20)</f>
        <v>410</v>
      </c>
      <c r="E21" s="106">
        <f>SUM(E17:E20)</f>
        <v>3000</v>
      </c>
      <c r="F21" s="106">
        <f>SUM(F17:F20)</f>
        <v>270000</v>
      </c>
      <c r="G21" s="106">
        <f t="shared" ref="G21:N21" si="12">SUM(G17:G20)</f>
        <v>351000</v>
      </c>
      <c r="H21" s="106">
        <f t="shared" si="12"/>
        <v>456300</v>
      </c>
      <c r="I21" s="106">
        <f t="shared" si="12"/>
        <v>638820</v>
      </c>
      <c r="J21" s="106">
        <f t="shared" si="12"/>
        <v>894348</v>
      </c>
      <c r="K21" s="106">
        <f t="shared" si="12"/>
        <v>956952.36</v>
      </c>
      <c r="L21" s="106">
        <f t="shared" si="12"/>
        <v>1023939.0252</v>
      </c>
      <c r="M21" s="106">
        <f t="shared" si="12"/>
        <v>1095614.7569639999</v>
      </c>
      <c r="N21" s="106">
        <f t="shared" si="12"/>
        <v>1172307.78995148</v>
      </c>
      <c r="O21" s="109">
        <f>SUM(O17:O20)</f>
        <v>1254369.3352480836</v>
      </c>
      <c r="P21" s="281"/>
    </row>
    <row r="22" spans="2:16" ht="15">
      <c r="B22" s="141"/>
      <c r="C22" s="234"/>
      <c r="D22" s="333" t="s">
        <v>193</v>
      </c>
      <c r="E22" s="311"/>
      <c r="F22" s="326">
        <f>E21</f>
        <v>3000</v>
      </c>
      <c r="G22" s="326">
        <f>F22+(F22*30%)</f>
        <v>3900</v>
      </c>
      <c r="H22" s="326">
        <f>G22+(G22*30%)</f>
        <v>5070</v>
      </c>
      <c r="I22" s="326">
        <f>H22+(H22*30%)</f>
        <v>6591</v>
      </c>
      <c r="J22" s="326">
        <f>I22+(I22*30%)</f>
        <v>8568.2999999999993</v>
      </c>
      <c r="K22" s="326">
        <f>J22+(J22*7%)</f>
        <v>9168.0810000000001</v>
      </c>
      <c r="L22" s="326">
        <f>K22+(K22*7%)</f>
        <v>9809.8466700000008</v>
      </c>
      <c r="M22" s="326">
        <f>L22+(L22*7%)</f>
        <v>10496.535936900002</v>
      </c>
      <c r="N22" s="326">
        <f>M22+(M22*7%)</f>
        <v>11231.293452483002</v>
      </c>
      <c r="O22" s="327">
        <f>N22+(N22*7%)</f>
        <v>12017.483994156812</v>
      </c>
    </row>
    <row r="23" spans="2:16" ht="15">
      <c r="B23" s="141"/>
      <c r="C23" s="234"/>
      <c r="D23" s="333" t="s">
        <v>197</v>
      </c>
      <c r="E23" s="311"/>
      <c r="F23" s="328">
        <f>F21/F22</f>
        <v>90</v>
      </c>
      <c r="G23" s="328">
        <f t="shared" ref="G23:O23" si="13">G21/G22</f>
        <v>90</v>
      </c>
      <c r="H23" s="328">
        <f t="shared" si="13"/>
        <v>90</v>
      </c>
      <c r="I23" s="328">
        <f>I21/I22</f>
        <v>96.92307692307692</v>
      </c>
      <c r="J23" s="328">
        <f t="shared" si="13"/>
        <v>104.37869822485207</v>
      </c>
      <c r="K23" s="328">
        <f t="shared" si="13"/>
        <v>104.37869822485207</v>
      </c>
      <c r="L23" s="328">
        <f t="shared" si="13"/>
        <v>104.37869822485206</v>
      </c>
      <c r="M23" s="328">
        <f t="shared" si="13"/>
        <v>104.37869822485204</v>
      </c>
      <c r="N23" s="328">
        <f t="shared" si="13"/>
        <v>104.37869822485206</v>
      </c>
      <c r="O23" s="329">
        <f t="shared" si="13"/>
        <v>104.37869822485206</v>
      </c>
    </row>
    <row r="24" spans="2:16" ht="15.75" thickBot="1">
      <c r="B24" s="144"/>
      <c r="C24" s="309"/>
      <c r="D24" s="334" t="s">
        <v>179</v>
      </c>
      <c r="E24" s="330"/>
      <c r="F24" s="331">
        <f>F23-(F23*80%)</f>
        <v>18</v>
      </c>
      <c r="G24" s="331">
        <f t="shared" ref="G24:O24" si="14">G23-(G23*80%)</f>
        <v>18</v>
      </c>
      <c r="H24" s="331">
        <f t="shared" si="14"/>
        <v>18</v>
      </c>
      <c r="I24" s="331">
        <f t="shared" si="14"/>
        <v>19.384615384615373</v>
      </c>
      <c r="J24" s="331">
        <f t="shared" si="14"/>
        <v>20.875739644970409</v>
      </c>
      <c r="K24" s="331">
        <f t="shared" si="14"/>
        <v>20.875739644970409</v>
      </c>
      <c r="L24" s="331">
        <f t="shared" si="14"/>
        <v>20.875739644970409</v>
      </c>
      <c r="M24" s="331">
        <f t="shared" si="14"/>
        <v>20.875739644970409</v>
      </c>
      <c r="N24" s="331">
        <f t="shared" si="14"/>
        <v>20.875739644970409</v>
      </c>
      <c r="O24" s="332">
        <f t="shared" si="14"/>
        <v>20.875739644970409</v>
      </c>
    </row>
    <row r="30" spans="2:16"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2:16">
      <c r="G31" s="87"/>
      <c r="H31" s="87"/>
      <c r="I31" s="87"/>
      <c r="J31" s="87"/>
      <c r="K31" s="87"/>
      <c r="L31" s="87"/>
      <c r="M31" s="87"/>
      <c r="N31" s="87"/>
      <c r="O31" s="87"/>
      <c r="P31" s="87"/>
    </row>
  </sheetData>
  <mergeCells count="2">
    <mergeCell ref="A1:M1"/>
    <mergeCell ref="N1:O1"/>
  </mergeCells>
  <phoneticPr fontId="31" type="noConversion"/>
  <pageMargins left="0.7" right="0.7" top="0.75" bottom="0.75" header="0.3" footer="0.3"/>
  <pageSetup paperSize="9" orientation="portrait" r:id="rId1"/>
  <ignoredErrors>
    <ignoredError sqref="G21:O2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U51"/>
  <sheetViews>
    <sheetView zoomScaleNormal="100" workbookViewId="0">
      <pane ySplit="1" topLeftCell="A2" activePane="bottomLeft" state="frozen"/>
      <selection pane="bottomLeft" activeCell="F38" sqref="F38"/>
    </sheetView>
  </sheetViews>
  <sheetFormatPr defaultColWidth="8.7109375" defaultRowHeight="15.75"/>
  <cols>
    <col min="1" max="1" width="1.28515625" style="159" customWidth="1"/>
    <col min="2" max="2" width="18.28515625" style="339" customWidth="1"/>
    <col min="3" max="3" width="7.28515625" style="79" customWidth="1"/>
    <col min="4" max="4" width="14.5703125" style="79" customWidth="1"/>
    <col min="5" max="5" width="12.85546875" style="79" customWidth="1"/>
    <col min="6" max="6" width="13" style="79" customWidth="1"/>
    <col min="7" max="16384" width="8.7109375" style="79"/>
  </cols>
  <sheetData>
    <row r="1" spans="1:21" s="212" customFormat="1" ht="18.75" thickBot="1">
      <c r="A1" s="612" t="s">
        <v>132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3"/>
      <c r="T1" s="613"/>
      <c r="U1" s="614"/>
    </row>
    <row r="2" spans="1:21" s="212" customFormat="1">
      <c r="B2" s="337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</row>
    <row r="3" spans="1:21">
      <c r="A3" s="79"/>
      <c r="B3" s="338"/>
      <c r="C3" s="451" t="s">
        <v>125</v>
      </c>
      <c r="D3" s="451" t="s">
        <v>124</v>
      </c>
      <c r="E3" s="451" t="s">
        <v>126</v>
      </c>
      <c r="F3" s="451" t="s">
        <v>129</v>
      </c>
    </row>
    <row r="4" spans="1:21" ht="15">
      <c r="A4" s="262"/>
      <c r="B4" s="634" t="s">
        <v>130</v>
      </c>
      <c r="C4" s="81" t="s">
        <v>119</v>
      </c>
      <c r="D4" s="81">
        <v>230</v>
      </c>
      <c r="E4" s="80">
        <v>100</v>
      </c>
      <c r="F4" s="350">
        <f>D4*E4</f>
        <v>23000</v>
      </c>
    </row>
    <row r="5" spans="1:21" ht="15">
      <c r="A5" s="261"/>
      <c r="B5" s="634"/>
      <c r="C5" s="81" t="s">
        <v>120</v>
      </c>
      <c r="D5" s="81">
        <v>540</v>
      </c>
      <c r="E5" s="80">
        <v>50</v>
      </c>
      <c r="F5" s="350">
        <f>D5*E5</f>
        <v>27000</v>
      </c>
    </row>
    <row r="6" spans="1:21" ht="14.25">
      <c r="B6" s="634"/>
      <c r="C6" s="81" t="s">
        <v>121</v>
      </c>
      <c r="D6" s="81">
        <v>850</v>
      </c>
      <c r="E6" s="80">
        <v>50</v>
      </c>
      <c r="F6" s="350">
        <f>D6*E6</f>
        <v>42500</v>
      </c>
    </row>
    <row r="7" spans="1:21" ht="14.25">
      <c r="B7" s="634"/>
      <c r="C7" s="81" t="s">
        <v>122</v>
      </c>
      <c r="D7" s="81">
        <v>1375</v>
      </c>
      <c r="E7" s="80">
        <v>50</v>
      </c>
      <c r="F7" s="350">
        <f>D7*E7</f>
        <v>68750</v>
      </c>
    </row>
    <row r="8" spans="1:21">
      <c r="B8" s="345"/>
      <c r="C8" s="82"/>
      <c r="D8" s="82"/>
      <c r="E8" s="361">
        <f>SUM(E4:E7)</f>
        <v>250</v>
      </c>
      <c r="F8" s="351">
        <f>SUM(F4:F7)</f>
        <v>161250</v>
      </c>
    </row>
    <row r="9" spans="1:21" s="305" customFormat="1">
      <c r="A9" s="342"/>
      <c r="B9" s="343"/>
      <c r="C9" s="344"/>
      <c r="D9" s="344"/>
      <c r="E9" s="344"/>
      <c r="F9" s="105"/>
    </row>
    <row r="10" spans="1:21">
      <c r="B10" s="338"/>
      <c r="C10" s="451" t="s">
        <v>125</v>
      </c>
      <c r="D10" s="509" t="s">
        <v>124</v>
      </c>
      <c r="E10" s="451" t="s">
        <v>126</v>
      </c>
      <c r="F10" s="451" t="s">
        <v>129</v>
      </c>
    </row>
    <row r="11" spans="1:21" ht="14.25">
      <c r="B11" s="634" t="s">
        <v>123</v>
      </c>
      <c r="C11" s="81" t="s">
        <v>119</v>
      </c>
      <c r="D11" s="81">
        <v>380</v>
      </c>
      <c r="E11" s="80">
        <v>100</v>
      </c>
      <c r="F11" s="106">
        <f>D11*E11</f>
        <v>38000</v>
      </c>
    </row>
    <row r="12" spans="1:21" ht="14.25">
      <c r="B12" s="634"/>
      <c r="C12" s="81" t="s">
        <v>120</v>
      </c>
      <c r="D12" s="81">
        <v>646.6</v>
      </c>
      <c r="E12" s="80">
        <v>100</v>
      </c>
      <c r="F12" s="106">
        <f>D12*E12</f>
        <v>64660</v>
      </c>
    </row>
    <row r="13" spans="1:21" ht="14.25">
      <c r="B13" s="634"/>
      <c r="C13" s="81" t="s">
        <v>121</v>
      </c>
      <c r="D13" s="81">
        <v>700</v>
      </c>
      <c r="E13" s="80">
        <v>100</v>
      </c>
      <c r="F13" s="106">
        <f>D13*E13</f>
        <v>70000</v>
      </c>
    </row>
    <row r="14" spans="1:21" ht="14.25">
      <c r="B14" s="634"/>
      <c r="C14" s="81" t="s">
        <v>122</v>
      </c>
      <c r="D14" s="81">
        <v>2672.2999999999997</v>
      </c>
      <c r="E14" s="80">
        <v>75</v>
      </c>
      <c r="F14" s="106">
        <f>D14*E14</f>
        <v>200422.49999999997</v>
      </c>
    </row>
    <row r="15" spans="1:21">
      <c r="B15" s="345"/>
      <c r="C15" s="82"/>
      <c r="D15" s="82"/>
      <c r="E15" s="361">
        <f>SUM(E11:E14)</f>
        <v>375</v>
      </c>
      <c r="F15" s="346">
        <f>SUM(F11:F14)</f>
        <v>373082.5</v>
      </c>
    </row>
    <row r="16" spans="1:21">
      <c r="D16" s="87"/>
      <c r="F16" s="87"/>
    </row>
    <row r="17" spans="2:6">
      <c r="B17" s="338"/>
      <c r="C17" s="451" t="s">
        <v>125</v>
      </c>
      <c r="D17" s="509" t="s">
        <v>124</v>
      </c>
      <c r="E17" s="451" t="s">
        <v>126</v>
      </c>
      <c r="F17" s="451" t="s">
        <v>129</v>
      </c>
    </row>
    <row r="18" spans="2:6" ht="14.25">
      <c r="B18" s="634" t="s">
        <v>192</v>
      </c>
      <c r="C18" s="81" t="s">
        <v>119</v>
      </c>
      <c r="D18" s="81">
        <v>380</v>
      </c>
      <c r="E18" s="80">
        <v>100</v>
      </c>
      <c r="F18" s="106">
        <f>D18*E18</f>
        <v>38000</v>
      </c>
    </row>
    <row r="19" spans="2:6" ht="14.25">
      <c r="B19" s="634"/>
      <c r="C19" s="81" t="s">
        <v>120</v>
      </c>
      <c r="D19" s="81">
        <v>400</v>
      </c>
      <c r="E19" s="80">
        <v>100</v>
      </c>
      <c r="F19" s="106">
        <f>D19*E19</f>
        <v>40000</v>
      </c>
    </row>
    <row r="20" spans="2:6" ht="14.25">
      <c r="B20" s="634"/>
      <c r="C20" s="81" t="s">
        <v>121</v>
      </c>
      <c r="D20" s="81">
        <v>500</v>
      </c>
      <c r="E20" s="80">
        <v>100</v>
      </c>
      <c r="F20" s="106">
        <f>D20*E20</f>
        <v>50000</v>
      </c>
    </row>
    <row r="21" spans="2:6" ht="14.25">
      <c r="B21" s="634"/>
      <c r="C21" s="81" t="s">
        <v>122</v>
      </c>
      <c r="D21" s="81">
        <v>1200</v>
      </c>
      <c r="E21" s="80">
        <v>100</v>
      </c>
      <c r="F21" s="106">
        <f>D21*E21</f>
        <v>120000</v>
      </c>
    </row>
    <row r="22" spans="2:6">
      <c r="B22" s="347"/>
      <c r="C22" s="348"/>
      <c r="D22" s="510"/>
      <c r="E22" s="362">
        <f>SUM(E18:E21)</f>
        <v>400</v>
      </c>
      <c r="F22" s="346">
        <f>SUM(F18:F21)</f>
        <v>248000</v>
      </c>
    </row>
    <row r="23" spans="2:6">
      <c r="B23" s="340"/>
      <c r="C23" s="161"/>
      <c r="D23" s="415"/>
      <c r="E23" s="161"/>
      <c r="F23" s="87"/>
    </row>
    <row r="24" spans="2:6">
      <c r="B24" s="338"/>
      <c r="C24" s="451" t="s">
        <v>125</v>
      </c>
      <c r="D24" s="509" t="s">
        <v>124</v>
      </c>
      <c r="E24" s="451" t="s">
        <v>126</v>
      </c>
      <c r="F24" s="451" t="s">
        <v>129</v>
      </c>
    </row>
    <row r="25" spans="2:6" ht="14.25">
      <c r="B25" s="634" t="s">
        <v>127</v>
      </c>
      <c r="C25" s="81" t="s">
        <v>119</v>
      </c>
      <c r="D25" s="81">
        <v>1150</v>
      </c>
      <c r="E25" s="80">
        <v>50</v>
      </c>
      <c r="F25" s="106">
        <f>D25*E25</f>
        <v>57500</v>
      </c>
    </row>
    <row r="26" spans="2:6" ht="14.25">
      <c r="B26" s="634"/>
      <c r="C26" s="81" t="s">
        <v>120</v>
      </c>
      <c r="D26" s="81">
        <v>1458</v>
      </c>
      <c r="E26" s="80">
        <v>25</v>
      </c>
      <c r="F26" s="106">
        <f>D26*E26</f>
        <v>36450</v>
      </c>
    </row>
    <row r="27" spans="2:6" ht="14.25">
      <c r="B27" s="634"/>
      <c r="C27" s="81" t="s">
        <v>121</v>
      </c>
      <c r="D27" s="81">
        <v>2777</v>
      </c>
      <c r="E27" s="80">
        <v>25</v>
      </c>
      <c r="F27" s="106">
        <f>D27*E27</f>
        <v>69425</v>
      </c>
    </row>
    <row r="28" spans="2:6" ht="14.25">
      <c r="B28" s="634"/>
      <c r="C28" s="81" t="s">
        <v>122</v>
      </c>
      <c r="D28" s="81">
        <v>4308</v>
      </c>
      <c r="E28" s="80">
        <v>25</v>
      </c>
      <c r="F28" s="106">
        <f>D28*E28</f>
        <v>107700</v>
      </c>
    </row>
    <row r="29" spans="2:6">
      <c r="B29" s="349"/>
      <c r="C29" s="226"/>
      <c r="D29" s="511"/>
      <c r="E29" s="363">
        <f>SUM(E25:E28)</f>
        <v>125</v>
      </c>
      <c r="F29" s="346">
        <f>SUM(F25:F28)</f>
        <v>271075</v>
      </c>
    </row>
    <row r="30" spans="2:6">
      <c r="D30" s="87"/>
      <c r="F30" s="87"/>
    </row>
    <row r="31" spans="2:6">
      <c r="B31" s="338"/>
      <c r="C31" s="451" t="s">
        <v>125</v>
      </c>
      <c r="D31" s="509" t="s">
        <v>124</v>
      </c>
      <c r="E31" s="451" t="s">
        <v>126</v>
      </c>
      <c r="F31" s="451" t="s">
        <v>129</v>
      </c>
    </row>
    <row r="32" spans="2:6" ht="14.25">
      <c r="B32" s="634" t="s">
        <v>128</v>
      </c>
      <c r="C32" s="81" t="s">
        <v>119</v>
      </c>
      <c r="D32" s="81">
        <v>702</v>
      </c>
      <c r="E32" s="80">
        <v>100</v>
      </c>
      <c r="F32" s="106">
        <f>D32*E32</f>
        <v>70200</v>
      </c>
    </row>
    <row r="33" spans="2:6" ht="14.25">
      <c r="B33" s="634"/>
      <c r="C33" s="81" t="s">
        <v>120</v>
      </c>
      <c r="D33" s="81">
        <v>1200</v>
      </c>
      <c r="E33" s="80">
        <v>25</v>
      </c>
      <c r="F33" s="106">
        <f>D33*E33</f>
        <v>30000</v>
      </c>
    </row>
    <row r="34" spans="2:6" ht="14.25">
      <c r="B34" s="634"/>
      <c r="C34" s="81" t="s">
        <v>121</v>
      </c>
      <c r="D34" s="81">
        <v>1593.15</v>
      </c>
      <c r="E34" s="80">
        <v>25</v>
      </c>
      <c r="F34" s="106">
        <f>D34*E34</f>
        <v>39828.75</v>
      </c>
    </row>
    <row r="35" spans="2:6" ht="14.25">
      <c r="B35" s="634"/>
      <c r="C35" s="81" t="s">
        <v>122</v>
      </c>
      <c r="D35" s="81">
        <v>2100</v>
      </c>
      <c r="E35" s="80">
        <v>25</v>
      </c>
      <c r="F35" s="106">
        <f>D35*E35</f>
        <v>52500</v>
      </c>
    </row>
    <row r="36" spans="2:6">
      <c r="B36" s="341"/>
      <c r="C36" s="234"/>
      <c r="D36" s="106"/>
      <c r="E36" s="311">
        <f>SUM(E32:E35)</f>
        <v>175</v>
      </c>
      <c r="F36" s="346">
        <f>SUM(F32:F35)</f>
        <v>192528.75</v>
      </c>
    </row>
    <row r="37" spans="2:6">
      <c r="D37" s="87"/>
      <c r="F37" s="87"/>
    </row>
    <row r="38" spans="2:6">
      <c r="B38" s="338"/>
      <c r="C38" s="451" t="s">
        <v>125</v>
      </c>
      <c r="D38" s="509" t="s">
        <v>124</v>
      </c>
      <c r="E38" s="451" t="s">
        <v>126</v>
      </c>
      <c r="F38" s="451" t="s">
        <v>129</v>
      </c>
    </row>
    <row r="39" spans="2:6" ht="14.25">
      <c r="B39" s="634" t="s">
        <v>131</v>
      </c>
      <c r="C39" s="81" t="s">
        <v>119</v>
      </c>
      <c r="D39" s="81">
        <v>550</v>
      </c>
      <c r="E39" s="80">
        <v>100</v>
      </c>
      <c r="F39" s="106">
        <f>D39*E39</f>
        <v>55000</v>
      </c>
    </row>
    <row r="40" spans="2:6" ht="14.25">
      <c r="B40" s="634"/>
      <c r="C40" s="81" t="s">
        <v>120</v>
      </c>
      <c r="D40" s="81">
        <v>850</v>
      </c>
      <c r="E40" s="80">
        <v>50</v>
      </c>
      <c r="F40" s="106">
        <f>D40*E40</f>
        <v>42500</v>
      </c>
    </row>
    <row r="41" spans="2:6" ht="14.25">
      <c r="B41" s="634"/>
      <c r="C41" s="81" t="s">
        <v>121</v>
      </c>
      <c r="D41" s="81">
        <v>1100</v>
      </c>
      <c r="E41" s="80">
        <v>50</v>
      </c>
      <c r="F41" s="106">
        <f>D41*E41</f>
        <v>55000</v>
      </c>
    </row>
    <row r="42" spans="2:6" ht="14.25">
      <c r="B42" s="634"/>
      <c r="C42" s="81" t="s">
        <v>122</v>
      </c>
      <c r="D42" s="81">
        <v>2100</v>
      </c>
      <c r="E42" s="80">
        <v>50</v>
      </c>
      <c r="F42" s="106">
        <f>D42*E42</f>
        <v>105000</v>
      </c>
    </row>
    <row r="43" spans="2:6">
      <c r="B43" s="341"/>
      <c r="C43" s="234"/>
      <c r="D43" s="106"/>
      <c r="E43" s="311">
        <f>SUM(E39:E42)</f>
        <v>250</v>
      </c>
      <c r="F43" s="346">
        <f>SUM(F39:F42)</f>
        <v>257500</v>
      </c>
    </row>
    <row r="44" spans="2:6" ht="16.5" thickBot="1">
      <c r="D44" s="87"/>
    </row>
    <row r="45" spans="2:6" ht="16.5" thickBot="1">
      <c r="D45" s="512" t="s">
        <v>115</v>
      </c>
      <c r="E45" s="505">
        <f>E43+E36+E29+E22+E15+E8</f>
        <v>1575</v>
      </c>
      <c r="F45" s="360">
        <f>F43+F36+F29+F22+F15+F8</f>
        <v>1503436.25</v>
      </c>
    </row>
    <row r="46" spans="2:6">
      <c r="D46" s="84"/>
      <c r="E46" s="356" t="s">
        <v>84</v>
      </c>
      <c r="F46" s="358">
        <f>F45/E45</f>
        <v>954.56269841269841</v>
      </c>
    </row>
    <row r="47" spans="2:6">
      <c r="D47" s="108"/>
      <c r="E47" s="156" t="s">
        <v>194</v>
      </c>
      <c r="F47" s="352">
        <f>F46*60%</f>
        <v>572.73761904761898</v>
      </c>
    </row>
    <row r="48" spans="2:6">
      <c r="D48" s="108"/>
      <c r="E48" s="156" t="s">
        <v>193</v>
      </c>
      <c r="F48" s="353">
        <f>E45</f>
        <v>1575</v>
      </c>
    </row>
    <row r="49" spans="4:6">
      <c r="D49" s="108"/>
      <c r="E49" s="155" t="s">
        <v>181</v>
      </c>
      <c r="F49" s="354">
        <f>F47-(F47*40%)</f>
        <v>343.64257142857139</v>
      </c>
    </row>
    <row r="50" spans="4:6" ht="16.5" thickBot="1">
      <c r="D50" s="513"/>
      <c r="E50" s="357" t="s">
        <v>180</v>
      </c>
      <c r="F50" s="355">
        <f>E45</f>
        <v>1575</v>
      </c>
    </row>
    <row r="51" spans="4:6">
      <c r="D51" s="87"/>
    </row>
  </sheetData>
  <mergeCells count="7">
    <mergeCell ref="A1:U1"/>
    <mergeCell ref="B39:B42"/>
    <mergeCell ref="B4:B7"/>
    <mergeCell ref="B11:B14"/>
    <mergeCell ref="B18:B21"/>
    <mergeCell ref="B25:B28"/>
    <mergeCell ref="B32:B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Module</vt:lpstr>
      <vt:lpstr>Dashboard</vt:lpstr>
      <vt:lpstr>Admin Cost </vt:lpstr>
      <vt:lpstr>Revenue 2025-2034</vt:lpstr>
      <vt:lpstr>Summary 2025-2034</vt:lpstr>
      <vt:lpstr>COGS</vt:lpstr>
      <vt:lpstr>Summary of Parts Sales </vt:lpstr>
      <vt:lpstr>Tyre Sales and Services Revenue</vt:lpstr>
      <vt:lpstr>Oil Service (2)</vt:lpstr>
      <vt:lpstr>Depreciation 2025-2035</vt:lpstr>
      <vt:lpstr>Mobile Workshop</vt:lpstr>
      <vt:lpstr>General Services</vt:lpstr>
      <vt:lpstr>Analysis</vt:lpstr>
      <vt:lpstr>Sales</vt:lpstr>
      <vt:lpstr>Module!Print_Titles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cp:lastPrinted>2024-10-10T06:31:59Z</cp:lastPrinted>
  <dcterms:created xsi:type="dcterms:W3CDTF">2024-10-05T08:17:43Z</dcterms:created>
  <dcterms:modified xsi:type="dcterms:W3CDTF">2024-11-09T13:15:54Z</dcterms:modified>
</cp:coreProperties>
</file>