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" sheetId="1" r:id="rId4"/>
    <sheet state="visible" name="California" sheetId="2" r:id="rId5"/>
    <sheet state="visible" name="Florida" sheetId="3" r:id="rId6"/>
    <sheet state="visible" name="NC" sheetId="4" r:id="rId7"/>
    <sheet state="visible" name="SC" sheetId="5" r:id="rId8"/>
    <sheet state="visible" name="GA" sheetId="6" r:id="rId9"/>
    <sheet state="visible" name="NY" sheetId="7" r:id="rId10"/>
    <sheet state="visible" name="VA" sheetId="8" r:id="rId11"/>
    <sheet state="visible" name="TX" sheetId="9" r:id="rId12"/>
    <sheet state="visible" name="Shipping" sheetId="10" r:id="rId13"/>
    <sheet state="visible" name="Agents" sheetId="11" r:id="rId14"/>
  </sheets>
  <definedNames>
    <definedName hidden="1" localSheetId="3" name="_xlnm._FilterDatabase">NC!$E$1:$E$98</definedName>
  </definedNames>
  <calcPr/>
</workbook>
</file>

<file path=xl/sharedStrings.xml><?xml version="1.0" encoding="utf-8"?>
<sst xmlns="http://schemas.openxmlformats.org/spreadsheetml/2006/main" count="8932" uniqueCount="2558">
  <si>
    <t>User ID</t>
  </si>
  <si>
    <t>Username</t>
  </si>
  <si>
    <t>States</t>
  </si>
  <si>
    <t>WhatsApp</t>
  </si>
  <si>
    <t>SMS</t>
  </si>
  <si>
    <t>Email</t>
  </si>
  <si>
    <t>Discord</t>
  </si>
  <si>
    <t>Instagram</t>
  </si>
  <si>
    <t>Snapchat</t>
  </si>
  <si>
    <t xml:space="preserve">Verified </t>
  </si>
  <si>
    <t>Florida</t>
  </si>
  <si>
    <t>19544009685</t>
  </si>
  <si>
    <t>AlexGotIt</t>
  </si>
  <si>
    <t>Pennsylvania, California, California, New York, Maryland</t>
  </si>
  <si>
    <t>gunfinga89</t>
  </si>
  <si>
    <t>New York, New York, California, Massachusetts</t>
  </si>
  <si>
    <t>North Carolina</t>
  </si>
  <si>
    <t>North Carolina, North Carolina</t>
  </si>
  <si>
    <t>realniggasdontscam</t>
  </si>
  <si>
    <t>North Carolina,South Carolina</t>
  </si>
  <si>
    <t>+8644927575</t>
  </si>
  <si>
    <t>✅</t>
  </si>
  <si>
    <t>PROPACKS20</t>
  </si>
  <si>
    <t>California, California, Massachusetts, Oklahoma, Maryland, Texas</t>
  </si>
  <si>
    <t>biggggmb</t>
  </si>
  <si>
    <t>Georgia</t>
  </si>
  <si>
    <t>elibrokeass</t>
  </si>
  <si>
    <t>California, Florida</t>
  </si>
  <si>
    <t>New York, California, North Carolina, Pennsylvania</t>
  </si>
  <si>
    <t>+4125409590</t>
  </si>
  <si>
    <t>Donte_t2024</t>
  </si>
  <si>
    <t>jae007</t>
  </si>
  <si>
    <t>North Carolina, California</t>
  </si>
  <si>
    <t>ZaSteverson</t>
  </si>
  <si>
    <t>New York</t>
  </si>
  <si>
    <t>sterfri</t>
  </si>
  <si>
    <t>California, New York, South Carolina</t>
  </si>
  <si>
    <t>Order1_Now</t>
  </si>
  <si>
    <t>California, South Carolina</t>
  </si>
  <si>
    <t>8454758070</t>
  </si>
  <si>
    <t>Shina_2k7</t>
  </si>
  <si>
    <t>chop_show</t>
  </si>
  <si>
    <t>Georgia, Florida, South Carolina, California, North Carolina</t>
  </si>
  <si>
    <t>Chopnudy</t>
  </si>
  <si>
    <t>Kings_of_Cannabis</t>
  </si>
  <si>
    <t>Virginia, Virginia</t>
  </si>
  <si>
    <t>slicksmenu</t>
  </si>
  <si>
    <t>Virginia</t>
  </si>
  <si>
    <t>GasGodz252</t>
  </si>
  <si>
    <t>North Carolina, North Carolina, Maryland, North Carolina, North Carolina, North Carolina, California, Virginia, North Carolina, California, Virginia</t>
  </si>
  <si>
    <t>2528641012</t>
  </si>
  <si>
    <t>blessings_lovelife</t>
  </si>
  <si>
    <t>codex49</t>
  </si>
  <si>
    <t>North Carolina,Florida</t>
  </si>
  <si>
    <t>2404959619</t>
  </si>
  <si>
    <t>mazerati_14</t>
  </si>
  <si>
    <t>South Carolina, North Carolina, California, North Carolina, Florida, Virginia</t>
  </si>
  <si>
    <t>+8282123907</t>
  </si>
  <si>
    <t>est.tate1017</t>
  </si>
  <si>
    <t>Keeon-1017</t>
  </si>
  <si>
    <t>South Carolina, North Carolina</t>
  </si>
  <si>
    <t>niggaa122</t>
  </si>
  <si>
    <t>WLmendo</t>
  </si>
  <si>
    <t>RB_bizzle55</t>
  </si>
  <si>
    <t>Texas, Georgia</t>
  </si>
  <si>
    <t>rb_bizzle55</t>
  </si>
  <si>
    <t>+2677885508</t>
  </si>
  <si>
    <t>gloryboyalmighty</t>
  </si>
  <si>
    <t>pottheadz</t>
  </si>
  <si>
    <t>California</t>
  </si>
  <si>
    <t>celebfromnap</t>
  </si>
  <si>
    <t>Niecyp727</t>
  </si>
  <si>
    <t>Florida, Georgia</t>
  </si>
  <si>
    <t>Niecy_p727</t>
  </si>
  <si>
    <t>darealthunda</t>
  </si>
  <si>
    <t>Oklahoma</t>
  </si>
  <si>
    <t>Leahdilley</t>
  </si>
  <si>
    <t>smoovkd</t>
  </si>
  <si>
    <t>Pennsylvania, New York, Florida</t>
  </si>
  <si>
    <t>8sixfoe</t>
  </si>
  <si>
    <t>Routerunna864</t>
  </si>
  <si>
    <t>sincityexotic3</t>
  </si>
  <si>
    <t>333333333333</t>
  </si>
  <si>
    <t>Blckout223</t>
  </si>
  <si>
    <t>South Carolina</t>
  </si>
  <si>
    <t>PLABOYEXOTICS</t>
  </si>
  <si>
    <t>9807455755</t>
  </si>
  <si>
    <t xml:space="preserve">He said he doesn't know what I'm talking about </t>
  </si>
  <si>
    <t>motionboys_D</t>
  </si>
  <si>
    <t>Texas</t>
  </si>
  <si>
    <t>borismeh65@gmail.com</t>
  </si>
  <si>
    <t>TorchiezofficialDM</t>
  </si>
  <si>
    <t>wavypackzz</t>
  </si>
  <si>
    <t>tkw2996</t>
  </si>
  <si>
    <t>Tracyyy96</t>
  </si>
  <si>
    <t>freebanray</t>
  </si>
  <si>
    <t>Wg.livin3</t>
  </si>
  <si>
    <t>Sleezy_Slim59</t>
  </si>
  <si>
    <t>Sleezy_slim59</t>
  </si>
  <si>
    <t>postcard_5</t>
  </si>
  <si>
    <t>Pennsylvania, California</t>
  </si>
  <si>
    <t>Postcard_5</t>
  </si>
  <si>
    <t>South Carolina, North Carolina, North Carolina</t>
  </si>
  <si>
    <t>+8035540047 ❎</t>
  </si>
  <si>
    <t>donaldhill43</t>
  </si>
  <si>
    <t>1turkkioo</t>
  </si>
  <si>
    <t>ktkttttttk</t>
  </si>
  <si>
    <t>Casketkutta</t>
  </si>
  <si>
    <t>RNO_CIRCLE_VERIFIED</t>
  </si>
  <si>
    <t>Willyparma99@gmail.com</t>
  </si>
  <si>
    <t>bgget</t>
  </si>
  <si>
    <t>New York, Pennsylvania</t>
  </si>
  <si>
    <t>50.statebg</t>
  </si>
  <si>
    <t>North Carolina, South Carolina</t>
  </si>
  <si>
    <t>8435574899</t>
  </si>
  <si>
    <t>BoominBx</t>
  </si>
  <si>
    <t>2542812673</t>
  </si>
  <si>
    <t>Hunnitchops</t>
  </si>
  <si>
    <t>IAmTrappp</t>
  </si>
  <si>
    <t>Virginia, Virginia, California</t>
  </si>
  <si>
    <t>stackmoe_cheese</t>
  </si>
  <si>
    <t>California, Oklahoma</t>
  </si>
  <si>
    <t>GoldenLungs</t>
  </si>
  <si>
    <t>9808886887</t>
  </si>
  <si>
    <t>Maxklove</t>
  </si>
  <si>
    <t>OTFgreen</t>
  </si>
  <si>
    <t>JayPay904</t>
  </si>
  <si>
    <t>@therealdiesal</t>
  </si>
  <si>
    <t>Treywitdabandz</t>
  </si>
  <si>
    <t>7047627246</t>
  </si>
  <si>
    <t>chasingchickenpimpin</t>
  </si>
  <si>
    <t xml:space="preserve">Didn't answer </t>
  </si>
  <si>
    <t>Sac_Chasxn</t>
  </si>
  <si>
    <t>Florida, California, Florida, California, Georgia</t>
  </si>
  <si>
    <t>+13216635647</t>
  </si>
  <si>
    <t>sacc.chasindal</t>
  </si>
  <si>
    <t>UpStateExotix</t>
  </si>
  <si>
    <t>North Carolina, South Carolina, Oklahoma, California, New York, Florida, Virginia</t>
  </si>
  <si>
    <t>UpstateExotiX</t>
  </si>
  <si>
    <t>Delaware, Pennsylvania</t>
  </si>
  <si>
    <t>official4EverHi</t>
  </si>
  <si>
    <t>78661409❎</t>
  </si>
  <si>
    <t>Ronieg42</t>
  </si>
  <si>
    <t>Number off</t>
  </si>
  <si>
    <t>johndoe754</t>
  </si>
  <si>
    <t>fundcollecting</t>
  </si>
  <si>
    <t>BgFamzz</t>
  </si>
  <si>
    <t>9414161648</t>
  </si>
  <si>
    <t>BliccyPicks</t>
  </si>
  <si>
    <t>Buddharado</t>
  </si>
  <si>
    <t>Maryland, North Carolina</t>
  </si>
  <si>
    <t>Fire_terpzPacks</t>
  </si>
  <si>
    <t>moneyovaeverything21</t>
  </si>
  <si>
    <t>Massachusetts</t>
  </si>
  <si>
    <t>Kushadelic</t>
  </si>
  <si>
    <t>Hefsmanp</t>
  </si>
  <si>
    <t>Gottaluvjuju</t>
  </si>
  <si>
    <t>WhoWarehouse</t>
  </si>
  <si>
    <t>9192102104</t>
  </si>
  <si>
    <t>youngshinerwitthepacks</t>
  </si>
  <si>
    <t>Nlmb_jcc</t>
  </si>
  <si>
    <t>South Carolina, South Carolina</t>
  </si>
  <si>
    <t>finessegod22</t>
  </si>
  <si>
    <t>Bryfinesse22</t>
  </si>
  <si>
    <t>California, California</t>
  </si>
  <si>
    <t>Emoney6o</t>
  </si>
  <si>
    <t>MurdaWorthExotics</t>
  </si>
  <si>
    <t>Oklahoma, Texas</t>
  </si>
  <si>
    <t>8645919704</t>
  </si>
  <si>
    <t>Tapinwnando2</t>
  </si>
  <si>
    <t>absoarin</t>
  </si>
  <si>
    <t>7744414533</t>
  </si>
  <si>
    <t>@absoarin</t>
  </si>
  <si>
    <t>19015928760</t>
  </si>
  <si>
    <t>Liljordan_m3</t>
  </si>
  <si>
    <t>King_dowell</t>
  </si>
  <si>
    <t>RJF420</t>
  </si>
  <si>
    <t>New York, California</t>
  </si>
  <si>
    <t>Griggstreetbaby</t>
  </si>
  <si>
    <t>Slvttyy.z</t>
  </si>
  <si>
    <t>andrew_gas_420</t>
  </si>
  <si>
    <t>Delaware, California, Texas</t>
  </si>
  <si>
    <t/>
  </si>
  <si>
    <t>Timedontstop</t>
  </si>
  <si>
    <t>BoxBoyzWay2</t>
  </si>
  <si>
    <t>YSLPACKS</t>
  </si>
  <si>
    <t>Texas, North Carolina</t>
  </si>
  <si>
    <t>TommyFiles448</t>
  </si>
  <si>
    <t>@youngtaz1</t>
  </si>
  <si>
    <t>Nico8001</t>
  </si>
  <si>
    <t>punchingk2</t>
  </si>
  <si>
    <t>Roadrunnak2</t>
  </si>
  <si>
    <t>Makin_bandz</t>
  </si>
  <si>
    <t>Texas, Virginia</t>
  </si>
  <si>
    <t>UPTOP_EXOTICS</t>
  </si>
  <si>
    <t>Pennsylvania</t>
  </si>
  <si>
    <t>GEORGIA_REBEL</t>
  </si>
  <si>
    <t>SmackKingz</t>
  </si>
  <si>
    <t>North Carolina, Maryland</t>
  </si>
  <si>
    <t>9803312885</t>
  </si>
  <si>
    <t>Shiesty_Buds805</t>
  </si>
  <si>
    <t>Shiestybuds.805</t>
  </si>
  <si>
    <t>Phones off</t>
  </si>
  <si>
    <t>topshelfmk</t>
  </si>
  <si>
    <t>Money8aggmo3</t>
  </si>
  <si>
    <t>IceKreamjokes</t>
  </si>
  <si>
    <t>North Carolina, Virginia</t>
  </si>
  <si>
    <t>boxboysz</t>
  </si>
  <si>
    <t>Hefsff_exotics</t>
  </si>
  <si>
    <t>4mgdiggy1500</t>
  </si>
  <si>
    <t>Selfmadediggy</t>
  </si>
  <si>
    <t>iplayforkeepslol</t>
  </si>
  <si>
    <t>Oklahoma, North Carolina, California, Pennsylvania, New York</t>
  </si>
  <si>
    <t>18038309319</t>
  </si>
  <si>
    <t>Dertyjerz</t>
  </si>
  <si>
    <t>stickyboyz_dm</t>
  </si>
  <si>
    <t>ricopacks03</t>
  </si>
  <si>
    <t>South Carolina, California, Florida, North Carolina, Georgia, New York, Texas</t>
  </si>
  <si>
    <t xml:space="preserve">No answer </t>
  </si>
  <si>
    <t>North Carolina, South Carolina, California, Oklahoma</t>
  </si>
  <si>
    <t>PC</t>
  </si>
  <si>
    <t>Biggiemuney</t>
  </si>
  <si>
    <t>highqaulitydistro</t>
  </si>
  <si>
    <t>Maryland, Florida, Texas</t>
  </si>
  <si>
    <t>Georgia, California, Florida</t>
  </si>
  <si>
    <t>Carolinasown08</t>
  </si>
  <si>
    <t>20a_fter4</t>
  </si>
  <si>
    <t>NOKAPEXONC</t>
  </si>
  <si>
    <t>7045753623</t>
  </si>
  <si>
    <t>Blackie_muchh</t>
  </si>
  <si>
    <t>No answer</t>
  </si>
  <si>
    <t>rich44k</t>
  </si>
  <si>
    <t>Texas, Texas, Texas</t>
  </si>
  <si>
    <t>Richislosing@gmail.com</t>
  </si>
  <si>
    <t>smokedinfusedchat</t>
  </si>
  <si>
    <t>wizardwayz</t>
  </si>
  <si>
    <t>RiskTaker1</t>
  </si>
  <si>
    <t>4078219128</t>
  </si>
  <si>
    <t>Trap448__</t>
  </si>
  <si>
    <t>BubbaLanddd</t>
  </si>
  <si>
    <t>Florida, Florida</t>
  </si>
  <si>
    <t>New York,Pennsylvania,Delaware</t>
  </si>
  <si>
    <t>+18568837562</t>
  </si>
  <si>
    <t>Bigzaycvp</t>
  </si>
  <si>
    <t>8284056452</t>
  </si>
  <si>
    <t>Stocktonfreddie</t>
  </si>
  <si>
    <t>F.tumelo</t>
  </si>
  <si>
    <t>DrGreenFL</t>
  </si>
  <si>
    <t>no_fronts</t>
  </si>
  <si>
    <t>Phone off</t>
  </si>
  <si>
    <t>teammoney781</t>
  </si>
  <si>
    <t>Massachusetts, New York</t>
  </si>
  <si>
    <t>freewrldpoppa</t>
  </si>
  <si>
    <t>Freewrldpoppa</t>
  </si>
  <si>
    <t>Yhan strap</t>
  </si>
  <si>
    <t>MotorCity19</t>
  </si>
  <si>
    <t>GotItFromRoundThaWay</t>
  </si>
  <si>
    <t>North Carolina, South Carolina, North Carolina, South Carolina</t>
  </si>
  <si>
    <t>denirogotit</t>
  </si>
  <si>
    <t>JFUTURE914</t>
  </si>
  <si>
    <t>trap2626</t>
  </si>
  <si>
    <t>Tmg_Trappa26</t>
  </si>
  <si>
    <t>G6_baby</t>
  </si>
  <si>
    <t>Texas, Florida</t>
  </si>
  <si>
    <t>Slimecrook_spam</t>
  </si>
  <si>
    <t>a_dawg90</t>
  </si>
  <si>
    <t>NoFrontsNoFavors</t>
  </si>
  <si>
    <t>noaliashere</t>
  </si>
  <si>
    <t>Trapbabyy448</t>
  </si>
  <si>
    <t>South Carolina, North Carolina, North Carolina, North Carolina, North Carolina</t>
  </si>
  <si>
    <t>Hoodrich_trapbaby</t>
  </si>
  <si>
    <t>QuinQuin448</t>
  </si>
  <si>
    <t>tiqueGee</t>
  </si>
  <si>
    <t>jonny1748</t>
  </si>
  <si>
    <t>Pennsylvania, New York</t>
  </si>
  <si>
    <t>Georgia, Texas</t>
  </si>
  <si>
    <t>Realzahbags</t>
  </si>
  <si>
    <t>Texas, California</t>
  </si>
  <si>
    <t>Natsitna</t>
  </si>
  <si>
    <t>Yotti96</t>
  </si>
  <si>
    <t>California, California, New York, California, California, California</t>
  </si>
  <si>
    <t>tysonmade78</t>
  </si>
  <si>
    <t>nikoooomouuuk2</t>
  </si>
  <si>
    <t>France</t>
  </si>
  <si>
    <t>Morebucks7387</t>
  </si>
  <si>
    <t>ebkmikeyy</t>
  </si>
  <si>
    <t>4420 Marilyn ave</t>
  </si>
  <si>
    <t>Anon_Exotics</t>
  </si>
  <si>
    <t>BusyBeez1</t>
  </si>
  <si>
    <t>New York, Massachusetts</t>
  </si>
  <si>
    <t>officialDeadchemist</t>
  </si>
  <si>
    <t>2755 Palmdale ST</t>
  </si>
  <si>
    <t>hector_leyva</t>
  </si>
  <si>
    <t>d1782</t>
  </si>
  <si>
    <t>Dannyv3336</t>
  </si>
  <si>
    <t>Bill601</t>
  </si>
  <si>
    <t>Robert Lewis 
831 Cherry Ridge Dr. 
Clinton, MS 39056</t>
  </si>
  <si>
    <t>Kasakia16@gmail.com</t>
  </si>
  <si>
    <t>Mz.jetlif3</t>
  </si>
  <si>
    <t>Lilkk-313</t>
  </si>
  <si>
    <t>6750 Ramona Blvd 167
Jacksonville FL, 32205   ✅</t>
  </si>
  <si>
    <t>Rbruce560@gmail.com</t>
  </si>
  <si>
    <t>1222 w Washington Milwaukee Wisconsin</t>
  </si>
  <si>
    <t>nf_tre</t>
  </si>
  <si>
    <t>4703389863</t>
  </si>
  <si>
    <t>nf.tre</t>
  </si>
  <si>
    <t>x.treg</t>
  </si>
  <si>
    <t>lingo000</t>
  </si>
  <si>
    <t>Lingo.000</t>
  </si>
  <si>
    <t>91 Bay Meadows Dr Carriere MS 39426</t>
  </si>
  <si>
    <t>7174680327</t>
  </si>
  <si>
    <t>Virginia, North Carolina, South Carolina, Maryland</t>
  </si>
  <si>
    <t>Jumpman_gmnt</t>
  </si>
  <si>
    <t>moneyitch23</t>
  </si>
  <si>
    <t>GanzaCo</t>
  </si>
  <si>
    <t>Texas, Texas</t>
  </si>
  <si>
    <t>Weggiefrmbls</t>
  </si>
  <si>
    <t>Louisiana</t>
  </si>
  <si>
    <t>evann420</t>
  </si>
  <si>
    <t>thatsallprofit</t>
  </si>
  <si>
    <t>Liljr96</t>
  </si>
  <si>
    <t>Georgia, Florida, Georgia</t>
  </si>
  <si>
    <t>9600._a</t>
  </si>
  <si>
    <t>tonyroni529</t>
  </si>
  <si>
    <t>8035868453</t>
  </si>
  <si>
    <t>G80310</t>
  </si>
  <si>
    <t>Maryland</t>
  </si>
  <si>
    <t>_thatboydoug</t>
  </si>
  <si>
    <t>rxchbandit_exotics</t>
  </si>
  <si>
    <t>Smoovpremium</t>
  </si>
  <si>
    <t>Yes</t>
  </si>
  <si>
    <t>Elchivo448</t>
  </si>
  <si>
    <t>7048534710</t>
  </si>
  <si>
    <t>Elchinovergas</t>
  </si>
  <si>
    <t>Slicebrother</t>
  </si>
  <si>
    <t>Pizzamansprat</t>
  </si>
  <si>
    <t>godsentpkgod</t>
  </si>
  <si>
    <t>pkgod617</t>
  </si>
  <si>
    <t>/start</t>
  </si>
  <si>
    <t>MRBEXZATIK</t>
  </si>
  <si>
    <t>North Carolina, Texas, Massachusetts, New York, Virginia, Maryland, Delaware</t>
  </si>
  <si>
    <t>7147022968</t>
  </si>
  <si>
    <t>Poppadababygoat@gmail.com</t>
  </si>
  <si>
    <t>Headdyraxkz2.0</t>
  </si>
  <si>
    <t>Breadwinners2803</t>
  </si>
  <si>
    <t>zerodayjune</t>
  </si>
  <si>
    <t>Stackspolo</t>
  </si>
  <si>
    <t>California, Texas</t>
  </si>
  <si>
    <t>spademessage</t>
  </si>
  <si>
    <t>Massachusetts, Florida</t>
  </si>
  <si>
    <t>Citocruz03</t>
  </si>
  <si>
    <t>tonysaprano26</t>
  </si>
  <si>
    <t>2282635472</t>
  </si>
  <si>
    <t>8345 Georgia ave Gulfport ms 39501 ✅</t>
  </si>
  <si>
    <t>IDONTKNOWSHITTHO</t>
  </si>
  <si>
    <t>4147933135</t>
  </si>
  <si>
    <t>Iwantmyajah</t>
  </si>
  <si>
    <t>Ahigherluxury</t>
  </si>
  <si>
    <t>learnalot369x</t>
  </si>
  <si>
    <t>California, Florida, North Carolina, Georgia</t>
  </si>
  <si>
    <t>@learnalot.369x</t>
  </si>
  <si>
    <t>pressure_007</t>
  </si>
  <si>
    <t>smokinzazass</t>
  </si>
  <si>
    <t>talibaggs</t>
  </si>
  <si>
    <t>North Carolina, Virginia, South Carolina, California</t>
  </si>
  <si>
    <t>Selfmadenassi</t>
  </si>
  <si>
    <t>nolimitgabe</t>
  </si>
  <si>
    <t>Massachusetts, Massachusetts</t>
  </si>
  <si>
    <t>Bag_Chaser843</t>
  </si>
  <si>
    <t>1lisnail</t>
  </si>
  <si>
    <t>wheresoxy</t>
  </si>
  <si>
    <t>Passinitout</t>
  </si>
  <si>
    <t>Texas, Texas, New York</t>
  </si>
  <si>
    <t>9shotsonly</t>
  </si>
  <si>
    <t>highwaytransport</t>
  </si>
  <si>
    <t>Maryland, New York</t>
  </si>
  <si>
    <t>sosiniak0913</t>
  </si>
  <si>
    <t>Alaska, Alaska</t>
  </si>
  <si>
    <t>+48518135899</t>
  </si>
  <si>
    <t>sosiniak13@gmail.com</t>
  </si>
  <si>
    <t>sosiniak09</t>
  </si>
  <si>
    <t>kingtutt420</t>
  </si>
  <si>
    <t>18282668052</t>
  </si>
  <si>
    <t>noautojoe</t>
  </si>
  <si>
    <t>Texas, Texas, Oklahoma</t>
  </si>
  <si>
    <t>no.autojoe</t>
  </si>
  <si>
    <t>Midwest_Gardens</t>
  </si>
  <si>
    <t>wenotfrom63rdd</t>
  </si>
  <si>
    <t>HTX_RX</t>
  </si>
  <si>
    <t>TheRealKitoPacks</t>
  </si>
  <si>
    <t>guapooo718</t>
  </si>
  <si>
    <t>North Carolina, New York</t>
  </si>
  <si>
    <t>headblocka</t>
  </si>
  <si>
    <t>Florida, California</t>
  </si>
  <si>
    <t>Yhn_trel</t>
  </si>
  <si>
    <t>Globalpackz</t>
  </si>
  <si>
    <t>Maryland, Maryland</t>
  </si>
  <si>
    <t>LouPacs</t>
  </si>
  <si>
    <t>California, California, Virginia</t>
  </si>
  <si>
    <t>Delaware</t>
  </si>
  <si>
    <t>Thareal.cor</t>
  </si>
  <si>
    <t>California, North Carolina, North Carolina</t>
  </si>
  <si>
    <t>2705704215</t>
  </si>
  <si>
    <t>@Zalamanda</t>
  </si>
  <si>
    <t>7573386230</t>
  </si>
  <si>
    <t xml:space="preserve">Number out of service </t>
  </si>
  <si>
    <t>ZoeLBM</t>
  </si>
  <si>
    <t>Massachusetts, New York, New York, Massachusetts</t>
  </si>
  <si>
    <t>BlockLifeLip</t>
  </si>
  <si>
    <t>BlockLife1482</t>
  </si>
  <si>
    <t>Blockbaby1482</t>
  </si>
  <si>
    <t>wizardofoz1</t>
  </si>
  <si>
    <t>Virginia, California, Florida, Massachusetts, New York</t>
  </si>
  <si>
    <t>zazamotaclub</t>
  </si>
  <si>
    <t>ZAZAMOTACLUB</t>
  </si>
  <si>
    <t>Florida, Texas, California, New York, Virginia, Delaware, Alaska</t>
  </si>
  <si>
    <t>Vicky_068</t>
  </si>
  <si>
    <t>mzr_ali_0</t>
  </si>
  <si>
    <t>+923346554551</t>
  </si>
  <si>
    <t>@__loyalmitch</t>
  </si>
  <si>
    <t>money_getter65</t>
  </si>
  <si>
    <t>North Carolina, North Carolina, Georgia, Massachusetts</t>
  </si>
  <si>
    <t>Dracogotbags</t>
  </si>
  <si>
    <t>nyce24</t>
  </si>
  <si>
    <t>South Carolina, North Carolina, Texas</t>
  </si>
  <si>
    <t>teflonpacksbackup</t>
  </si>
  <si>
    <t>Oklahoma, California, Texas</t>
  </si>
  <si>
    <t>Sumokilla2</t>
  </si>
  <si>
    <t>@playboyshali</t>
  </si>
  <si>
    <t>J3dagift</t>
  </si>
  <si>
    <t>bigogtrap</t>
  </si>
  <si>
    <t>babyfrmda3side</t>
  </si>
  <si>
    <t>Georgia, California</t>
  </si>
  <si>
    <t>+12292557320</t>
  </si>
  <si>
    <t>RollinUp247</t>
  </si>
  <si>
    <t>Jamesdea27@gmail.com</t>
  </si>
  <si>
    <t>mopdachop</t>
  </si>
  <si>
    <t>9407335123</t>
  </si>
  <si>
    <t>Choppacity20942</t>
  </si>
  <si>
    <t>bezzal556</t>
  </si>
  <si>
    <t>atm_muney_</t>
  </si>
  <si>
    <t>lilking386</t>
  </si>
  <si>
    <t>MMMT95</t>
  </si>
  <si>
    <t>+18133108892</t>
  </si>
  <si>
    <t>kash1189</t>
  </si>
  <si>
    <t>Delaware, Pennsylvania, Maryland, New York</t>
  </si>
  <si>
    <t>3026508070</t>
  </si>
  <si>
    <t>Shine_hard1</t>
  </si>
  <si>
    <t>paperboy448</t>
  </si>
  <si>
    <t>detroitlowbows</t>
  </si>
  <si>
    <t>Pennsylvania, California, New York, Texas, New York, Florida, South Carolina</t>
  </si>
  <si>
    <t>trapwrld_1</t>
  </si>
  <si>
    <t>1solidnas_</t>
  </si>
  <si>
    <t>mmmmreep</t>
  </si>
  <si>
    <t>mrbubba12</t>
  </si>
  <si>
    <t>Zee_afzal</t>
  </si>
  <si>
    <t>California, Georgia</t>
  </si>
  <si>
    <t>cjfynfddcb</t>
  </si>
  <si>
    <t>Starchild_23</t>
  </si>
  <si>
    <t>Cityboyjunior</t>
  </si>
  <si>
    <t>StreetSwpe</t>
  </si>
  <si>
    <t>Realstreetnigga48</t>
  </si>
  <si>
    <t>Richie_rich1017</t>
  </si>
  <si>
    <t>Pennsylvania, Pennsylvania</t>
  </si>
  <si>
    <t>jaypromoforcelebs</t>
  </si>
  <si>
    <t>Texas, New York</t>
  </si>
  <si>
    <t>New York, Texas, Massachusetts, Florida, North Carolina, Georgia, Virginia, Maryland, Oklahoma, Alaska</t>
  </si>
  <si>
    <t>babynuke</t>
  </si>
  <si>
    <t>Swipper5600</t>
  </si>
  <si>
    <t>Nbl.eli</t>
  </si>
  <si>
    <t>Nbl.e49</t>
  </si>
  <si>
    <t>Ronystaxx</t>
  </si>
  <si>
    <t>Massachusetts, Texas</t>
  </si>
  <si>
    <t>MUSHIEPUNDIT</t>
  </si>
  <si>
    <t>gorilla_zo</t>
  </si>
  <si>
    <t>itzcloud9ine</t>
  </si>
  <si>
    <t>imoncloud9ineee</t>
  </si>
  <si>
    <t>Zeldabox</t>
  </si>
  <si>
    <t>bobwrld7</t>
  </si>
  <si>
    <t>Headfrosty</t>
  </si>
  <si>
    <t>TANO_ONE</t>
  </si>
  <si>
    <t>Boxgod707</t>
  </si>
  <si>
    <t>goodpackmenu</t>
  </si>
  <si>
    <t>TropicalFarmz10</t>
  </si>
  <si>
    <t>ogralph8</t>
  </si>
  <si>
    <t>WAXRUS</t>
  </si>
  <si>
    <t>Sixoh209</t>
  </si>
  <si>
    <t>bigbrodiecheese</t>
  </si>
  <si>
    <t>_392kd</t>
  </si>
  <si>
    <t>urmomzzzz</t>
  </si>
  <si>
    <t>Ckaija_45</t>
  </si>
  <si>
    <t>xvnarc</t>
  </si>
  <si>
    <t>Georgia, Florida</t>
  </si>
  <si>
    <t>BIGCHILLLIN102</t>
  </si>
  <si>
    <t>California, New York</t>
  </si>
  <si>
    <t>talladylan49@gmail.com</t>
  </si>
  <si>
    <t>Freebandzverify</t>
  </si>
  <si>
    <t>Alaska, California</t>
  </si>
  <si>
    <t>sirflexington112</t>
  </si>
  <si>
    <t>California, Texas, Oklahoma</t>
  </si>
  <si>
    <t>spiffystephen</t>
  </si>
  <si>
    <t>SeriousSmokeTX</t>
  </si>
  <si>
    <t>Texas, California, Oklahoma, New York</t>
  </si>
  <si>
    <t>+19175384918</t>
  </si>
  <si>
    <t>bdeliversny@gmail.com</t>
  </si>
  <si>
    <t>@serioussmoketx</t>
  </si>
  <si>
    <t>RanitupR0D</t>
  </si>
  <si>
    <t>CharlezBroccoli</t>
  </si>
  <si>
    <t>KimchiCowboy</t>
  </si>
  <si>
    <t>Harrisshmael</t>
  </si>
  <si>
    <t>skunkorder</t>
  </si>
  <si>
    <t>5631800576</t>
  </si>
  <si>
    <t>affan909</t>
  </si>
  <si>
    <t>+9232263990900❎</t>
  </si>
  <si>
    <t>ahmad_affan007</t>
  </si>
  <si>
    <t>6877372456</t>
  </si>
  <si>
    <t>telebots_075</t>
  </si>
  <si>
    <t>Virginia,Texas</t>
  </si>
  <si>
    <t>+923053016534</t>
  </si>
  <si>
    <t>telebot_075</t>
  </si>
  <si>
    <t>5744546557</t>
  </si>
  <si>
    <t>ahmad1190989</t>
  </si>
  <si>
    <t>+923263990900❎</t>
  </si>
  <si>
    <t>7485384682</t>
  </si>
  <si>
    <t>slmotn</t>
  </si>
  <si>
    <t>Alaska</t>
  </si>
  <si>
    <t>5556667777</t>
  </si>
  <si>
    <t>Slor@gmail.com</t>
  </si>
  <si>
    <t>5867040303</t>
  </si>
  <si>
    <t>sleazyewok703</t>
  </si>
  <si>
    <t>+18032613854</t>
  </si>
  <si>
    <t>6381531809</t>
  </si>
  <si>
    <t>pkgodla_intownonly</t>
  </si>
  <si>
    <t>5086665566</t>
  </si>
  <si>
    <t>❎</t>
  </si>
  <si>
    <t>5841195284</t>
  </si>
  <si>
    <t>justcashin</t>
  </si>
  <si>
    <t>Bigkeedy</t>
  </si>
  <si>
    <t>1362337050</t>
  </si>
  <si>
    <t>KingDex300</t>
  </si>
  <si>
    <t>South Carolina,North Carolina,Georgia</t>
  </si>
  <si>
    <t>Og_a_deezy</t>
  </si>
  <si>
    <t>1888636081</t>
  </si>
  <si>
    <t>Snapthekid</t>
  </si>
  <si>
    <t>Georgia,California</t>
  </si>
  <si>
    <t>@Inlahaving</t>
  </si>
  <si>
    <t>6716969365</t>
  </si>
  <si>
    <t>promo_tron</t>
  </si>
  <si>
    <t>9544106157</t>
  </si>
  <si>
    <t>5148817298</t>
  </si>
  <si>
    <t>3546664444</t>
  </si>
  <si>
    <t>1542009493</t>
  </si>
  <si>
    <t>hundojaatienda</t>
  </si>
  <si>
    <t>Mtvmtz@icloud.com</t>
  </si>
  <si>
    <t>7452179302</t>
  </si>
  <si>
    <t>2627992849</t>
  </si>
  <si>
    <t>5842050927</t>
  </si>
  <si>
    <t>jhuddy864</t>
  </si>
  <si>
    <t>Jhuddyknows</t>
  </si>
  <si>
    <t>7077032586</t>
  </si>
  <si>
    <t>s3elfmade_.Jay</t>
  </si>
  <si>
    <t>1710996359</t>
  </si>
  <si>
    <t>9103887779</t>
  </si>
  <si>
    <t>910Mitch</t>
  </si>
  <si>
    <t>6019406858</t>
  </si>
  <si>
    <t>bagdrop1</t>
  </si>
  <si>
    <t>South Carolina,North Carolina</t>
  </si>
  <si>
    <t>8642517663</t>
  </si>
  <si>
    <t>6304369529</t>
  </si>
  <si>
    <t>BoxBoyz_870</t>
  </si>
  <si>
    <t>California,Oklahoma</t>
  </si>
  <si>
    <t>5079206646</t>
  </si>
  <si>
    <t>7213585760</t>
  </si>
  <si>
    <t>Kashtalk448</t>
  </si>
  <si>
    <t>2137138921</t>
  </si>
  <si>
    <t>7372876690</t>
  </si>
  <si>
    <t>Moneymethods2025</t>
  </si>
  <si>
    <t>5672718810</t>
  </si>
  <si>
    <t xml:space="preserve">Not in service </t>
  </si>
  <si>
    <t>6298592992</t>
  </si>
  <si>
    <t>yeayea55</t>
  </si>
  <si>
    <t>7065721303</t>
  </si>
  <si>
    <t>6475531427</t>
  </si>
  <si>
    <t>bravobudz1</t>
  </si>
  <si>
    <t>Bravobudz</t>
  </si>
  <si>
    <t>6690045921</t>
  </si>
  <si>
    <t>QCXLH</t>
  </si>
  <si>
    <t>+17047919266</t>
  </si>
  <si>
    <t xml:space="preserve">No  answer </t>
  </si>
  <si>
    <t>5118880468</t>
  </si>
  <si>
    <t>Big30Klip</t>
  </si>
  <si>
    <t>6139422211</t>
  </si>
  <si>
    <t>CillnessTRILLAvilla555</t>
  </si>
  <si>
    <t>+4012976646</t>
  </si>
  <si>
    <t>6003928758</t>
  </si>
  <si>
    <t>Dway007</t>
  </si>
  <si>
    <t>7038786586</t>
  </si>
  <si>
    <t>7178942837</t>
  </si>
  <si>
    <t>6934855795</t>
  </si>
  <si>
    <t>SecretZips16</t>
  </si>
  <si>
    <t>ascdesigns7</t>
  </si>
  <si>
    <t>1201707447</t>
  </si>
  <si>
    <t>humblebeast32</t>
  </si>
  <si>
    <t>Motherlandproduct</t>
  </si>
  <si>
    <t>5208967007</t>
  </si>
  <si>
    <t>flyotter</t>
  </si>
  <si>
    <t>Jefedot_</t>
  </si>
  <si>
    <t>5019252286</t>
  </si>
  <si>
    <t>Elmick710</t>
  </si>
  <si>
    <t>Alaska,Oklahoma,North Carolina,Texas,Georgia</t>
  </si>
  <si>
    <t>Deez_nuts</t>
  </si>
  <si>
    <t>5621582946</t>
  </si>
  <si>
    <t>punchade</t>
  </si>
  <si>
    <t>Glory3000</t>
  </si>
  <si>
    <t>Wokclutchfully</t>
  </si>
  <si>
    <t>1147336041</t>
  </si>
  <si>
    <t>Taemula</t>
  </si>
  <si>
    <t>North Carolina,Virginia</t>
  </si>
  <si>
    <t>9109190061</t>
  </si>
  <si>
    <t>5979112461</t>
  </si>
  <si>
    <t>+13233328727</t>
  </si>
  <si>
    <t>1823511271</t>
  </si>
  <si>
    <t>9787619097</t>
  </si>
  <si>
    <t xml:space="preserve"> No answer </t>
  </si>
  <si>
    <t>6731733594</t>
  </si>
  <si>
    <t>TrueZafarian</t>
  </si>
  <si>
    <t>Maryland,Georgia</t>
  </si>
  <si>
    <t>@lambchopleaky</t>
  </si>
  <si>
    <t>2140871089</t>
  </si>
  <si>
    <t>LJExotics1</t>
  </si>
  <si>
    <t>@lj_exoticsnc</t>
  </si>
  <si>
    <t>5052823969</t>
  </si>
  <si>
    <t>3232161348</t>
  </si>
  <si>
    <t>6238534934</t>
  </si>
  <si>
    <t>6786000512</t>
  </si>
  <si>
    <t>1556125859</t>
  </si>
  <si>
    <t>FunkCo</t>
  </si>
  <si>
    <t>California,New York</t>
  </si>
  <si>
    <t>+3235287297</t>
  </si>
  <si>
    <t>5005029542</t>
  </si>
  <si>
    <t>gglilbuckzz</t>
  </si>
  <si>
    <t>1Baby4x</t>
  </si>
  <si>
    <t>1970202337</t>
  </si>
  <si>
    <t>North Carolina,Florida,California</t>
  </si>
  <si>
    <t>2523125786</t>
  </si>
  <si>
    <t>6305326543</t>
  </si>
  <si>
    <t>@ExplicitPrettyFace</t>
  </si>
  <si>
    <t>8010188794</t>
  </si>
  <si>
    <t>RICHOFKAZ</t>
  </si>
  <si>
    <t>+7743818506</t>
  </si>
  <si>
    <t>6615297903</t>
  </si>
  <si>
    <t>18062208963</t>
  </si>
  <si>
    <t>6256427949</t>
  </si>
  <si>
    <t>3167300822</t>
  </si>
  <si>
    <t>6004377394</t>
  </si>
  <si>
    <t>Texas,Oklahoma</t>
  </si>
  <si>
    <t>2149850473</t>
  </si>
  <si>
    <t>1096598981</t>
  </si>
  <si>
    <t>BrickGangMoney</t>
  </si>
  <si>
    <t>Florida,New York</t>
  </si>
  <si>
    <t>2055332503</t>
  </si>
  <si>
    <t>5738558370</t>
  </si>
  <si>
    <t>Eastside.k4</t>
  </si>
  <si>
    <t>5628629626</t>
  </si>
  <si>
    <t>ATLPAXK5</t>
  </si>
  <si>
    <t>4luh5ive</t>
  </si>
  <si>
    <t>7420221656</t>
  </si>
  <si>
    <t>Delaware,New York</t>
  </si>
  <si>
    <t>DonpressurDonpressure064le064l</t>
  </si>
  <si>
    <t>5160984877</t>
  </si>
  <si>
    <t>6099033223</t>
  </si>
  <si>
    <t>6172350639</t>
  </si>
  <si>
    <t>North Carolina,South Carolina,Virginia</t>
  </si>
  <si>
    <t>+19199083601</t>
  </si>
  <si>
    <t>859970123</t>
  </si>
  <si>
    <t>murk100</t>
  </si>
  <si>
    <t>9842958188</t>
  </si>
  <si>
    <t>6073987896</t>
  </si>
  <si>
    <t>SmallBuddah</t>
  </si>
  <si>
    <t>7341539200</t>
  </si>
  <si>
    <t>sosa_chambers</t>
  </si>
  <si>
    <t>7742721220</t>
  </si>
  <si>
    <t>1870636362</t>
  </si>
  <si>
    <t>Bankrolltez3</t>
  </si>
  <si>
    <t>2034943357</t>
  </si>
  <si>
    <t>ougatx</t>
  </si>
  <si>
    <t>txroadd</t>
  </si>
  <si>
    <t>5178697271</t>
  </si>
  <si>
    <t>CaliBudzVA</t>
  </si>
  <si>
    <t>CaliBudz.Va</t>
  </si>
  <si>
    <t>5754609112</t>
  </si>
  <si>
    <t>Lv2GMny2</t>
  </si>
  <si>
    <t>Virginia,North Carolina,Maryland</t>
  </si>
  <si>
    <t>5406042808</t>
  </si>
  <si>
    <t>7164257334</t>
  </si>
  <si>
    <t>lavish_plays</t>
  </si>
  <si>
    <t>+9803618139</t>
  </si>
  <si>
    <t>1663111053</t>
  </si>
  <si>
    <t>Hikon448</t>
  </si>
  <si>
    <t>8183981669</t>
  </si>
  <si>
    <t>7265772102</t>
  </si>
  <si>
    <t>9109066252</t>
  </si>
  <si>
    <t>1387188162</t>
  </si>
  <si>
    <t>UncleJohnWayne</t>
  </si>
  <si>
    <t>shelovesbankroll</t>
  </si>
  <si>
    <t>5139352932</t>
  </si>
  <si>
    <t>+4077018826</t>
  </si>
  <si>
    <t>1689607110</t>
  </si>
  <si>
    <t>himothy843</t>
  </si>
  <si>
    <t>8438010805</t>
  </si>
  <si>
    <t>6153965375</t>
  </si>
  <si>
    <t>mikejack100</t>
  </si>
  <si>
    <t>Oklahoma,Texas</t>
  </si>
  <si>
    <t>Keii_.__</t>
  </si>
  <si>
    <t>1690993463</t>
  </si>
  <si>
    <t>Tobinfrost92</t>
  </si>
  <si>
    <t>+16789209295</t>
  </si>
  <si>
    <t>7282450459</t>
  </si>
  <si>
    <t>1duwapo</t>
  </si>
  <si>
    <t>6573145313</t>
  </si>
  <si>
    <t>+9107051816</t>
  </si>
  <si>
    <t>5381148628</t>
  </si>
  <si>
    <t>Bh1142</t>
  </si>
  <si>
    <t>Massachusetts,California,Virginia</t>
  </si>
  <si>
    <t>Kingkrypto114</t>
  </si>
  <si>
    <t>1336766995</t>
  </si>
  <si>
    <t>thedonjohn781</t>
  </si>
  <si>
    <t>3394402941</t>
  </si>
  <si>
    <t>7991787152</t>
  </si>
  <si>
    <t>spadesantanaofficial</t>
  </si>
  <si>
    <t>7398757832</t>
  </si>
  <si>
    <t>@boog.thadon</t>
  </si>
  <si>
    <t>Boogthadon</t>
  </si>
  <si>
    <t>5084086124</t>
  </si>
  <si>
    <t>Jayyy4wayyy</t>
  </si>
  <si>
    <t>4wayyy.jayyy2.0</t>
  </si>
  <si>
    <t>5543576887</t>
  </si>
  <si>
    <t>jordanM_480</t>
  </si>
  <si>
    <t>+16027161435</t>
  </si>
  <si>
    <t>2095664074</t>
  </si>
  <si>
    <t>jjdrip</t>
  </si>
  <si>
    <t>New York,Massachusetts</t>
  </si>
  <si>
    <t>7184516369</t>
  </si>
  <si>
    <t>980049729</t>
  </si>
  <si>
    <t>deano704</t>
  </si>
  <si>
    <t>Stewiedeano89</t>
  </si>
  <si>
    <t>6076224505</t>
  </si>
  <si>
    <t>Hustle_G</t>
  </si>
  <si>
    <t>4054410242</t>
  </si>
  <si>
    <t>5071531371</t>
  </si>
  <si>
    <t>lilmoe20</t>
  </si>
  <si>
    <t>7082974525</t>
  </si>
  <si>
    <t>876013666</t>
  </si>
  <si>
    <t>RichoffPunxhes3200</t>
  </si>
  <si>
    <t>3238614230</t>
  </si>
  <si>
    <t>5461675320</t>
  </si>
  <si>
    <t>HSPFlippa</t>
  </si>
  <si>
    <t>Splashflippa</t>
  </si>
  <si>
    <t>907481743</t>
  </si>
  <si>
    <t>ThatGuyCoach</t>
  </si>
  <si>
    <t>Run.itupjack</t>
  </si>
  <si>
    <t>1762995171</t>
  </si>
  <si>
    <t>units617</t>
  </si>
  <si>
    <t>7812235170</t>
  </si>
  <si>
    <t>6238292917</t>
  </si>
  <si>
    <t>blackiijp</t>
  </si>
  <si>
    <t>8634104335</t>
  </si>
  <si>
    <t>1049769492</t>
  </si>
  <si>
    <t>ATL710</t>
  </si>
  <si>
    <t>8181111111</t>
  </si>
  <si>
    <t>5551083797</t>
  </si>
  <si>
    <t>12623912916</t>
  </si>
  <si>
    <t>5697049703</t>
  </si>
  <si>
    <t>How2withCoachTrue</t>
  </si>
  <si>
    <t>+19082021258</t>
  </si>
  <si>
    <t>1041056561</t>
  </si>
  <si>
    <t>Mattp1210</t>
  </si>
  <si>
    <t>+8049284207</t>
  </si>
  <si>
    <t>1721845603</t>
  </si>
  <si>
    <t>evancarlson</t>
  </si>
  <si>
    <t>+19199456856</t>
  </si>
  <si>
    <t>1150674619</t>
  </si>
  <si>
    <t>Bud_Mart</t>
  </si>
  <si>
    <t>7273079651</t>
  </si>
  <si>
    <t>6034965710</t>
  </si>
  <si>
    <t>8287487362</t>
  </si>
  <si>
    <t>6488678269</t>
  </si>
  <si>
    <t>money_blackg</t>
  </si>
  <si>
    <t>13372553759</t>
  </si>
  <si>
    <t>5986315260</t>
  </si>
  <si>
    <t>huntervegas</t>
  </si>
  <si>
    <t>North Carolina,Maryland</t>
  </si>
  <si>
    <t>8659648356</t>
  </si>
  <si>
    <t>8187705984</t>
  </si>
  <si>
    <t>Jfromtht203</t>
  </si>
  <si>
    <t>Dantetizzy</t>
  </si>
  <si>
    <t>7682463705</t>
  </si>
  <si>
    <t>7044928187</t>
  </si>
  <si>
    <t>1114956371</t>
  </si>
  <si>
    <t>Flerpz</t>
  </si>
  <si>
    <t>8037604452</t>
  </si>
  <si>
    <t>5531211157</t>
  </si>
  <si>
    <t>910_seth</t>
  </si>
  <si>
    <t>Seth_holmes2019</t>
  </si>
  <si>
    <t>1456293406</t>
  </si>
  <si>
    <t>ZaFactory83</t>
  </si>
  <si>
    <t>North Carolina,California</t>
  </si>
  <si>
    <t>8083184076</t>
  </si>
  <si>
    <t>2066838257</t>
  </si>
  <si>
    <t>overstepa</t>
  </si>
  <si>
    <t>6614587527</t>
  </si>
  <si>
    <t>6302562146</t>
  </si>
  <si>
    <t>blessya352</t>
  </si>
  <si>
    <t>Dee.2.turnt</t>
  </si>
  <si>
    <t>7317409314</t>
  </si>
  <si>
    <t>North Carolina,California,Georgia,Virginia</t>
  </si>
  <si>
    <t>9807045498</t>
  </si>
  <si>
    <t>5608691460</t>
  </si>
  <si>
    <t>antonito98</t>
  </si>
  <si>
    <t>8189689742</t>
  </si>
  <si>
    <t>6633520666</t>
  </si>
  <si>
    <t>South Carolina,Georgia</t>
  </si>
  <si>
    <t>muncho.williams</t>
  </si>
  <si>
    <t>1293886822</t>
  </si>
  <si>
    <t>blatt21</t>
  </si>
  <si>
    <t>7865101218</t>
  </si>
  <si>
    <t>Lowkeyy_varii</t>
  </si>
  <si>
    <t>1719455893</t>
  </si>
  <si>
    <t>babyjug</t>
  </si>
  <si>
    <t>Maryland,Delaware,Virginia,Pennsylvania,New York,North Carolina,Georgia,South Carolina</t>
  </si>
  <si>
    <t>2402713931</t>
  </si>
  <si>
    <t>5386833717</t>
  </si>
  <si>
    <t>onelasttime95</t>
  </si>
  <si>
    <t>7046701622</t>
  </si>
  <si>
    <t>1069914126</t>
  </si>
  <si>
    <t>7249777935</t>
  </si>
  <si>
    <t>1127020214</t>
  </si>
  <si>
    <t>PKGODZ</t>
  </si>
  <si>
    <t>5086667777</t>
  </si>
  <si>
    <t>1083670574</t>
  </si>
  <si>
    <t>7179620017</t>
  </si>
  <si>
    <t>1083749318</t>
  </si>
  <si>
    <t>Gas_Service316</t>
  </si>
  <si>
    <t>@DonaldDump69</t>
  </si>
  <si>
    <t>5536105032</t>
  </si>
  <si>
    <t>MiaSkrt</t>
  </si>
  <si>
    <t>7044726205</t>
  </si>
  <si>
    <t>5224003222</t>
  </si>
  <si>
    <t>Trvpmoneybitch</t>
  </si>
  <si>
    <t>8644264876</t>
  </si>
  <si>
    <t>7124950942</t>
  </si>
  <si>
    <t>+18038760314</t>
  </si>
  <si>
    <t>7237707546</t>
  </si>
  <si>
    <t>New York,Pennsylvania</t>
  </si>
  <si>
    <t>2259543198</t>
  </si>
  <si>
    <t>1321092504</t>
  </si>
  <si>
    <t>Florida,Texas,Oklahoma</t>
  </si>
  <si>
    <t>12284939008</t>
  </si>
  <si>
    <t>1494846154</t>
  </si>
  <si>
    <t>ncpacks</t>
  </si>
  <si>
    <t>jaccmorris</t>
  </si>
  <si>
    <t>828turkeybags</t>
  </si>
  <si>
    <t>1039228281</t>
  </si>
  <si>
    <t>John_Dough2</t>
  </si>
  <si>
    <t>Dr1Dough7</t>
  </si>
  <si>
    <t>5332621106</t>
  </si>
  <si>
    <t>4693539029</t>
  </si>
  <si>
    <t>6852997071</t>
  </si>
  <si>
    <t>6786833748</t>
  </si>
  <si>
    <t>1826918386</t>
  </si>
  <si>
    <t>BackwoodsDistro</t>
  </si>
  <si>
    <t>South Carolina,Georgia,North Carolina</t>
  </si>
  <si>
    <t>9313058041</t>
  </si>
  <si>
    <t>5032908326</t>
  </si>
  <si>
    <t>Hunnid4lunch</t>
  </si>
  <si>
    <t>2762014757</t>
  </si>
  <si>
    <t>977277775</t>
  </si>
  <si>
    <t>2527024749</t>
  </si>
  <si>
    <t>1547482269</t>
  </si>
  <si>
    <t>kellz556</t>
  </si>
  <si>
    <t>Virginia,North Carolina</t>
  </si>
  <si>
    <t>@wp.ark</t>
  </si>
  <si>
    <t>5851023520</t>
  </si>
  <si>
    <t>Jonspeaks</t>
  </si>
  <si>
    <t>6942972190</t>
  </si>
  <si>
    <t>3369427713</t>
  </si>
  <si>
    <t>5688509563</t>
  </si>
  <si>
    <t>9035568188</t>
  </si>
  <si>
    <t>7000551118</t>
  </si>
  <si>
    <t>North Carolina,Virginia,Georgia</t>
  </si>
  <si>
    <t>4705853176</t>
  </si>
  <si>
    <t>1266141700</t>
  </si>
  <si>
    <t>Fuhkyaplug</t>
  </si>
  <si>
    <t>Kingjoffey</t>
  </si>
  <si>
    <t>7323524619</t>
  </si>
  <si>
    <t>North Carolina,Texas</t>
  </si>
  <si>
    <t>wickbandit</t>
  </si>
  <si>
    <t>7083893395</t>
  </si>
  <si>
    <t>ZAMANRU</t>
  </si>
  <si>
    <t>6673365773</t>
  </si>
  <si>
    <t>1076706555</t>
  </si>
  <si>
    <t>DeadHeadMelts</t>
  </si>
  <si>
    <t>New York,California,Florida,North Carolina,Massachusetts,Maryland,Texas</t>
  </si>
  <si>
    <t>@deadheadmelts</t>
  </si>
  <si>
    <t>5943106277</t>
  </si>
  <si>
    <t>salotibi22</t>
  </si>
  <si>
    <t>1961703995</t>
  </si>
  <si>
    <t>Real1kExotics</t>
  </si>
  <si>
    <t>8437039625</t>
  </si>
  <si>
    <t>5004520436</t>
  </si>
  <si>
    <t>DMV2k24</t>
  </si>
  <si>
    <t>Yome</t>
  </si>
  <si>
    <t>1261736625</t>
  </si>
  <si>
    <t>allcashnocredit</t>
  </si>
  <si>
    <t>.lestron</t>
  </si>
  <si>
    <t>5815071958</t>
  </si>
  <si>
    <t>FrankPacks</t>
  </si>
  <si>
    <t>6089277798</t>
  </si>
  <si>
    <t>5986071305</t>
  </si>
  <si>
    <t>Oklahoma,Pennsylvania</t>
  </si>
  <si>
    <t>6513634168</t>
  </si>
  <si>
    <t>5061226581</t>
  </si>
  <si>
    <t>OutlawWillow</t>
  </si>
  <si>
    <t>+14706293301</t>
  </si>
  <si>
    <t>5726446399</t>
  </si>
  <si>
    <t>zay00091</t>
  </si>
  <si>
    <t>Oregon</t>
  </si>
  <si>
    <t>+2539734147</t>
  </si>
  <si>
    <t>6011638441</t>
  </si>
  <si>
    <t>fastmoneyzaee</t>
  </si>
  <si>
    <t>3465438139</t>
  </si>
  <si>
    <t>6171173214</t>
  </si>
  <si>
    <t>ewaybih</t>
  </si>
  <si>
    <t>9103053859</t>
  </si>
  <si>
    <t>6750273747</t>
  </si>
  <si>
    <t>Qthepump</t>
  </si>
  <si>
    <t>7889107574</t>
  </si>
  <si>
    <t>7069553654</t>
  </si>
  <si>
    <t>1915905514</t>
  </si>
  <si>
    <t>RRTruck223</t>
  </si>
  <si>
    <t>B1rae</t>
  </si>
  <si>
    <t>5433228501</t>
  </si>
  <si>
    <t>1of1z</t>
  </si>
  <si>
    <t>5210956178</t>
  </si>
  <si>
    <t>Coach_Lo74</t>
  </si>
  <si>
    <t>+7702940917</t>
  </si>
  <si>
    <t>7180081453</t>
  </si>
  <si>
    <t>itsgiancarlos</t>
  </si>
  <si>
    <t>5606436056</t>
  </si>
  <si>
    <t>9109225801</t>
  </si>
  <si>
    <t>6660637891</t>
  </si>
  <si>
    <t>ProgramminTomBrady</t>
  </si>
  <si>
    <t>6263149131</t>
  </si>
  <si>
    <t>5014369094</t>
  </si>
  <si>
    <t>6306602099</t>
  </si>
  <si>
    <t>6000654011</t>
  </si>
  <si>
    <t>Kingswypr</t>
  </si>
  <si>
    <t>+18392908633</t>
  </si>
  <si>
    <t>6314171127</t>
  </si>
  <si>
    <t>+17048108372</t>
  </si>
  <si>
    <t>5943936950</t>
  </si>
  <si>
    <t>SunnyExotics</t>
  </si>
  <si>
    <t>Osamablitz</t>
  </si>
  <si>
    <t>6954487779</t>
  </si>
  <si>
    <t>glassrunner</t>
  </si>
  <si>
    <t>fuckrichee</t>
  </si>
  <si>
    <t>1074617920</t>
  </si>
  <si>
    <t>thegaswayexotics</t>
  </si>
  <si>
    <t>3158802142</t>
  </si>
  <si>
    <t>6125133480</t>
  </si>
  <si>
    <t>2rbrownie</t>
  </si>
  <si>
    <t>5276406384</t>
  </si>
  <si>
    <t>Jaysonz34</t>
  </si>
  <si>
    <t>1665558196</t>
  </si>
  <si>
    <t>Skii_meds</t>
  </si>
  <si>
    <t>North Carolina,Oregon,South Carolina,Maryland,Virginia</t>
  </si>
  <si>
    <t>+7042086241</t>
  </si>
  <si>
    <t>6281224483</t>
  </si>
  <si>
    <t>4707147166</t>
  </si>
  <si>
    <t>1136970431</t>
  </si>
  <si>
    <t>8282009881</t>
  </si>
  <si>
    <t>49730368</t>
  </si>
  <si>
    <t>Blaccyoungsta</t>
  </si>
  <si>
    <t>New York,Maryland,Texas,Delaware</t>
  </si>
  <si>
    <t>+233554114082</t>
  </si>
  <si>
    <t>Omarfarouktoure</t>
  </si>
  <si>
    <t>2021748082</t>
  </si>
  <si>
    <t>gloryGE</t>
  </si>
  <si>
    <t>+17045650319</t>
  </si>
  <si>
    <t>5262760603</t>
  </si>
  <si>
    <t>vxxccp</t>
  </si>
  <si>
    <t>Mellotoocrzy</t>
  </si>
  <si>
    <t>1094435943</t>
  </si>
  <si>
    <t>saint_leonard</t>
  </si>
  <si>
    <t>California,North Carolina</t>
  </si>
  <si>
    <t>Nigger123</t>
  </si>
  <si>
    <t>6309877393</t>
  </si>
  <si>
    <t>inasuldeen</t>
  </si>
  <si>
    <t>+251915641013</t>
  </si>
  <si>
    <t>5263590397</t>
  </si>
  <si>
    <t>P0NZi</t>
  </si>
  <si>
    <t>Commaz_.</t>
  </si>
  <si>
    <t>6070628854</t>
  </si>
  <si>
    <t>9802570689</t>
  </si>
  <si>
    <t>6839379746</t>
  </si>
  <si>
    <t>North Carolina,Georgia,Florida</t>
  </si>
  <si>
    <t>9106911509</t>
  </si>
  <si>
    <t>7337106875</t>
  </si>
  <si>
    <t>California,Texas</t>
  </si>
  <si>
    <t>+14036048631</t>
  </si>
  <si>
    <t>5243994794</t>
  </si>
  <si>
    <t>blissfix</t>
  </si>
  <si>
    <t>3377850726</t>
  </si>
  <si>
    <t>1465224044</t>
  </si>
  <si>
    <t>NeweragasgasOG</t>
  </si>
  <si>
    <t>California,Massachusetts</t>
  </si>
  <si>
    <t>+8573531362</t>
  </si>
  <si>
    <t>6911204701</t>
  </si>
  <si>
    <t>quellnquelly</t>
  </si>
  <si>
    <t>7513328326</t>
  </si>
  <si>
    <t>+12136462907</t>
  </si>
  <si>
    <t>5518840755</t>
  </si>
  <si>
    <t>Jd_Tha_P</t>
  </si>
  <si>
    <t>+3108480810</t>
  </si>
  <si>
    <t>6079816716</t>
  </si>
  <si>
    <t>Trash_panda1</t>
  </si>
  <si>
    <t>4242213153</t>
  </si>
  <si>
    <t>benz0.3x</t>
  </si>
  <si>
    <t>7500228712</t>
  </si>
  <si>
    <t>7046708336</t>
  </si>
  <si>
    <t>6339601599</t>
  </si>
  <si>
    <t>SosaWhamy</t>
  </si>
  <si>
    <t>7044412759</t>
  </si>
  <si>
    <t>856314232</t>
  </si>
  <si>
    <t>2154031901</t>
  </si>
  <si>
    <t>5095909881</t>
  </si>
  <si>
    <t>GshockCash</t>
  </si>
  <si>
    <t>7623405759</t>
  </si>
  <si>
    <t>7466036733</t>
  </si>
  <si>
    <t>Florida,Texas,North Carolina</t>
  </si>
  <si>
    <t>Tmustafalic21</t>
  </si>
  <si>
    <t>5514508496</t>
  </si>
  <si>
    <t>KingExotics401</t>
  </si>
  <si>
    <t>MisaelxJimenez</t>
  </si>
  <si>
    <t>1127523972</t>
  </si>
  <si>
    <t>DA_FLOWER_GOD</t>
  </si>
  <si>
    <t>8034630794</t>
  </si>
  <si>
    <t>6471242425</t>
  </si>
  <si>
    <t>8392141061</t>
  </si>
  <si>
    <t>5246328212</t>
  </si>
  <si>
    <t>+19105011689</t>
  </si>
  <si>
    <t>6680368221</t>
  </si>
  <si>
    <t>EasymoneyJuvie1</t>
  </si>
  <si>
    <t>7432138544</t>
  </si>
  <si>
    <t>1706997158</t>
  </si>
  <si>
    <t>Georgia,Texas</t>
  </si>
  <si>
    <t>+15042486833</t>
  </si>
  <si>
    <t>5565154094</t>
  </si>
  <si>
    <t>DonSwipess</t>
  </si>
  <si>
    <t>Pennsylvania,New York,California</t>
  </si>
  <si>
    <t>4845017720</t>
  </si>
  <si>
    <t>1204557595</t>
  </si>
  <si>
    <t>Dieselthegerman</t>
  </si>
  <si>
    <t>North Carolina,South Carolina,Georgia</t>
  </si>
  <si>
    <t>8647633602</t>
  </si>
  <si>
    <t>7582694388</t>
  </si>
  <si>
    <t>6614862189</t>
  </si>
  <si>
    <t>7451972800</t>
  </si>
  <si>
    <t>7748474618</t>
  </si>
  <si>
    <t>5984704257</t>
  </si>
  <si>
    <t>packsloading</t>
  </si>
  <si>
    <t>Delaware,North Carolina</t>
  </si>
  <si>
    <t>9805525256</t>
  </si>
  <si>
    <t>6907150326</t>
  </si>
  <si>
    <t>3523637931</t>
  </si>
  <si>
    <t>6731953343</t>
  </si>
  <si>
    <t>Florida,North Carolina,California</t>
  </si>
  <si>
    <t>18503411915</t>
  </si>
  <si>
    <t>5038087143</t>
  </si>
  <si>
    <t>9047085207</t>
  </si>
  <si>
    <t>5878791182</t>
  </si>
  <si>
    <t>h34744</t>
  </si>
  <si>
    <t>h.bayaa</t>
  </si>
  <si>
    <t>7800098796</t>
  </si>
  <si>
    <t>11111111111</t>
  </si>
  <si>
    <t>6393366927</t>
  </si>
  <si>
    <t>California,Texas,North Carolina</t>
  </si>
  <si>
    <t>+6618652406</t>
  </si>
  <si>
    <t>6940478708</t>
  </si>
  <si>
    <t>2177220789</t>
  </si>
  <si>
    <t>6375492315</t>
  </si>
  <si>
    <t>South Carolina,California</t>
  </si>
  <si>
    <t>terrorheart14@gmail.com</t>
  </si>
  <si>
    <t>6333450954</t>
  </si>
  <si>
    <t>12256381184</t>
  </si>
  <si>
    <t>5828612850</t>
  </si>
  <si>
    <t>Getrichwithme2025</t>
  </si>
  <si>
    <t>Oregon,Pennsylvania</t>
  </si>
  <si>
    <t>wincishere1765</t>
  </si>
  <si>
    <t>5495419512</t>
  </si>
  <si>
    <t>sealcosby82</t>
  </si>
  <si>
    <t>Stixznbrixzpt.2</t>
  </si>
  <si>
    <t>1632520710</t>
  </si>
  <si>
    <t>acela69</t>
  </si>
  <si>
    <t>6262398650</t>
  </si>
  <si>
    <t>6881682149</t>
  </si>
  <si>
    <t>takethatchance</t>
  </si>
  <si>
    <t>J5_exotics</t>
  </si>
  <si>
    <t>5728467202</t>
  </si>
  <si>
    <t>+17047808841</t>
  </si>
  <si>
    <t>@doughboy843</t>
  </si>
  <si>
    <t>7444944652</t>
  </si>
  <si>
    <t>+17215877016</t>
  </si>
  <si>
    <t>718680498</t>
  </si>
  <si>
    <t>ace_boon</t>
  </si>
  <si>
    <t>+6468230876</t>
  </si>
  <si>
    <t>6316428390</t>
  </si>
  <si>
    <t>Gwm63</t>
  </si>
  <si>
    <t>5715977361</t>
  </si>
  <si>
    <t>7310963503</t>
  </si>
  <si>
    <t>H_Mart_DM</t>
  </si>
  <si>
    <t>+19852380145</t>
  </si>
  <si>
    <t>5772808997</t>
  </si>
  <si>
    <t>Malccstockton</t>
  </si>
  <si>
    <t>7266426210</t>
  </si>
  <si>
    <t>Florida,Georgia</t>
  </si>
  <si>
    <t>9296407144</t>
  </si>
  <si>
    <t>6805573721</t>
  </si>
  <si>
    <t>@gautier_ladi</t>
  </si>
  <si>
    <t>1173597356</t>
  </si>
  <si>
    <t>wettboii20</t>
  </si>
  <si>
    <t>3232520513</t>
  </si>
  <si>
    <t>1762008494</t>
  </si>
  <si>
    <t>CaliPlugTelegram</t>
  </si>
  <si>
    <t>3232121880</t>
  </si>
  <si>
    <t>5698266850</t>
  </si>
  <si>
    <t>guwopsaint</t>
  </si>
  <si>
    <t>5625780022</t>
  </si>
  <si>
    <t>7282635661</t>
  </si>
  <si>
    <t>8186241747</t>
  </si>
  <si>
    <t>6881020587</t>
  </si>
  <si>
    <t>soloofr</t>
  </si>
  <si>
    <t>Georgia,Maryland,Oregon</t>
  </si>
  <si>
    <t>+4049528511</t>
  </si>
  <si>
    <t>6886663375</t>
  </si>
  <si>
    <t>6628828437</t>
  </si>
  <si>
    <t>5608374829</t>
  </si>
  <si>
    <t>3238268725</t>
  </si>
  <si>
    <t>7054432302</t>
  </si>
  <si>
    <t>YPC454</t>
  </si>
  <si>
    <t>+4073427392</t>
  </si>
  <si>
    <t>1902722056</t>
  </si>
  <si>
    <t>FbgJohnathan</t>
  </si>
  <si>
    <t>6014216533</t>
  </si>
  <si>
    <t>7355389260</t>
  </si>
  <si>
    <t>5627196019</t>
  </si>
  <si>
    <t>1346164375</t>
  </si>
  <si>
    <t>North Carolina,California,South Carolina</t>
  </si>
  <si>
    <t>Ceemfnjay</t>
  </si>
  <si>
    <t>1011529108</t>
  </si>
  <si>
    <t>NastyNasOTH</t>
  </si>
  <si>
    <t>+9192215660</t>
  </si>
  <si>
    <t>1630263659</t>
  </si>
  <si>
    <t>Riickiy</t>
  </si>
  <si>
    <t>Beck540</t>
  </si>
  <si>
    <t>1732518387</t>
  </si>
  <si>
    <t>njpakcollector</t>
  </si>
  <si>
    <t>9739759941</t>
  </si>
  <si>
    <t>7084042176</t>
  </si>
  <si>
    <t>14242242777</t>
  </si>
  <si>
    <t>6963805947</t>
  </si>
  <si>
    <t>casperthaghost</t>
  </si>
  <si>
    <t>Maryland,Virginia,New York,Delaware</t>
  </si>
  <si>
    <t>3465569941</t>
  </si>
  <si>
    <t>5024160004</t>
  </si>
  <si>
    <t>Shaggy1420</t>
  </si>
  <si>
    <t>+18649862093</t>
  </si>
  <si>
    <t>shaggy_llc2</t>
  </si>
  <si>
    <t>6774466774</t>
  </si>
  <si>
    <t>clipp_living</t>
  </si>
  <si>
    <t>Georgia,North Carolina,Florida</t>
  </si>
  <si>
    <t>9012160724</t>
  </si>
  <si>
    <t>880026982</t>
  </si>
  <si>
    <t>2516569576</t>
  </si>
  <si>
    <t>6732690538</t>
  </si>
  <si>
    <t>Mad_hatter_official</t>
  </si>
  <si>
    <t>Ok</t>
  </si>
  <si>
    <t>7349374879</t>
  </si>
  <si>
    <t>2485254393</t>
  </si>
  <si>
    <t>729712978</t>
  </si>
  <si>
    <t>7169698166</t>
  </si>
  <si>
    <t>6739628515</t>
  </si>
  <si>
    <t>3144597903</t>
  </si>
  <si>
    <t>5557030100</t>
  </si>
  <si>
    <t>New York,North Carolina</t>
  </si>
  <si>
    <t>Selfmade_nj</t>
  </si>
  <si>
    <t>2003219551</t>
  </si>
  <si>
    <t>Kickitover2x</t>
  </si>
  <si>
    <t>Anitdatprince</t>
  </si>
  <si>
    <t>6706549442</t>
  </si>
  <si>
    <t>DoloSkully</t>
  </si>
  <si>
    <t>+19109646239</t>
  </si>
  <si>
    <t>5479347766</t>
  </si>
  <si>
    <t>younginwitdagas</t>
  </si>
  <si>
    <t>Chance_choate17</t>
  </si>
  <si>
    <t>7514479534</t>
  </si>
  <si>
    <t>Tgsgkurt</t>
  </si>
  <si>
    <t>2125101174</t>
  </si>
  <si>
    <t>4057198713</t>
  </si>
  <si>
    <t>6339693838</t>
  </si>
  <si>
    <t>hotshiestyy</t>
  </si>
  <si>
    <t>8039067244</t>
  </si>
  <si>
    <t>7325465887</t>
  </si>
  <si>
    <t>9804259356</t>
  </si>
  <si>
    <t>6489425106</t>
  </si>
  <si>
    <t>2546052388</t>
  </si>
  <si>
    <t>7214402993</t>
  </si>
  <si>
    <t>3526658295</t>
  </si>
  <si>
    <t>6931163669</t>
  </si>
  <si>
    <t>CBlizzy5</t>
  </si>
  <si>
    <t>+5805830008</t>
  </si>
  <si>
    <t>5372260124</t>
  </si>
  <si>
    <t>RISK_TAKER55</t>
  </si>
  <si>
    <t>California,Virginia</t>
  </si>
  <si>
    <t>@big.riskk5</t>
  </si>
  <si>
    <t>7440174655</t>
  </si>
  <si>
    <t>+12513073577</t>
  </si>
  <si>
    <t>6664385683</t>
  </si>
  <si>
    <t>2027020530</t>
  </si>
  <si>
    <t>7127371847</t>
  </si>
  <si>
    <t>@gtm._.pj</t>
  </si>
  <si>
    <t>6864865952</t>
  </si>
  <si>
    <t>MzLuckieCharm</t>
  </si>
  <si>
    <t>9432123342</t>
  </si>
  <si>
    <t>5510036402</t>
  </si>
  <si>
    <t>shayola30</t>
  </si>
  <si>
    <t>Pennsylvania,New York</t>
  </si>
  <si>
    <t>Shayola30</t>
  </si>
  <si>
    <t>6810097972</t>
  </si>
  <si>
    <t>KtmExoticzz</t>
  </si>
  <si>
    <t>9198682013</t>
  </si>
  <si>
    <t>7853336407</t>
  </si>
  <si>
    <t>domo2230</t>
  </si>
  <si>
    <t>Payhomage2025</t>
  </si>
  <si>
    <t>6062988369</t>
  </si>
  <si>
    <t>Princessfav888</t>
  </si>
  <si>
    <t>Zaysamsonn</t>
  </si>
  <si>
    <t>7365371010</t>
  </si>
  <si>
    <t>4482297017</t>
  </si>
  <si>
    <t>7175832466</t>
  </si>
  <si>
    <t>MotionGassHavin</t>
  </si>
  <si>
    <t>California,Georgia,Texas,Oklahoma,Maryland</t>
  </si>
  <si>
    <t>15025793484</t>
  </si>
  <si>
    <t>Trapvampire26263@gmail.com</t>
  </si>
  <si>
    <t>Officialgizz</t>
  </si>
  <si>
    <t>Gizz MotionGassHavinn</t>
  </si>
  <si>
    <t>7974378167</t>
  </si>
  <si>
    <t>RE_Starff</t>
  </si>
  <si>
    <t>Maguire_Graham</t>
  </si>
  <si>
    <t>6041075323</t>
  </si>
  <si>
    <t>Ie.photographer</t>
  </si>
  <si>
    <t>6564371778</t>
  </si>
  <si>
    <t>that_boy_mare</t>
  </si>
  <si>
    <t>6671838302</t>
  </si>
  <si>
    <t>9804184314</t>
  </si>
  <si>
    <t>5171819173</t>
  </si>
  <si>
    <t>PesoRxHub</t>
  </si>
  <si>
    <t>+9087642653</t>
  </si>
  <si>
    <t>6735275213</t>
  </si>
  <si>
    <t>9093324971</t>
  </si>
  <si>
    <t>1189284071</t>
  </si>
  <si>
    <t>doubleup357</t>
  </si>
  <si>
    <t>+3134245338</t>
  </si>
  <si>
    <t>7105887670</t>
  </si>
  <si>
    <t>Frenshyy</t>
  </si>
  <si>
    <t>+3053356533</t>
  </si>
  <si>
    <t>5008479857</t>
  </si>
  <si>
    <t>3473222503</t>
  </si>
  <si>
    <t>6714355292</t>
  </si>
  <si>
    <t>Cubans1049</t>
  </si>
  <si>
    <t>7289752428</t>
  </si>
  <si>
    <t>9514551221</t>
  </si>
  <si>
    <t>5700830126</t>
  </si>
  <si>
    <t>Yitzhhak</t>
  </si>
  <si>
    <t>New York,Texas,California,Florida</t>
  </si>
  <si>
    <t>Chigemezupi@gmail.com</t>
  </si>
  <si>
    <t>Mezuchi</t>
  </si>
  <si>
    <t>RealYitzhak</t>
  </si>
  <si>
    <t>Its_meizu</t>
  </si>
  <si>
    <t>418893714</t>
  </si>
  <si>
    <t>ThatJustIsntEmpiricallyPossiblee</t>
  </si>
  <si>
    <t>Criminalsick</t>
  </si>
  <si>
    <t>6408961835</t>
  </si>
  <si>
    <t>Kociied</t>
  </si>
  <si>
    <t>New York,South Carolina</t>
  </si>
  <si>
    <t>646Keith</t>
  </si>
  <si>
    <t>7328452871</t>
  </si>
  <si>
    <t>+19515420818</t>
  </si>
  <si>
    <t>1138722581</t>
  </si>
  <si>
    <t>OUTLET_MARKET</t>
  </si>
  <si>
    <t>Slimebabytripp</t>
  </si>
  <si>
    <t>7064521946</t>
  </si>
  <si>
    <t>702.paco</t>
  </si>
  <si>
    <t>7142704889</t>
  </si>
  <si>
    <t>6265377158</t>
  </si>
  <si>
    <t>5841969222</t>
  </si>
  <si>
    <t>9513879222</t>
  </si>
  <si>
    <t>6487754928</t>
  </si>
  <si>
    <t>wenyaheadafullygetlow</t>
  </si>
  <si>
    <t>7317925728</t>
  </si>
  <si>
    <t>New York,Texas</t>
  </si>
  <si>
    <t>6319924989</t>
  </si>
  <si>
    <t>6003029626</t>
  </si>
  <si>
    <t>3233998691</t>
  </si>
  <si>
    <t>5348366419</t>
  </si>
  <si>
    <t>TREEKINGZCEO</t>
  </si>
  <si>
    <t>Alphonsothedog</t>
  </si>
  <si>
    <t>7625009526</t>
  </si>
  <si>
    <t>5245395230</t>
  </si>
  <si>
    <t>dickcapone</t>
  </si>
  <si>
    <t>+13233046112</t>
  </si>
  <si>
    <t>1571671678</t>
  </si>
  <si>
    <t>4706688028</t>
  </si>
  <si>
    <t>6193139290</t>
  </si>
  <si>
    <t>a1gway</t>
  </si>
  <si>
    <t>9803638704</t>
  </si>
  <si>
    <t>1203625211</t>
  </si>
  <si>
    <t>yuhboistrap1</t>
  </si>
  <si>
    <t>9782410437</t>
  </si>
  <si>
    <t>7444161541</t>
  </si>
  <si>
    <t>8644376667</t>
  </si>
  <si>
    <t>5924055652</t>
  </si>
  <si>
    <t>6892179962</t>
  </si>
  <si>
    <t>6390085469</t>
  </si>
  <si>
    <t>California,Florida</t>
  </si>
  <si>
    <t>+12133325780</t>
  </si>
  <si>
    <t>7240179898</t>
  </si>
  <si>
    <t>+16786772591</t>
  </si>
  <si>
    <t>8141326741</t>
  </si>
  <si>
    <t>gmbmc_</t>
  </si>
  <si>
    <t>7466146666</t>
  </si>
  <si>
    <t>New York,Virginia,North Carolina,Texas</t>
  </si>
  <si>
    <t>5854859082</t>
  </si>
  <si>
    <t>7731771002</t>
  </si>
  <si>
    <t>7046528056</t>
  </si>
  <si>
    <t>7254991478</t>
  </si>
  <si>
    <t>8138386972</t>
  </si>
  <si>
    <t>1523128794</t>
  </si>
  <si>
    <t>chinola57</t>
  </si>
  <si>
    <t>5628059511</t>
  </si>
  <si>
    <t>1493430168</t>
  </si>
  <si>
    <t>trivo1981</t>
  </si>
  <si>
    <t>9102170942</t>
  </si>
  <si>
    <t>5719088699</t>
  </si>
  <si>
    <t>2139521550</t>
  </si>
  <si>
    <t>7560007492</t>
  </si>
  <si>
    <t>+17167170230</t>
  </si>
  <si>
    <t>6596031903</t>
  </si>
  <si>
    <t>Karellnganso</t>
  </si>
  <si>
    <t>@karell_nganso</t>
  </si>
  <si>
    <t>Karell_ngs</t>
  </si>
  <si>
    <t>7035911849</t>
  </si>
  <si>
    <t>8032910317</t>
  </si>
  <si>
    <t>7366426343</t>
  </si>
  <si>
    <t>getingmoneyfast</t>
  </si>
  <si>
    <t>Bossman_mobtie4life</t>
  </si>
  <si>
    <t>6098972656</t>
  </si>
  <si>
    <t>Castroba21@icloud.com</t>
  </si>
  <si>
    <t>5194318055</t>
  </si>
  <si>
    <t>+2404449096</t>
  </si>
  <si>
    <t>7657298541</t>
  </si>
  <si>
    <t>7343609254</t>
  </si>
  <si>
    <t>1465177259</t>
  </si>
  <si>
    <t>ThuGMoDy</t>
  </si>
  <si>
    <t>7147151472</t>
  </si>
  <si>
    <t>8034305827</t>
  </si>
  <si>
    <t>p2playerr</t>
  </si>
  <si>
    <t>6332835443</t>
  </si>
  <si>
    <t>+9514878262</t>
  </si>
  <si>
    <t>7049085856</t>
  </si>
  <si>
    <t>amahlemnyandu_</t>
  </si>
  <si>
    <t>7624332852</t>
  </si>
  <si>
    <t>+16788185980</t>
  </si>
  <si>
    <t>5922738349</t>
  </si>
  <si>
    <t>+15044320757</t>
  </si>
  <si>
    <t>@Dee2DaCore</t>
  </si>
  <si>
    <t>923069762</t>
  </si>
  <si>
    <t>California,Oklahoma,Florida</t>
  </si>
  <si>
    <t>+12792343954</t>
  </si>
  <si>
    <t>7677654494</t>
  </si>
  <si>
    <t>9323203962</t>
  </si>
  <si>
    <t>big.bo2</t>
  </si>
  <si>
    <t>1439662773</t>
  </si>
  <si>
    <t>nokapexotics</t>
  </si>
  <si>
    <t>4706423281</t>
  </si>
  <si>
    <t>1919589589</t>
  </si>
  <si>
    <t>e_duble_d</t>
  </si>
  <si>
    <t>5623188080</t>
  </si>
  <si>
    <t>5490778582</t>
  </si>
  <si>
    <t>Swifthdeno2x</t>
  </si>
  <si>
    <t>Swifthdeno2</t>
  </si>
  <si>
    <t>7138503012</t>
  </si>
  <si>
    <t>find_aroute</t>
  </si>
  <si>
    <t>New York,Georgia</t>
  </si>
  <si>
    <t>9296911507</t>
  </si>
  <si>
    <t>6316925702</t>
  </si>
  <si>
    <t>Emily_colonn</t>
  </si>
  <si>
    <t>New York,Florida,California</t>
  </si>
  <si>
    <t>Godson_donblaq700</t>
  </si>
  <si>
    <t>7268027580</t>
  </si>
  <si>
    <t>ykdouble_r</t>
  </si>
  <si>
    <t>6692420156</t>
  </si>
  <si>
    <t>thezoekief</t>
  </si>
  <si>
    <t>Oklahoma,Maryland</t>
  </si>
  <si>
    <t>Birieje</t>
  </si>
  <si>
    <t>7066337461</t>
  </si>
  <si>
    <t>aceboogdagoat5</t>
  </si>
  <si>
    <t>5123413669</t>
  </si>
  <si>
    <t>KingZay4CK</t>
  </si>
  <si>
    <t>Zay4CK</t>
  </si>
  <si>
    <t>6826537226</t>
  </si>
  <si>
    <t>9152190429</t>
  </si>
  <si>
    <t>1998777056</t>
  </si>
  <si>
    <t>hoodfamee</t>
  </si>
  <si>
    <t>+14049132578</t>
  </si>
  <si>
    <t>7824864145</t>
  </si>
  <si>
    <t>Pennsylvania,Virginia</t>
  </si>
  <si>
    <t>mike060959@gmail.com</t>
  </si>
  <si>
    <t>1k_miike</t>
  </si>
  <si>
    <t>5798844658</t>
  </si>
  <si>
    <t>Harlem347</t>
  </si>
  <si>
    <t>6124266185</t>
  </si>
  <si>
    <t>Pnut636</t>
  </si>
  <si>
    <t>3154474762</t>
  </si>
  <si>
    <t>658753535</t>
  </si>
  <si>
    <t>CB7825</t>
  </si>
  <si>
    <t>Moneytreesdmv</t>
  </si>
  <si>
    <t>7128336836</t>
  </si>
  <si>
    <t>+18037472008</t>
  </si>
  <si>
    <t>7415847130</t>
  </si>
  <si>
    <t>Georgia,Florida</t>
  </si>
  <si>
    <t>4044300290</t>
  </si>
  <si>
    <t>7738579575</t>
  </si>
  <si>
    <t>Josiahvann60@gmail.com</t>
  </si>
  <si>
    <t>osamajaayy</t>
  </si>
  <si>
    <t>6714140403</t>
  </si>
  <si>
    <t>Skinny016</t>
  </si>
  <si>
    <t>numbaafivee</t>
  </si>
  <si>
    <t>1414689088</t>
  </si>
  <si>
    <t>TrapOsama448</t>
  </si>
  <si>
    <t>8032106097</t>
  </si>
  <si>
    <t>5529868420</t>
  </si>
  <si>
    <t>vazabags_540</t>
  </si>
  <si>
    <t>woo_skiee</t>
  </si>
  <si>
    <t>1315101369</t>
  </si>
  <si>
    <t>BigGwaupfromthe6</t>
  </si>
  <si>
    <t>2522279084</t>
  </si>
  <si>
    <t>6931604239</t>
  </si>
  <si>
    <t>9197292703</t>
  </si>
  <si>
    <t>6847102257</t>
  </si>
  <si>
    <t>9108252079</t>
  </si>
  <si>
    <t>5270430266</t>
  </si>
  <si>
    <t>Tywitdamotion</t>
  </si>
  <si>
    <t>7043459073</t>
  </si>
  <si>
    <t>6203727653</t>
  </si>
  <si>
    <t>+13023670432</t>
  </si>
  <si>
    <t>5646127513</t>
  </si>
  <si>
    <t>taewitdasack4</t>
  </si>
  <si>
    <t>5996618729</t>
  </si>
  <si>
    <t>Shoot.4xjack</t>
  </si>
  <si>
    <t>6508438472</t>
  </si>
  <si>
    <t>SpinnyKen</t>
  </si>
  <si>
    <t>Li.ken0</t>
  </si>
  <si>
    <t>5776375111</t>
  </si>
  <si>
    <t>806_ty</t>
  </si>
  <si>
    <t>7376673434</t>
  </si>
  <si>
    <t>Mrupthescore00</t>
  </si>
  <si>
    <t>6957869502</t>
  </si>
  <si>
    <t>5405710667</t>
  </si>
  <si>
    <t>5172167072</t>
  </si>
  <si>
    <t>ski023</t>
  </si>
  <si>
    <t>+19517906225</t>
  </si>
  <si>
    <t>6518514944</t>
  </si>
  <si>
    <t>zah_around</t>
  </si>
  <si>
    <t>Zah_around</t>
  </si>
  <si>
    <t>California, Pennsylvania</t>
  </si>
  <si>
    <t>+12527130215</t>
  </si>
  <si>
    <t>8039332640</t>
  </si>
  <si>
    <t>3145934732</t>
  </si>
  <si>
    <t>+9045057259</t>
  </si>
  <si>
    <t>+8035540047</t>
  </si>
  <si>
    <t>+1786614092</t>
  </si>
  <si>
    <t>+7042441948</t>
  </si>
  <si>
    <t>2522145734</t>
  </si>
  <si>
    <t>8032886064</t>
  </si>
  <si>
    <t>+8287487362</t>
  </si>
  <si>
    <t>+912233434343</t>
  </si>
  <si>
    <t>4706293301</t>
  </si>
  <si>
    <t>+7745684359</t>
  </si>
  <si>
    <t>2766188692</t>
  </si>
  <si>
    <t>7208765929</t>
  </si>
  <si>
    <t>paperboyprint0</t>
  </si>
  <si>
    <t>+12097324699</t>
  </si>
  <si>
    <t>5696022430</t>
  </si>
  <si>
    <t>CountItUp5</t>
  </si>
  <si>
    <t>14048497639</t>
  </si>
  <si>
    <t>1130746219</t>
  </si>
  <si>
    <t>Gwuapino</t>
  </si>
  <si>
    <t>Young_street_dreamer</t>
  </si>
  <si>
    <t>5245051038</t>
  </si>
  <si>
    <t>2562528223</t>
  </si>
  <si>
    <t>5011479578</t>
  </si>
  <si>
    <t>coa10p</t>
  </si>
  <si>
    <t>Coa10p</t>
  </si>
  <si>
    <t>950710906</t>
  </si>
  <si>
    <t>stinckeey</t>
  </si>
  <si>
    <t>x_dakey</t>
  </si>
  <si>
    <t>@fts_dakey</t>
  </si>
  <si>
    <t>1705169481</t>
  </si>
  <si>
    <t>notroundrn</t>
  </si>
  <si>
    <t>notroundrn_</t>
  </si>
  <si>
    <t>5457932650</t>
  </si>
  <si>
    <t>7866632399</t>
  </si>
  <si>
    <t>6849940989</t>
  </si>
  <si>
    <t>DemonR85</t>
  </si>
  <si>
    <t>5157767500</t>
  </si>
  <si>
    <t>667562445</t>
  </si>
  <si>
    <t>+3186258798</t>
  </si>
  <si>
    <t>7951831685</t>
  </si>
  <si>
    <t>9842497635</t>
  </si>
  <si>
    <t>6491374561</t>
  </si>
  <si>
    <t>3149789844</t>
  </si>
  <si>
    <t>6639928858</t>
  </si>
  <si>
    <t>bigdawg161312</t>
  </si>
  <si>
    <t>3342920114</t>
  </si>
  <si>
    <t>5628670262</t>
  </si>
  <si>
    <t>+5137806561</t>
  </si>
  <si>
    <t>6360887307</t>
  </si>
  <si>
    <t>@cavemanabb2</t>
  </si>
  <si>
    <t>5130117201</t>
  </si>
  <si>
    <t>4435401971</t>
  </si>
  <si>
    <t>5848284683</t>
  </si>
  <si>
    <t>jbandszzz</t>
  </si>
  <si>
    <t>Bitxhthislolo</t>
  </si>
  <si>
    <t>1243593988</t>
  </si>
  <si>
    <t>LOCCMASTERS</t>
  </si>
  <si>
    <t>Bleuzq</t>
  </si>
  <si>
    <t>5258148290</t>
  </si>
  <si>
    <t>xgz11</t>
  </si>
  <si>
    <t>gabyale1</t>
  </si>
  <si>
    <t>1813671923</t>
  </si>
  <si>
    <t>jbugwatty@gmail.com</t>
  </si>
  <si>
    <t>Bugg</t>
  </si>
  <si>
    <t>1063450961</t>
  </si>
  <si>
    <t>BELAIRERESERVE</t>
  </si>
  <si>
    <t>2817219246</t>
  </si>
  <si>
    <t>5015811235</t>
  </si>
  <si>
    <t>donwicked</t>
  </si>
  <si>
    <t>+14069393153</t>
  </si>
  <si>
    <t>5608960941</t>
  </si>
  <si>
    <t>9852863421</t>
  </si>
  <si>
    <t>6353047988</t>
  </si>
  <si>
    <t>+7736889445</t>
  </si>
  <si>
    <t>elsamadmuhammad17@gmail.com</t>
  </si>
  <si>
    <t>sharifmuhammad954</t>
  </si>
  <si>
    <t>__ersj</t>
  </si>
  <si>
    <t>6220447390</t>
  </si>
  <si>
    <t>icatchplaysdaily</t>
  </si>
  <si>
    <t>Bsdquel_</t>
  </si>
  <si>
    <t>5580486358</t>
  </si>
  <si>
    <t>LilPinkypink</t>
  </si>
  <si>
    <t>7705578896</t>
  </si>
  <si>
    <t>7460185035</t>
  </si>
  <si>
    <t>3188408836</t>
  </si>
  <si>
    <t>+14438560621</t>
  </si>
  <si>
    <t>6172508383</t>
  </si>
  <si>
    <t>tucknpape</t>
  </si>
  <si>
    <t>3092093586</t>
  </si>
  <si>
    <t>bankrolldray_</t>
  </si>
  <si>
    <t>4564 pintail creek dr canal winchester OH 43110</t>
  </si>
  <si>
    <t>5513246188</t>
  </si>
  <si>
    <t>PlattsV</t>
  </si>
  <si>
    <t>+15185693063</t>
  </si>
  <si>
    <t>1318511306</t>
  </si>
  <si>
    <t>Dabzzz667</t>
  </si>
  <si>
    <t>Daddydabzzz</t>
  </si>
  <si>
    <t>1820705489</t>
  </si>
  <si>
    <t>herbalessance</t>
  </si>
  <si>
    <t>9103520685</t>
  </si>
  <si>
    <t>5775652224</t>
  </si>
  <si>
    <t>8599532057</t>
  </si>
  <si>
    <t>5804600905</t>
  </si>
  <si>
    <t>tonyyayo318</t>
  </si>
  <si>
    <t>3182357546</t>
  </si>
  <si>
    <t>5481988695</t>
  </si>
  <si>
    <t>yeet_5</t>
  </si>
  <si>
    <t>Ineedmoneyeerractionvids</t>
  </si>
  <si>
    <t>6762316293</t>
  </si>
  <si>
    <t>Loudzone626_Verify</t>
  </si>
  <si>
    <t>4158575398</t>
  </si>
  <si>
    <t>790979030</t>
  </si>
  <si>
    <t>MudMadeMonsta</t>
  </si>
  <si>
    <t>+17578187416</t>
  </si>
  <si>
    <t>4blk.zaee</t>
  </si>
  <si>
    <t>5566385118</t>
  </si>
  <si>
    <t>BUDINTHEDUB316</t>
  </si>
  <si>
    <t>13162235099</t>
  </si>
  <si>
    <t>7153440122</t>
  </si>
  <si>
    <t>Tay.marshall06@gmail.com</t>
  </si>
  <si>
    <t>Nmltaedough</t>
  </si>
  <si>
    <t>6527036859</t>
  </si>
  <si>
    <t>BlazingGunz123</t>
  </si>
  <si>
    <t>1ofld</t>
  </si>
  <si>
    <t>6102578133</t>
  </si>
  <si>
    <t>selfmade_kp</t>
  </si>
  <si>
    <t>9049176094</t>
  </si>
  <si>
    <t>7533244571</t>
  </si>
  <si>
    <t>4234432001</t>
  </si>
  <si>
    <t>mafiabusinessprm103@gmail.com</t>
  </si>
  <si>
    <t>@Acekdageneral</t>
  </si>
  <si>
    <t>3931 juniper steert 37421 Chattanooga TN</t>
  </si>
  <si>
    <t>7102307944</t>
  </si>
  <si>
    <t>Tglizzzzy@gmail.com</t>
  </si>
  <si>
    <t>5187958563</t>
  </si>
  <si>
    <t>athezaplug</t>
  </si>
  <si>
    <t>6823468067</t>
  </si>
  <si>
    <t>5021735035</t>
  </si>
  <si>
    <t>shawndoe818</t>
  </si>
  <si>
    <t>Shawndoe818</t>
  </si>
  <si>
    <t>6730593871</t>
  </si>
  <si>
    <t>Wh0Kn3W</t>
  </si>
  <si>
    <t>9432596594</t>
  </si>
  <si>
    <t>7323155665</t>
  </si>
  <si>
    <t>+6083126231</t>
  </si>
  <si>
    <t>1828805284</t>
  </si>
  <si>
    <t>Hazed_Dazed</t>
  </si>
  <si>
    <t>2566337824</t>
  </si>
  <si>
    <t>6189759997</t>
  </si>
  <si>
    <t>b_uzzkill</t>
  </si>
  <si>
    <t>gmo3822</t>
  </si>
  <si>
    <t>1863749050</t>
  </si>
  <si>
    <t>d4vid.tr4pz</t>
  </si>
  <si>
    <t>6189033178</t>
  </si>
  <si>
    <t>3344870911</t>
  </si>
  <si>
    <t>1178747929</t>
  </si>
  <si>
    <t>ricoswavo</t>
  </si>
  <si>
    <t>Biigswavo</t>
  </si>
  <si>
    <t>753488169</t>
  </si>
  <si>
    <t>gingerbreadmon</t>
  </si>
  <si>
    <t>6895002545</t>
  </si>
  <si>
    <t>5518715189</t>
  </si>
  <si>
    <t>8169160189</t>
  </si>
  <si>
    <t>5345477755</t>
  </si>
  <si>
    <t>ceodgib</t>
  </si>
  <si>
    <t>8398109230</t>
  </si>
  <si>
    <t>5140988493</t>
  </si>
  <si>
    <t>9124416627</t>
  </si>
  <si>
    <t>1595869982</t>
  </si>
  <si>
    <t>Malikyah</t>
  </si>
  <si>
    <t>mallyunderated</t>
  </si>
  <si>
    <t>5019379262</t>
  </si>
  <si>
    <t>WoadyBanz</t>
  </si>
  <si>
    <t>WBfaBanz</t>
  </si>
  <si>
    <t>Bigbanz55</t>
  </si>
  <si>
    <t>5498482728</t>
  </si>
  <si>
    <t>Mo_Exoticz</t>
  </si>
  <si>
    <t>Awerdehausen88</t>
  </si>
  <si>
    <t>7113784317</t>
  </si>
  <si>
    <t>8049266532</t>
  </si>
  <si>
    <t>5007553545</t>
  </si>
  <si>
    <t>blake_copeland22</t>
  </si>
  <si>
    <t>6573934643</t>
  </si>
  <si>
    <t>getbizzysak</t>
  </si>
  <si>
    <t>6825972310</t>
  </si>
  <si>
    <t>5415524015</t>
  </si>
  <si>
    <t>top_hat1</t>
  </si>
  <si>
    <t>Bussdownpage</t>
  </si>
  <si>
    <t>6264374581</t>
  </si>
  <si>
    <t>Staydownhoodie</t>
  </si>
  <si>
    <t>5740274555</t>
  </si>
  <si>
    <t>xen_xotics</t>
  </si>
  <si>
    <t>Xenkro</t>
  </si>
  <si>
    <t>Therealxenxotics</t>
  </si>
  <si>
    <t>6830158927</t>
  </si>
  <si>
    <t>EEXOTICSSS</t>
  </si>
  <si>
    <t>+18599070539</t>
  </si>
  <si>
    <t>6291726867</t>
  </si>
  <si>
    <t>millyboys_trap</t>
  </si>
  <si>
    <t>7633550634</t>
  </si>
  <si>
    <t>1508020049</t>
  </si>
  <si>
    <t>b007k4</t>
  </si>
  <si>
    <t>8048698085</t>
  </si>
  <si>
    <t>7669494068</t>
  </si>
  <si>
    <t>Rakingdapape.empire@gmail.com</t>
  </si>
  <si>
    <t>4finance</t>
  </si>
  <si>
    <t>5146360318</t>
  </si>
  <si>
    <t>BigBankJackz</t>
  </si>
  <si>
    <t>+5613600658</t>
  </si>
  <si>
    <t>5124446150</t>
  </si>
  <si>
    <t>TreSantiago5</t>
  </si>
  <si>
    <t>+8645358026</t>
  </si>
  <si>
    <t>2088873321</t>
  </si>
  <si>
    <t>Gmoney1k7</t>
  </si>
  <si>
    <t>_gmomey1k</t>
  </si>
  <si>
    <t>Gerell_20</t>
  </si>
  <si>
    <t>1954482834</t>
  </si>
  <si>
    <t>outoftowner02</t>
  </si>
  <si>
    <t>Mitm slott</t>
  </si>
  <si>
    <t>Slottpros</t>
  </si>
  <si>
    <t>1175187923</t>
  </si>
  <si>
    <t>Downer60</t>
  </si>
  <si>
    <t>9194491911</t>
  </si>
  <si>
    <t>7241890579</t>
  </si>
  <si>
    <t>+12522282209</t>
  </si>
  <si>
    <t>7251858604</t>
  </si>
  <si>
    <t>jackboy_dame</t>
  </si>
  <si>
    <t>bagchaserdame</t>
  </si>
  <si>
    <t>6935879058</t>
  </si>
  <si>
    <t>official_happybuds</t>
  </si>
  <si>
    <t>+237683469069</t>
  </si>
  <si>
    <t>2047665192</t>
  </si>
  <si>
    <t>HellCat_NotAScat</t>
  </si>
  <si>
    <t>8647479498</t>
  </si>
  <si>
    <t>6828604615</t>
  </si>
  <si>
    <t>sawbriar87</t>
  </si>
  <si>
    <t>+14703020443</t>
  </si>
  <si>
    <t>276 Derby Ct
Acworth Ga 30102</t>
  </si>
  <si>
    <t>2145686901</t>
  </si>
  <si>
    <t>Goatted_24</t>
  </si>
  <si>
    <t>+19728278140</t>
  </si>
  <si>
    <t>6776620703</t>
  </si>
  <si>
    <t>3145994057</t>
  </si>
  <si>
    <t>1798181868</t>
  </si>
  <si>
    <t>Bossbotanical</t>
  </si>
  <si>
    <t>7816402460</t>
  </si>
  <si>
    <t>6144218849</t>
  </si>
  <si>
    <t>lockedin_420</t>
  </si>
  <si>
    <t>+18635139830</t>
  </si>
  <si>
    <t>5268014200</t>
  </si>
  <si>
    <t>SmokeBoxGoCrazy</t>
  </si>
  <si>
    <t>+18637770043</t>
  </si>
  <si>
    <t>6382215294</t>
  </si>
  <si>
    <t>8035566713</t>
  </si>
  <si>
    <t>6497110332</t>
  </si>
  <si>
    <t>9108497579</t>
  </si>
  <si>
    <t>5633399846</t>
  </si>
  <si>
    <t>JACKWITHTHEBAG</t>
  </si>
  <si>
    <t>faf_mob</t>
  </si>
  <si>
    <t>6362900642</t>
  </si>
  <si>
    <t>slowir</t>
  </si>
  <si>
    <t>2406568193</t>
  </si>
  <si>
    <t>jrm_hrm</t>
  </si>
  <si>
    <t>6047240761</t>
  </si>
  <si>
    <t>KINGSAVGE17</t>
  </si>
  <si>
    <t>@nvrturnbaxksvage17</t>
  </si>
  <si>
    <t>7241007924</t>
  </si>
  <si>
    <t>ellstbreadup@gmail.com</t>
  </si>
  <si>
    <t>5449667078</t>
  </si>
  <si>
    <t>jlvilla1</t>
  </si>
  <si>
    <t>jdfwnb</t>
  </si>
  <si>
    <t>6725012739</t>
  </si>
  <si>
    <t>DamonDash78</t>
  </si>
  <si>
    <t>+7029658388</t>
  </si>
  <si>
    <t>6933317218</t>
  </si>
  <si>
    <t>3526319531</t>
  </si>
  <si>
    <t>6231706711</t>
  </si>
  <si>
    <t>3184530505</t>
  </si>
  <si>
    <t>1272513298</t>
  </si>
  <si>
    <t>9378295068</t>
  </si>
  <si>
    <t>5791796752</t>
  </si>
  <si>
    <t>Foreverwangin</t>
  </si>
  <si>
    <t>5565091439</t>
  </si>
  <si>
    <t>nickshiesty</t>
  </si>
  <si>
    <t>3377940557</t>
  </si>
  <si>
    <t>5280335005</t>
  </si>
  <si>
    <t>bettasalute</t>
  </si>
  <si>
    <t>Blvqkyub</t>
  </si>
  <si>
    <t>6465803037</t>
  </si>
  <si>
    <t>MakeABagENT</t>
  </si>
  <si>
    <t>+16514854458</t>
  </si>
  <si>
    <t>1359252609</t>
  </si>
  <si>
    <t>Sageisup</t>
  </si>
  <si>
    <t>@sageisup1</t>
  </si>
  <si>
    <t>5425232507</t>
  </si>
  <si>
    <t>Khadijahharvey2002@gmail.com</t>
  </si>
  <si>
    <t>6495871634</t>
  </si>
  <si>
    <t>+2407284873</t>
  </si>
  <si>
    <t>604809069</t>
  </si>
  <si>
    <t>Kyngbritt</t>
  </si>
  <si>
    <t>U</t>
  </si>
  <si>
    <t>5141582400</t>
  </si>
  <si>
    <t>mention447</t>
  </si>
  <si>
    <t>Jakajoemailk@gmail.com</t>
  </si>
  <si>
    <t>Jaka8977</t>
  </si>
  <si>
    <t>5042786751</t>
  </si>
  <si>
    <t>bigbossgotti</t>
  </si>
  <si>
    <t>4784842515</t>
  </si>
  <si>
    <t>1495109175</t>
  </si>
  <si>
    <t>bigjlockk448</t>
  </si>
  <si>
    <t>Cashmoneyexotics_official</t>
  </si>
  <si>
    <t>5666717040</t>
  </si>
  <si>
    <t>dezzfromthac_</t>
  </si>
  <si>
    <t>6691729732</t>
  </si>
  <si>
    <t>+447768077812</t>
  </si>
  <si>
    <t>Morg_zzz</t>
  </si>
  <si>
    <t>5341824589</t>
  </si>
  <si>
    <t>7162918425</t>
  </si>
  <si>
    <t>6470723023</t>
  </si>
  <si>
    <t>gottiapproved888</t>
  </si>
  <si>
    <t>2027632754</t>
  </si>
  <si>
    <t>7165388437</t>
  </si>
  <si>
    <t>9127405282</t>
  </si>
  <si>
    <t>6993052880</t>
  </si>
  <si>
    <t>9124610418</t>
  </si>
  <si>
    <t>6073105639</t>
  </si>
  <si>
    <t>7066126507</t>
  </si>
  <si>
    <t>6758155195</t>
  </si>
  <si>
    <t>MKEDISTRO414</t>
  </si>
  <si>
    <t>+19542614621</t>
  </si>
  <si>
    <t>7089797920</t>
  </si>
  <si>
    <t>asannn46</t>
  </si>
  <si>
    <t>+8634586104</t>
  </si>
  <si>
    <t>6305895630</t>
  </si>
  <si>
    <t>https://www.snapchat.com/add/todd304?share_id=MY50PGSfvXU&amp;locale=en-US</t>
  </si>
  <si>
    <t>6200260629</t>
  </si>
  <si>
    <t>3109880391</t>
  </si>
  <si>
    <t>6429295671</t>
  </si>
  <si>
    <t>getthatbaggatm22</t>
  </si>
  <si>
    <t>1yunggactive</t>
  </si>
  <si>
    <t>6482660091</t>
  </si>
  <si>
    <t>Hawkeye_1981</t>
  </si>
  <si>
    <t>19136080360</t>
  </si>
  <si>
    <t>5652438231</t>
  </si>
  <si>
    <t>dubbctb</t>
  </si>
  <si>
    <t>quishamcflywillams@gmail.com</t>
  </si>
  <si>
    <t>1872 Wellington lane</t>
  </si>
  <si>
    <t>5238589208</t>
  </si>
  <si>
    <t>johndoe0790</t>
  </si>
  <si>
    <t>3195591594</t>
  </si>
  <si>
    <t>7240129007</t>
  </si>
  <si>
    <t>B_eazystore</t>
  </si>
  <si>
    <t>12137842168</t>
  </si>
  <si>
    <t>1301895230</t>
  </si>
  <si>
    <t>TopNotchExotics</t>
  </si>
  <si>
    <t>2523151054</t>
  </si>
  <si>
    <t>5499680175</t>
  </si>
  <si>
    <t>Paulwalker392</t>
  </si>
  <si>
    <t>3093178632</t>
  </si>
  <si>
    <t>7474752770</t>
  </si>
  <si>
    <t>+19014881341</t>
  </si>
  <si>
    <t>6515591758</t>
  </si>
  <si>
    <t>CHASETELEGRAMJOBS</t>
  </si>
  <si>
    <t>Bitches_of_spades</t>
  </si>
  <si>
    <t>6455210838</t>
  </si>
  <si>
    <t>7579432031</t>
  </si>
  <si>
    <t>5187818039</t>
  </si>
  <si>
    <t>2512953632</t>
  </si>
  <si>
    <t>6223395963</t>
  </si>
  <si>
    <t>elchapobrother</t>
  </si>
  <si>
    <t>3475721517</t>
  </si>
  <si>
    <t>6728880409</t>
  </si>
  <si>
    <t>Lopez32397@gmail.com</t>
  </si>
  <si>
    <t>Yxhiko#8223</t>
  </si>
  <si>
    <t>5511320535</t>
  </si>
  <si>
    <t>WildCardExoticsDM</t>
  </si>
  <si>
    <t>+13028988805</t>
  </si>
  <si>
    <t>7296839948</t>
  </si>
  <si>
    <t>Wakemup0256</t>
  </si>
  <si>
    <t>7633377472</t>
  </si>
  <si>
    <t>1980193622</t>
  </si>
  <si>
    <t>gasmoneyexotics</t>
  </si>
  <si>
    <t>2254424844</t>
  </si>
  <si>
    <t>6202466843</t>
  </si>
  <si>
    <t>2524813108</t>
  </si>
  <si>
    <t>7203906627</t>
  </si>
  <si>
    <t>RuKapone</t>
  </si>
  <si>
    <t>+13365204577</t>
  </si>
  <si>
    <t>1607106371</t>
  </si>
  <si>
    <t>MrNane26</t>
  </si>
  <si>
    <t>+61410455583</t>
  </si>
  <si>
    <t>Cloudy_stoney</t>
  </si>
  <si>
    <t>1491941949</t>
  </si>
  <si>
    <t>+17178166560</t>
  </si>
  <si>
    <t>7245870563</t>
  </si>
  <si>
    <t>+17623909055</t>
  </si>
  <si>
    <t>6513734168</t>
  </si>
  <si>
    <t>6886106806</t>
  </si>
  <si>
    <t>boss_manting</t>
  </si>
  <si>
    <t>punchmade.amm</t>
  </si>
  <si>
    <t>6837242581</t>
  </si>
  <si>
    <t>nsauver</t>
  </si>
  <si>
    <t>+16123644815</t>
  </si>
  <si>
    <t>5991657227</t>
  </si>
  <si>
    <t>8042776270</t>
  </si>
  <si>
    <t>6010302873</t>
  </si>
  <si>
    <t>howEAG</t>
  </si>
  <si>
    <t>+7857300898</t>
  </si>
  <si>
    <t>5189464237</t>
  </si>
  <si>
    <t>globabyfattz</t>
  </si>
  <si>
    <t>5042261588</t>
  </si>
  <si>
    <t>5107229986</t>
  </si>
  <si>
    <t>9108852901</t>
  </si>
  <si>
    <t>5601666826</t>
  </si>
  <si>
    <t>8037620243</t>
  </si>
  <si>
    <t>7161522378</t>
  </si>
  <si>
    <t>KittyK825</t>
  </si>
  <si>
    <t>+2622252189</t>
  </si>
  <si>
    <t>5719281537</t>
  </si>
  <si>
    <t>dadagetdough</t>
  </si>
  <si>
    <t>+12094166535</t>
  </si>
  <si>
    <t>2112210058</t>
  </si>
  <si>
    <t>5045630601</t>
  </si>
  <si>
    <t>6462951199</t>
  </si>
  <si>
    <t>cakeman910</t>
  </si>
  <si>
    <t>+9109739599</t>
  </si>
  <si>
    <t>1252947422</t>
  </si>
  <si>
    <t>Corey39175</t>
  </si>
  <si>
    <t>7692573720</t>
  </si>
  <si>
    <t>6777610467</t>
  </si>
  <si>
    <t>whnpi20</t>
  </si>
  <si>
    <t>Hitch.w19</t>
  </si>
  <si>
    <t>6567829678</t>
  </si>
  <si>
    <t>way2manyblues</t>
  </si>
  <si>
    <t>way2manypercs@gmail.com</t>
  </si>
  <si>
    <t>5922909410</t>
  </si>
  <si>
    <t>Q_money23</t>
  </si>
  <si>
    <t>2529151678</t>
  </si>
  <si>
    <t>1495170053</t>
  </si>
  <si>
    <t>3345491233</t>
  </si>
  <si>
    <t>6910633826</t>
  </si>
  <si>
    <t>2rawww._vale</t>
  </si>
  <si>
    <t>Theyluv_vale</t>
  </si>
  <si>
    <t>2128616997</t>
  </si>
  <si>
    <t>abrahamlncn2</t>
  </si>
  <si>
    <t>@forbez._</t>
  </si>
  <si>
    <t>1070083618</t>
  </si>
  <si>
    <t>mmhww</t>
  </si>
  <si>
    <t>Wow</t>
  </si>
  <si>
    <t>5991479212</t>
  </si>
  <si>
    <t>9807580118</t>
  </si>
  <si>
    <t>5227112015</t>
  </si>
  <si>
    <t>gbreezo</t>
  </si>
  <si>
    <t>gosal.23</t>
  </si>
  <si>
    <t>8129348601</t>
  </si>
  <si>
    <t>+447538822359</t>
  </si>
  <si>
    <t>6215009237</t>
  </si>
  <si>
    <t>+18253654356</t>
  </si>
  <si>
    <t>7110059196</t>
  </si>
  <si>
    <t>Cashoutzerk</t>
  </si>
  <si>
    <t>3433226677</t>
  </si>
  <si>
    <t>5889762997</t>
  </si>
  <si>
    <t>Ohyou_know22</t>
  </si>
  <si>
    <t>6432501307</t>
  </si>
  <si>
    <t>Tlowe33</t>
  </si>
  <si>
    <t>3016024777</t>
  </si>
  <si>
    <t>7168383195</t>
  </si>
  <si>
    <t>BloodLove212</t>
  </si>
  <si>
    <t>3055876583</t>
  </si>
  <si>
    <t>7257425202</t>
  </si>
  <si>
    <t>Dukeofpacks@tutamail.com</t>
  </si>
  <si>
    <t>Dukeofpacks</t>
  </si>
  <si>
    <t>Fleury666999</t>
  </si>
  <si>
    <t>7945754328</t>
  </si>
  <si>
    <t>swiperknowswiping</t>
  </si>
  <si>
    <t>norappint4</t>
  </si>
  <si>
    <t>6676793028</t>
  </si>
  <si>
    <t>07876630889</t>
  </si>
  <si>
    <t>DJ London 26</t>
  </si>
  <si>
    <t>6651704023</t>
  </si>
  <si>
    <t>Blaxkplugwiggwigg</t>
  </si>
  <si>
    <t>6752038278</t>
  </si>
  <si>
    <t>Jizzyyy1</t>
  </si>
  <si>
    <t>8644911048</t>
  </si>
  <si>
    <t>5944961857</t>
  </si>
  <si>
    <t>Countryboy252</t>
  </si>
  <si>
    <t>2523018142</t>
  </si>
  <si>
    <t>5686549073</t>
  </si>
  <si>
    <t>+9852282607</t>
  </si>
  <si>
    <t>6912730232</t>
  </si>
  <si>
    <t>3345241433</t>
  </si>
  <si>
    <t>6881104102</t>
  </si>
  <si>
    <t>Trayko1512</t>
  </si>
  <si>
    <t>7017931107</t>
  </si>
  <si>
    <t>7087980726</t>
  </si>
  <si>
    <t>7044189481</t>
  </si>
  <si>
    <t>6854792997</t>
  </si>
  <si>
    <t>zoomdogg</t>
  </si>
  <si>
    <t>5134901638</t>
  </si>
  <si>
    <t>1106349189</t>
  </si>
  <si>
    <t>7062941139</t>
  </si>
  <si>
    <t>1729852184</t>
  </si>
  <si>
    <t>gasmoneyexotic</t>
  </si>
  <si>
    <t>5049080346</t>
  </si>
  <si>
    <t>7239921188</t>
  </si>
  <si>
    <t>7048802348</t>
  </si>
  <si>
    <t>6245086377</t>
  </si>
  <si>
    <t>13342475802</t>
  </si>
  <si>
    <t>5368138560</t>
  </si>
  <si>
    <t>2528139160</t>
  </si>
  <si>
    <t>6181929710</t>
  </si>
  <si>
    <t>liil_rred</t>
  </si>
  <si>
    <t>810312395</t>
  </si>
  <si>
    <t>mznlee</t>
  </si>
  <si>
    <t>+9548929480</t>
  </si>
  <si>
    <t>1982827063</t>
  </si>
  <si>
    <t>mindyobus</t>
  </si>
  <si>
    <t>2254813908</t>
  </si>
  <si>
    <t>1374706075</t>
  </si>
  <si>
    <t>Biggfresh906</t>
  </si>
  <si>
    <t>8038341542</t>
  </si>
  <si>
    <t>5486139847</t>
  </si>
  <si>
    <t>Selfmaderacks</t>
  </si>
  <si>
    <t>9195002055</t>
  </si>
  <si>
    <t>5127390512</t>
  </si>
  <si>
    <t>daretarted_virgo87</t>
  </si>
  <si>
    <t>13186581547</t>
  </si>
  <si>
    <t>6543092768</t>
  </si>
  <si>
    <t>Brizzyonwheels</t>
  </si>
  <si>
    <t>Brizzydontlack</t>
  </si>
  <si>
    <t>5550971911</t>
  </si>
  <si>
    <t>3368292464</t>
  </si>
  <si>
    <t>5629080583</t>
  </si>
  <si>
    <t>Benny_thome</t>
  </si>
  <si>
    <t>bennegecko</t>
  </si>
  <si>
    <t>benne.thm</t>
  </si>
  <si>
    <t>6665336426</t>
  </si>
  <si>
    <t>Hhjnn@hhjj.vh</t>
  </si>
  <si>
    <t>Gbeezy_43</t>
  </si>
  <si>
    <t>Glenn</t>
  </si>
  <si>
    <t>5500128421</t>
  </si>
  <si>
    <t>Gastros_packs_la</t>
  </si>
  <si>
    <t>+13236435265</t>
  </si>
  <si>
    <t>6868844841</t>
  </si>
  <si>
    <t>2542200922</t>
  </si>
  <si>
    <t>5565663487</t>
  </si>
  <si>
    <t>DH2FAST4U</t>
  </si>
  <si>
    <t>@DH2FAST4U</t>
  </si>
  <si>
    <t>None</t>
  </si>
  <si>
    <t>7774986409</t>
  </si>
  <si>
    <t>9842398233</t>
  </si>
  <si>
    <t>5961507323</t>
  </si>
  <si>
    <t>chrdesmond@gmail.com</t>
  </si>
  <si>
    <t>6009540315</t>
  </si>
  <si>
    <t>eduard_aeg</t>
  </si>
  <si>
    <t>Aeg3748</t>
  </si>
  <si>
    <t>7592379219</t>
  </si>
  <si>
    <t>+4313231750</t>
  </si>
  <si>
    <t>5692549394</t>
  </si>
  <si>
    <t>saucegod6</t>
  </si>
  <si>
    <t>5615924411</t>
  </si>
  <si>
    <t>6222661132</t>
  </si>
  <si>
    <t>8042998070</t>
  </si>
  <si>
    <t>5384889108</t>
  </si>
  <si>
    <t>saydinero</t>
  </si>
  <si>
    <t>9105379210</t>
  </si>
  <si>
    <t>7496277826</t>
  </si>
  <si>
    <t>Halljonathan1947</t>
  </si>
  <si>
    <t>1174831822</t>
  </si>
  <si>
    <t>8035490857</t>
  </si>
  <si>
    <t>5964486450</t>
  </si>
  <si>
    <t>kbabykbaby</t>
  </si>
  <si>
    <t>15869446870</t>
  </si>
  <si>
    <t>6819058142</t>
  </si>
  <si>
    <t>BigMoney20000</t>
  </si>
  <si>
    <t>9109930198</t>
  </si>
  <si>
    <t>5316716533</t>
  </si>
  <si>
    <t>NSPGlongway9</t>
  </si>
  <si>
    <t>6383846688</t>
  </si>
  <si>
    <t>HarryPothead11</t>
  </si>
  <si>
    <t>9562955486</t>
  </si>
  <si>
    <t>7689913476</t>
  </si>
  <si>
    <t>+8596307666</t>
  </si>
  <si>
    <t>5446585590</t>
  </si>
  <si>
    <t>2523607187</t>
  </si>
  <si>
    <t>6043670688</t>
  </si>
  <si>
    <t>Cino3x__</t>
  </si>
  <si>
    <t>7708996320</t>
  </si>
  <si>
    <t>+12137971592</t>
  </si>
  <si>
    <t>5495321617</t>
  </si>
  <si>
    <t>MoneyMagnet800</t>
  </si>
  <si>
    <t>igottagetit2478</t>
  </si>
  <si>
    <t>7209913067</t>
  </si>
  <si>
    <t>7313132632</t>
  </si>
  <si>
    <t>6302689156</t>
  </si>
  <si>
    <t>trillaspromotion</t>
  </si>
  <si>
    <t>Exoticpacksplug@gmail.com</t>
  </si>
  <si>
    <t>6916709023</t>
  </si>
  <si>
    <t>5184488965</t>
  </si>
  <si>
    <t>1920913743</t>
  </si>
  <si>
    <t>+16513134356</t>
  </si>
  <si>
    <t>6819183018</t>
  </si>
  <si>
    <t>Bark doggie</t>
  </si>
  <si>
    <t>6498172016</t>
  </si>
  <si>
    <t>Nmgrecordlabel1</t>
  </si>
  <si>
    <t>7751920352</t>
  </si>
  <si>
    <t>HeatDistro</t>
  </si>
  <si>
    <t>+15183540428</t>
  </si>
  <si>
    <t>622331717</t>
  </si>
  <si>
    <t>ibustscripts</t>
  </si>
  <si>
    <t>+15042652780</t>
  </si>
  <si>
    <t>8125808514</t>
  </si>
  <si>
    <t>+13185484183</t>
  </si>
  <si>
    <t>8070280733</t>
  </si>
  <si>
    <t>Trapstarbrixk</t>
  </si>
  <si>
    <t>4707437955</t>
  </si>
  <si>
    <t>2087142415</t>
  </si>
  <si>
    <t>2292557320</t>
  </si>
  <si>
    <t>513 Johnson Rd, Albany, Ga 31705</t>
  </si>
  <si>
    <t>5208751059</t>
  </si>
  <si>
    <t>kj13109</t>
  </si>
  <si>
    <t>+17174307777</t>
  </si>
  <si>
    <t>6287258254</t>
  </si>
  <si>
    <t>3143266674</t>
  </si>
  <si>
    <t>8098794304</t>
  </si>
  <si>
    <t>+447852393323</t>
  </si>
  <si>
    <t>6404761731</t>
  </si>
  <si>
    <t>+16017203398</t>
  </si>
  <si>
    <t>2088658597</t>
  </si>
  <si>
    <t>Mohammed_abdelhaleemm</t>
  </si>
  <si>
    <t>1682408154</t>
  </si>
  <si>
    <t>NateNate2x</t>
  </si>
  <si>
    <t>7704123818</t>
  </si>
  <si>
    <t>natenate10</t>
  </si>
  <si>
    <t>2244 Silverthorn ct Jonesboro, ga, 30236</t>
  </si>
  <si>
    <t>7012880829</t>
  </si>
  <si>
    <t>Bxckstreet1ke</t>
  </si>
  <si>
    <t>Backstreet1ke</t>
  </si>
  <si>
    <t>6076735879</t>
  </si>
  <si>
    <t>Zen_Master123</t>
  </si>
  <si>
    <t>3462089689</t>
  </si>
  <si>
    <t>7567046467</t>
  </si>
  <si>
    <t>lfg_zack</t>
  </si>
  <si>
    <t>5160989892</t>
  </si>
  <si>
    <t>+25458085512</t>
  </si>
  <si>
    <t>7799954567</t>
  </si>
  <si>
    <t>Hektor389</t>
  </si>
  <si>
    <t>xdxd248422</t>
  </si>
  <si>
    <t>8194898719</t>
  </si>
  <si>
    <t>bleuraa</t>
  </si>
  <si>
    <t>@datssoraven</t>
  </si>
  <si>
    <t>7465530924</t>
  </si>
  <si>
    <t>2179745407</t>
  </si>
  <si>
    <t>6625363938</t>
  </si>
  <si>
    <t>8567993922</t>
  </si>
  <si>
    <t>5906548050</t>
  </si>
  <si>
    <t>ABISKII1</t>
  </si>
  <si>
    <t>iam_abiskii</t>
  </si>
  <si>
    <t>1258161376</t>
  </si>
  <si>
    <t>ceegz</t>
  </si>
  <si>
    <t>@cha1m_</t>
  </si>
  <si>
    <t>6881928496</t>
  </si>
  <si>
    <t>+7075721022</t>
  </si>
  <si>
    <t>1437445486</t>
  </si>
  <si>
    <t>faswitch</t>
  </si>
  <si>
    <t>2109195629</t>
  </si>
  <si>
    <t>7918526524</t>
  </si>
  <si>
    <t>cardokxcks</t>
  </si>
  <si>
    <t>+18763814430</t>
  </si>
  <si>
    <t>1728134910</t>
  </si>
  <si>
    <t>MoneyManMarko</t>
  </si>
  <si>
    <t>OmnilockSosa</t>
  </si>
  <si>
    <t>5886166894</t>
  </si>
  <si>
    <t>craig_leo</t>
  </si>
  <si>
    <t>3852725569</t>
  </si>
  <si>
    <t>637033604</t>
  </si>
  <si>
    <t>_ezmoney1</t>
  </si>
  <si>
    <t>6403165745</t>
  </si>
  <si>
    <t>+16613198024</t>
  </si>
  <si>
    <t>kevinblueness@gmail.com</t>
  </si>
  <si>
    <t>kevpeso</t>
  </si>
  <si>
    <t>5493827428</t>
  </si>
  <si>
    <t>Josiahrob</t>
  </si>
  <si>
    <t>3213564774</t>
  </si>
  <si>
    <t>6744947650</t>
  </si>
  <si>
    <t>Shroomstrainvarietyman</t>
  </si>
  <si>
    <t>19127090820</t>
  </si>
  <si>
    <t>6944429260</t>
  </si>
  <si>
    <t>15028366414</t>
  </si>
  <si>
    <t>5686430067</t>
  </si>
  <si>
    <t>xcixz</t>
  </si>
  <si>
    <t>+17175821086</t>
  </si>
  <si>
    <t>6481452483</t>
  </si>
  <si>
    <t>Kaydo22p</t>
  </si>
  <si>
    <t>907870636</t>
  </si>
  <si>
    <t>oneonly18</t>
  </si>
  <si>
    <t>momtrades7@gmail.com</t>
  </si>
  <si>
    <t>7129318815</t>
  </si>
  <si>
    <t>2148839424</t>
  </si>
  <si>
    <t>7807915430</t>
  </si>
  <si>
    <t>13369645022</t>
  </si>
  <si>
    <t>8093832721</t>
  </si>
  <si>
    <t>J679vr</t>
  </si>
  <si>
    <t>6271012540</t>
  </si>
  <si>
    <t>+4846558849</t>
  </si>
  <si>
    <t>7702728599</t>
  </si>
  <si>
    <t>brokeboiq</t>
  </si>
  <si>
    <t>2565090784</t>
  </si>
  <si>
    <t>7373725823</t>
  </si>
  <si>
    <t>7143902845</t>
  </si>
  <si>
    <t>586490427</t>
  </si>
  <si>
    <t>Ty_5044</t>
  </si>
  <si>
    <t>_ty_504__</t>
  </si>
  <si>
    <t>1645499043</t>
  </si>
  <si>
    <t>+16155564162</t>
  </si>
  <si>
    <t>6211642097</t>
  </si>
  <si>
    <t>2164961221</t>
  </si>
  <si>
    <t>6308248922</t>
  </si>
  <si>
    <t>Acewinsall</t>
  </si>
  <si>
    <t>9546505344</t>
  </si>
  <si>
    <t>7089802393</t>
  </si>
  <si>
    <t>dbspanky1k</t>
  </si>
  <si>
    <t>rakkbaby4</t>
  </si>
  <si>
    <t>1613311226</t>
  </si>
  <si>
    <t>@tha_light</t>
  </si>
  <si>
    <t>6873187391</t>
  </si>
  <si>
    <t>@93shordyyy</t>
  </si>
  <si>
    <t>6023658050</t>
  </si>
  <si>
    <t>fryddotcom</t>
  </si>
  <si>
    <t>Imray53@icloud.com</t>
  </si>
  <si>
    <t>7838599828</t>
  </si>
  <si>
    <t>3187308207</t>
  </si>
  <si>
    <t>Alexandria Louisiana,424 daspit ,71302</t>
  </si>
  <si>
    <t>6364802882</t>
  </si>
  <si>
    <t>Kevinfx123</t>
  </si>
  <si>
    <t>+2347062293963</t>
  </si>
  <si>
    <t>7146398558</t>
  </si>
  <si>
    <t>zo6work</t>
  </si>
  <si>
    <t>7744069698</t>
  </si>
  <si>
    <t>6617542468</t>
  </si>
  <si>
    <t>Deviidaboiiwunda</t>
  </si>
  <si>
    <t>1737628440</t>
  </si>
  <si>
    <t>trygetrichC</t>
  </si>
  <si>
    <t>Loupybby</t>
  </si>
  <si>
    <t>5356310887</t>
  </si>
  <si>
    <t>trap_6</t>
  </si>
  <si>
    <t>London_havens</t>
  </si>
  <si>
    <t>5677567807</t>
  </si>
  <si>
    <t>3124511904</t>
  </si>
  <si>
    <t>5350056546</t>
  </si>
  <si>
    <t>09034554844</t>
  </si>
  <si>
    <t>5253645486</t>
  </si>
  <si>
    <t>9105362176</t>
  </si>
  <si>
    <t>6961965545</t>
  </si>
  <si>
    <t>9296639092</t>
  </si>
  <si>
    <t>7891056603</t>
  </si>
  <si>
    <t>artlovescanabis</t>
  </si>
  <si>
    <t>6407882311</t>
  </si>
  <si>
    <t>9302371238</t>
  </si>
  <si>
    <t>5832531465</t>
  </si>
  <si>
    <t>Blissful_buds23</t>
  </si>
  <si>
    <t>2014072461</t>
  </si>
  <si>
    <t>1448165602</t>
  </si>
  <si>
    <t>LuxuryLeafNj</t>
  </si>
  <si>
    <t>9738623853</t>
  </si>
  <si>
    <t>6588091688</t>
  </si>
  <si>
    <t>9125999802</t>
  </si>
  <si>
    <t>1748720254</t>
  </si>
  <si>
    <t>Joey_Scott_1</t>
  </si>
  <si>
    <t>joey_scott_1</t>
  </si>
  <si>
    <t>5906249786</t>
  </si>
  <si>
    <t>Ellxy_m</t>
  </si>
  <si>
    <t>Ellxy.71</t>
  </si>
  <si>
    <t>7772560997</t>
  </si>
  <si>
    <t>2525295923</t>
  </si>
  <si>
    <t>5595144884</t>
  </si>
  <si>
    <t>cheval33</t>
  </si>
  <si>
    <t>jesaispas33150</t>
  </si>
  <si>
    <t>5894526880</t>
  </si>
  <si>
    <t>+15759645102</t>
  </si>
  <si>
    <t>1778633785</t>
  </si>
  <si>
    <t>goget_00</t>
  </si>
  <si>
    <t>6513638043</t>
  </si>
  <si>
    <t>6428575746</t>
  </si>
  <si>
    <t>6019209360</t>
  </si>
  <si>
    <t>7219939113</t>
  </si>
  <si>
    <t>3802709599</t>
  </si>
  <si>
    <t>5382891296</t>
  </si>
  <si>
    <t>darealtrapgod</t>
  </si>
  <si>
    <t>Aallensshavelle</t>
  </si>
  <si>
    <t>6765785421</t>
  </si>
  <si>
    <t>atl_plug</t>
  </si>
  <si>
    <t>+17706780029</t>
  </si>
  <si>
    <t>6469398288</t>
  </si>
  <si>
    <t>9125963294</t>
  </si>
  <si>
    <t>8153393669</t>
  </si>
  <si>
    <t>+18608901609</t>
  </si>
  <si>
    <t>7438056176</t>
  </si>
  <si>
    <t>5714236737</t>
  </si>
  <si>
    <t>1606015727</t>
  </si>
  <si>
    <t>+16156028149</t>
  </si>
  <si>
    <t>6870972037</t>
  </si>
  <si>
    <t>2523661186</t>
  </si>
  <si>
    <t>5304759772</t>
  </si>
  <si>
    <t>Sa1nt_x01</t>
  </si>
  <si>
    <t>6889696259</t>
  </si>
  <si>
    <t>bigkelly321</t>
  </si>
  <si>
    <t>Bigkellyyy</t>
  </si>
  <si>
    <t>5363136230</t>
  </si>
  <si>
    <t>9196856805</t>
  </si>
  <si>
    <t>6790681839</t>
  </si>
  <si>
    <t>Skinnvermont</t>
  </si>
  <si>
    <t>6596695613</t>
  </si>
  <si>
    <t>_briannawebb99</t>
  </si>
  <si>
    <t>7301846193</t>
  </si>
  <si>
    <t>+19035044146</t>
  </si>
  <si>
    <t>5815920487</t>
  </si>
  <si>
    <t>ineedhats</t>
  </si>
  <si>
    <t>5045167872</t>
  </si>
  <si>
    <t>6701831957</t>
  </si>
  <si>
    <t>0655616768</t>
  </si>
  <si>
    <t>1444291819</t>
  </si>
  <si>
    <t>DontPlay1k</t>
  </si>
  <si>
    <t>+13306127765</t>
  </si>
  <si>
    <t>5617982498</t>
  </si>
  <si>
    <t>Korzou</t>
  </si>
  <si>
    <t>6779108694</t>
  </si>
  <si>
    <t>8432883225</t>
  </si>
  <si>
    <t>6590255375</t>
  </si>
  <si>
    <t>+250782020787</t>
  </si>
  <si>
    <t>7004286200</t>
  </si>
  <si>
    <t>+18453941868</t>
  </si>
  <si>
    <t>6416933196</t>
  </si>
  <si>
    <t>Outtheway_jojo3</t>
  </si>
  <si>
    <t>5561541667</t>
  </si>
  <si>
    <t>twotimefuck</t>
  </si>
  <si>
    <t>Hd._pics</t>
  </si>
  <si>
    <t>5881646334</t>
  </si>
  <si>
    <t>+590690361990</t>
  </si>
  <si>
    <t>7085444480</t>
  </si>
  <si>
    <t>@rockoutkwan</t>
  </si>
  <si>
    <t>6508975452</t>
  </si>
  <si>
    <t>0631498821</t>
  </si>
  <si>
    <t>6513820087</t>
  </si>
  <si>
    <t>3124144201</t>
  </si>
  <si>
    <t>5901380673</t>
  </si>
  <si>
    <t>martinl97</t>
  </si>
  <si>
    <t>maci3k_i</t>
  </si>
  <si>
    <t>5559567426</t>
  </si>
  <si>
    <t>5045181283</t>
  </si>
  <si>
    <t>5735883333</t>
  </si>
  <si>
    <t>QueTooslizzy</t>
  </si>
  <si>
    <t>3474366894</t>
  </si>
  <si>
    <t>5691854550</t>
  </si>
  <si>
    <t>None_47onoo</t>
  </si>
  <si>
    <t>3086729340</t>
  </si>
  <si>
    <t>6416477980</t>
  </si>
  <si>
    <t>2395441341</t>
  </si>
  <si>
    <t>5621758394</t>
  </si>
  <si>
    <t>fmbju</t>
  </si>
  <si>
    <t>+12294995609</t>
  </si>
  <si>
    <t>5169528820</t>
  </si>
  <si>
    <t>doughboyjayski</t>
  </si>
  <si>
    <t>1Slimeyjay0</t>
  </si>
  <si>
    <t>5771444829</t>
  </si>
  <si>
    <t>praisesixx</t>
  </si>
  <si>
    <t>sixxheavenn</t>
  </si>
  <si>
    <t>5853246937</t>
  </si>
  <si>
    <t>4L odd</t>
  </si>
  <si>
    <t>5369850299</t>
  </si>
  <si>
    <t>9802988706</t>
  </si>
  <si>
    <t>5448594749</t>
  </si>
  <si>
    <t>+15612013083</t>
  </si>
  <si>
    <t>7925463560</t>
  </si>
  <si>
    <t>baby_soloysb</t>
  </si>
  <si>
    <t>5660913450</t>
  </si>
  <si>
    <t>4107724448</t>
  </si>
  <si>
    <t>5539946615</t>
  </si>
  <si>
    <t>+13469325927</t>
  </si>
  <si>
    <t>Khangmaco3@gmail.com</t>
  </si>
  <si>
    <t>Khvng._</t>
  </si>
  <si>
    <t>942307386</t>
  </si>
  <si>
    <t>J2merius</t>
  </si>
  <si>
    <t>+18172053335</t>
  </si>
  <si>
    <t>7177386174</t>
  </si>
  <si>
    <t>+263779245427</t>
  </si>
  <si>
    <t>5480467636</t>
  </si>
  <si>
    <t>PACK_IN_N_OUT</t>
  </si>
  <si>
    <t>9405008641</t>
  </si>
  <si>
    <t>7495002661</t>
  </si>
  <si>
    <t>athenaiswar</t>
  </si>
  <si>
    <t>Inanimate #0135</t>
  </si>
  <si>
    <t>7934100762</t>
  </si>
  <si>
    <t>the_kid_tootie</t>
  </si>
  <si>
    <t>2124342035</t>
  </si>
  <si>
    <t>TX_Trap</t>
  </si>
  <si>
    <t>8309551053</t>
  </si>
  <si>
    <t>7478010537</t>
  </si>
  <si>
    <t>2137323692</t>
  </si>
  <si>
    <t>7933141127</t>
  </si>
  <si>
    <t>+15712901757</t>
  </si>
  <si>
    <t>7951213621</t>
  </si>
  <si>
    <t>3185736893</t>
  </si>
  <si>
    <t>7084962430</t>
  </si>
  <si>
    <t>2676583418</t>
  </si>
  <si>
    <t>6638774194</t>
  </si>
  <si>
    <t>KatliB</t>
  </si>
  <si>
    <t>+27732694194</t>
  </si>
  <si>
    <t>8139337662</t>
  </si>
  <si>
    <t>I_love_fags</t>
  </si>
  <si>
    <t>7713810489</t>
  </si>
  <si>
    <t>9045152326</t>
  </si>
  <si>
    <t>5682049166</t>
  </si>
  <si>
    <t>Gso_glizzy</t>
  </si>
  <si>
    <t>6041189558</t>
  </si>
  <si>
    <t>+27832497064</t>
  </si>
  <si>
    <t>5642382348</t>
  </si>
  <si>
    <t>melhitemup1@gmail.com</t>
  </si>
  <si>
    <t>919-495-9709</t>
  </si>
  <si>
    <t>5875457554</t>
  </si>
  <si>
    <t>Doeski300</t>
  </si>
  <si>
    <t>+13137397007</t>
  </si>
  <si>
    <t>6039033969</t>
  </si>
  <si>
    <t>chasespammer</t>
  </si>
  <si>
    <t>@jrock5k</t>
  </si>
  <si>
    <t>1372445609</t>
  </si>
  <si>
    <t>5184105900</t>
  </si>
  <si>
    <t>6490441323</t>
  </si>
  <si>
    <t>+23409127451329</t>
  </si>
  <si>
    <t>WasezeVeronica7@gmail.com</t>
  </si>
  <si>
    <t>2118932233</t>
  </si>
  <si>
    <t>Larry9319</t>
  </si>
  <si>
    <t>13184139900</t>
  </si>
  <si>
    <t>1302389770</t>
  </si>
  <si>
    <t>gottablast0</t>
  </si>
  <si>
    <t>Mark2faded</t>
  </si>
  <si>
    <t>6894149905</t>
  </si>
  <si>
    <t>mrbreakthescale</t>
  </si>
  <si>
    <t>7133842748</t>
  </si>
  <si>
    <t>7051453433</t>
  </si>
  <si>
    <t>george31_</t>
  </si>
  <si>
    <t>5388851329</t>
  </si>
  <si>
    <t>RRuner4</t>
  </si>
  <si>
    <t>3342138992</t>
  </si>
  <si>
    <t>6804834848</t>
  </si>
  <si>
    <t>Dshiesty375_</t>
  </si>
  <si>
    <t>6082942947</t>
  </si>
  <si>
    <t>G8ffa</t>
  </si>
  <si>
    <t>+07449818775</t>
  </si>
  <si>
    <t>5852798556</t>
  </si>
  <si>
    <t>trappinwmark</t>
  </si>
  <si>
    <t>punchmademarc</t>
  </si>
  <si>
    <t>1913647721</t>
  </si>
  <si>
    <t>6092717577</t>
  </si>
  <si>
    <t>951838807</t>
  </si>
  <si>
    <t>FreeBandgangthree</t>
  </si>
  <si>
    <t>+5016900837</t>
  </si>
  <si>
    <t>5786821978</t>
  </si>
  <si>
    <t>Glenroy223</t>
  </si>
  <si>
    <t>8136146630</t>
  </si>
  <si>
    <t>6822563575</t>
  </si>
  <si>
    <t>mrtakerisknprosper</t>
  </si>
  <si>
    <t>2001484940</t>
  </si>
  <si>
    <t>+15183641518</t>
  </si>
  <si>
    <t>6395862837</t>
  </si>
  <si>
    <t>JuinorG</t>
  </si>
  <si>
    <t>2144507231</t>
  </si>
  <si>
    <t>6279152584</t>
  </si>
  <si>
    <t>distro37</t>
  </si>
  <si>
    <t>+19012475791</t>
  </si>
  <si>
    <t>7571169629</t>
  </si>
  <si>
    <t>6014477407</t>
  </si>
  <si>
    <t>7054880165</t>
  </si>
  <si>
    <t>+12053069755</t>
  </si>
  <si>
    <t>6673027411</t>
  </si>
  <si>
    <t>rackboyab13th</t>
  </si>
  <si>
    <t>7326515313</t>
  </si>
  <si>
    <t>wiccave</t>
  </si>
  <si>
    <t>4048071573</t>
  </si>
  <si>
    <t>7348559434</t>
  </si>
  <si>
    <t>otk40</t>
  </si>
  <si>
    <t>+8705490655</t>
  </si>
  <si>
    <t>6895452700</t>
  </si>
  <si>
    <t>6784285514</t>
  </si>
  <si>
    <t>6226684987</t>
  </si>
  <si>
    <t>rackzy24</t>
  </si>
  <si>
    <t>2282247862</t>
  </si>
  <si>
    <t>6573870135</t>
  </si>
  <si>
    <t>Yung_cedo</t>
  </si>
  <si>
    <t>Kenya, Nairobi,kayole,mihango stage</t>
  </si>
  <si>
    <t>5515600332</t>
  </si>
  <si>
    <t>gpushnnnp</t>
  </si>
  <si>
    <t>3375940340</t>
  </si>
  <si>
    <t>5352657325</t>
  </si>
  <si>
    <t>9014878051</t>
  </si>
  <si>
    <t>5825041913</t>
  </si>
  <si>
    <t>bronxxxz</t>
  </si>
  <si>
    <t>5806583465</t>
  </si>
  <si>
    <t>oneswipinbx</t>
  </si>
  <si>
    <t>K3x_</t>
  </si>
  <si>
    <t>5465093102</t>
  </si>
  <si>
    <t>bighuncho600</t>
  </si>
  <si>
    <t>8035790357</t>
  </si>
  <si>
    <t>6599171478</t>
  </si>
  <si>
    <t>Profitfao</t>
  </si>
  <si>
    <t>Profitdubs</t>
  </si>
  <si>
    <t>6141128597</t>
  </si>
  <si>
    <t>krazxy64</t>
  </si>
  <si>
    <t>Yungplayazy64</t>
  </si>
  <si>
    <t>6102207047</t>
  </si>
  <si>
    <t>+18647064587</t>
  </si>
  <si>
    <t>5364525136</t>
  </si>
  <si>
    <t>josexmari</t>
  </si>
  <si>
    <t>+7576636271</t>
  </si>
  <si>
    <t>7747018762</t>
  </si>
  <si>
    <t>6157794497</t>
  </si>
  <si>
    <t>6360295274</t>
  </si>
  <si>
    <t>2522050844</t>
  </si>
  <si>
    <t>6740142133</t>
  </si>
  <si>
    <t>T.royfrmda4_</t>
  </si>
  <si>
    <t>Youngshon3</t>
  </si>
  <si>
    <t>5286619375</t>
  </si>
  <si>
    <t>8325195003</t>
  </si>
  <si>
    <t>5244780491</t>
  </si>
  <si>
    <t>GG_TDEZZY</t>
  </si>
  <si>
    <t>GG_tdeezzy</t>
  </si>
  <si>
    <t>6845786680</t>
  </si>
  <si>
    <t>8037673190</t>
  </si>
  <si>
    <t>7808345504</t>
  </si>
  <si>
    <t>4049378369</t>
  </si>
  <si>
    <t>6391636343</t>
  </si>
  <si>
    <t>Dai2x.____</t>
  </si>
  <si>
    <t>6430971146</t>
  </si>
  <si>
    <t>Havinrackztank</t>
  </si>
  <si>
    <t>7127247153</t>
  </si>
  <si>
    <t>Freebandzchr1s</t>
  </si>
  <si>
    <t>1135995606</t>
  </si>
  <si>
    <t>Moneygettingyo</t>
  </si>
  <si>
    <t>5597626826</t>
  </si>
  <si>
    <t>+3366986519</t>
  </si>
  <si>
    <t>7302227297</t>
  </si>
  <si>
    <t>+19124650315</t>
  </si>
  <si>
    <t>7526830221</t>
  </si>
  <si>
    <t>8708800342</t>
  </si>
  <si>
    <t>7066996752</t>
  </si>
  <si>
    <t>deemane62</t>
  </si>
  <si>
    <t>2053463703</t>
  </si>
  <si>
    <t>5261572447</t>
  </si>
  <si>
    <t>kurtcobainshotgun</t>
  </si>
  <si>
    <t>Hipointbitch</t>
  </si>
  <si>
    <t>5105689732</t>
  </si>
  <si>
    <t>gbrazy308</t>
  </si>
  <si>
    <t>7125224366</t>
  </si>
  <si>
    <t>Phxsem_</t>
  </si>
  <si>
    <t>6668661812</t>
  </si>
  <si>
    <t>4708540190</t>
  </si>
  <si>
    <t>1085680823</t>
  </si>
  <si>
    <t>Hottzotic</t>
  </si>
  <si>
    <t>6786780383</t>
  </si>
  <si>
    <t>5588663995</t>
  </si>
  <si>
    <t>+19733929303</t>
  </si>
  <si>
    <t>7683160868</t>
  </si>
  <si>
    <t>9105961616</t>
  </si>
  <si>
    <t>6043258194</t>
  </si>
  <si>
    <t>QuanThaSnoGod</t>
  </si>
  <si>
    <t>5712201104</t>
  </si>
  <si>
    <t>Channel ID</t>
  </si>
  <si>
    <t>Telegram Username</t>
  </si>
  <si>
    <t>UAN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</si>
</sst>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sz val="12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4" numFmtId="0" xfId="0" applyFont="1"/>
    <xf borderId="1" fillId="0" fontId="4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shrinkToFit="0" vertical="center" wrapText="0"/>
    </xf>
    <xf borderId="3" fillId="0" fontId="4" numFmtId="0" xfId="0" applyAlignment="1" applyBorder="1" applyFont="1">
      <alignment shrinkToFit="0" vertical="center" wrapText="0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N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E1:E98" displayName="Table1" name="Table1" id="1">
  <autoFilter ref="$E$1:$E$98"/>
  <tableColumns count="1">
    <tableColumn name="SMS" id="1"/>
  </tableColumns>
  <tableStyleInfo name="N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alibudz.va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napchat.com/add/todd304?share_id=MY50PGSfvXU&amp;locale=en-US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7.75"/>
    <col customWidth="1" min="4" max="4" width="15.88"/>
    <col customWidth="1" min="5" max="5" width="15.0"/>
    <col customWidth="1" min="6" max="6" width="23.5"/>
    <col customWidth="1" min="8" max="8" width="19.63"/>
    <col customWidth="1" min="10" max="10" width="3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4"/>
      <c r="M1" s="4"/>
      <c r="N1" s="4"/>
      <c r="O1" s="4"/>
      <c r="P1" s="5"/>
      <c r="Q1" s="3"/>
      <c r="R1" s="5"/>
      <c r="S1" s="4"/>
      <c r="T1" s="4"/>
      <c r="U1" s="4"/>
      <c r="V1" s="5"/>
      <c r="W1" s="4"/>
      <c r="X1" s="3"/>
      <c r="Y1" s="4"/>
      <c r="Z1" s="5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>
      <c r="A2" s="6">
        <v>6.414756209E9</v>
      </c>
      <c r="C2" s="7" t="s">
        <v>10</v>
      </c>
      <c r="D2" s="8" t="s">
        <v>11</v>
      </c>
      <c r="Q2" s="5"/>
    </row>
    <row r="3">
      <c r="A3" s="6">
        <v>5.507325405E9</v>
      </c>
      <c r="B3" s="7" t="s">
        <v>12</v>
      </c>
      <c r="C3" s="7" t="s">
        <v>13</v>
      </c>
      <c r="Q3" s="5"/>
    </row>
    <row r="4">
      <c r="A4" s="6">
        <v>1.10966785E9</v>
      </c>
      <c r="B4" s="7" t="s">
        <v>14</v>
      </c>
      <c r="C4" s="7" t="s">
        <v>15</v>
      </c>
    </row>
    <row r="5">
      <c r="A5" s="6">
        <v>5.942120433E9</v>
      </c>
      <c r="C5" s="7" t="s">
        <v>16</v>
      </c>
    </row>
    <row r="6">
      <c r="A6" s="6">
        <v>6.478890152E9</v>
      </c>
      <c r="C6" s="7" t="s">
        <v>17</v>
      </c>
    </row>
    <row r="7">
      <c r="A7" s="6">
        <v>6.113320591E9</v>
      </c>
      <c r="B7" s="7" t="s">
        <v>18</v>
      </c>
      <c r="C7" s="7" t="s">
        <v>19</v>
      </c>
      <c r="E7" s="8" t="s">
        <v>20</v>
      </c>
      <c r="J7" s="7" t="s">
        <v>21</v>
      </c>
    </row>
    <row r="8">
      <c r="A8" s="6">
        <v>5.127034055E9</v>
      </c>
      <c r="B8" s="7" t="s">
        <v>22</v>
      </c>
      <c r="C8" s="7" t="s">
        <v>23</v>
      </c>
    </row>
    <row r="9">
      <c r="A9" s="6">
        <v>1.51457406E9</v>
      </c>
      <c r="B9" s="7" t="s">
        <v>24</v>
      </c>
      <c r="C9" s="7" t="s">
        <v>25</v>
      </c>
    </row>
    <row r="10">
      <c r="A10" s="6">
        <v>7.339069557E9</v>
      </c>
      <c r="C10" s="7" t="s">
        <v>16</v>
      </c>
    </row>
    <row r="11">
      <c r="A11" s="6">
        <v>6.482231205E9</v>
      </c>
      <c r="B11" s="7" t="s">
        <v>26</v>
      </c>
      <c r="C11" s="7" t="s">
        <v>27</v>
      </c>
    </row>
    <row r="12">
      <c r="A12" s="6">
        <v>7.396522789E9</v>
      </c>
      <c r="C12" s="7" t="s">
        <v>28</v>
      </c>
      <c r="E12" s="8" t="s">
        <v>29</v>
      </c>
      <c r="I12" s="7" t="s">
        <v>30</v>
      </c>
      <c r="J12" s="7" t="s">
        <v>21</v>
      </c>
    </row>
    <row r="13">
      <c r="A13" s="6">
        <v>1.244313362E9</v>
      </c>
      <c r="B13" s="7" t="s">
        <v>31</v>
      </c>
      <c r="C13" s="7" t="s">
        <v>32</v>
      </c>
    </row>
    <row r="14">
      <c r="A14" s="6">
        <v>1.15140883E9</v>
      </c>
      <c r="B14" s="7" t="s">
        <v>33</v>
      </c>
      <c r="C14" s="7" t="s">
        <v>34</v>
      </c>
      <c r="H14" s="7" t="s">
        <v>35</v>
      </c>
    </row>
    <row r="15">
      <c r="A15" s="6">
        <v>7.105175732E9</v>
      </c>
      <c r="C15" s="7" t="s">
        <v>36</v>
      </c>
      <c r="J15" s="9"/>
    </row>
    <row r="16">
      <c r="A16" s="6">
        <v>7.70269134E9</v>
      </c>
      <c r="B16" s="7" t="s">
        <v>37</v>
      </c>
      <c r="C16" s="7" t="s">
        <v>38</v>
      </c>
      <c r="D16" s="8" t="s">
        <v>39</v>
      </c>
      <c r="H16" s="7" t="s">
        <v>40</v>
      </c>
    </row>
    <row r="17">
      <c r="A17" s="6">
        <v>5.045110106E9</v>
      </c>
      <c r="B17" s="7" t="s">
        <v>41</v>
      </c>
      <c r="C17" s="7" t="s">
        <v>42</v>
      </c>
      <c r="I17" s="7" t="s">
        <v>43</v>
      </c>
    </row>
    <row r="18">
      <c r="A18" s="6">
        <v>1.089704216E9</v>
      </c>
      <c r="B18" s="7" t="s">
        <v>44</v>
      </c>
      <c r="C18" s="7" t="s">
        <v>45</v>
      </c>
    </row>
    <row r="19">
      <c r="A19" s="6">
        <v>1.439171214E9</v>
      </c>
      <c r="B19" s="7" t="s">
        <v>46</v>
      </c>
      <c r="C19" s="7" t="s">
        <v>47</v>
      </c>
    </row>
    <row r="20">
      <c r="A20" s="6">
        <v>1.472111749E9</v>
      </c>
      <c r="B20" s="7" t="s">
        <v>48</v>
      </c>
      <c r="C20" s="10" t="s">
        <v>49</v>
      </c>
      <c r="E20" s="8" t="s">
        <v>50</v>
      </c>
      <c r="H20" s="7" t="s">
        <v>51</v>
      </c>
      <c r="J20" s="7" t="s">
        <v>21</v>
      </c>
    </row>
    <row r="21">
      <c r="A21" s="6">
        <v>1.843413824E9</v>
      </c>
      <c r="B21" s="7" t="s">
        <v>52</v>
      </c>
      <c r="C21" s="7" t="s">
        <v>53</v>
      </c>
      <c r="E21" s="8" t="s">
        <v>54</v>
      </c>
      <c r="J21" s="7" t="s">
        <v>21</v>
      </c>
    </row>
    <row r="22">
      <c r="A22" s="6">
        <v>5.549771131E9</v>
      </c>
      <c r="B22" s="7" t="s">
        <v>55</v>
      </c>
      <c r="C22" s="7" t="s">
        <v>56</v>
      </c>
      <c r="E22" s="8" t="s">
        <v>57</v>
      </c>
      <c r="H22" s="7" t="s">
        <v>58</v>
      </c>
      <c r="I22" s="7" t="s">
        <v>59</v>
      </c>
      <c r="J22" s="7" t="s">
        <v>21</v>
      </c>
    </row>
    <row r="23">
      <c r="A23" s="6">
        <v>5.546008628E9</v>
      </c>
      <c r="C23" s="7" t="s">
        <v>60</v>
      </c>
    </row>
    <row r="24">
      <c r="A24" s="6">
        <v>5.181333348E9</v>
      </c>
      <c r="B24" s="7" t="s">
        <v>61</v>
      </c>
      <c r="C24" s="7" t="s">
        <v>16</v>
      </c>
    </row>
    <row r="25">
      <c r="A25" s="6">
        <v>5.347166515E9</v>
      </c>
      <c r="C25" s="7" t="s">
        <v>25</v>
      </c>
      <c r="H25" s="7" t="s">
        <v>62</v>
      </c>
    </row>
    <row r="26">
      <c r="A26" s="6">
        <v>5.590432856E9</v>
      </c>
      <c r="B26" s="7" t="s">
        <v>63</v>
      </c>
      <c r="C26" s="7" t="s">
        <v>64</v>
      </c>
      <c r="H26" s="7" t="s">
        <v>65</v>
      </c>
      <c r="I26" s="7" t="s">
        <v>65</v>
      </c>
    </row>
    <row r="27">
      <c r="A27" s="6">
        <v>6.291104475E9</v>
      </c>
      <c r="C27" s="7" t="s">
        <v>34</v>
      </c>
      <c r="E27" s="8" t="s">
        <v>66</v>
      </c>
    </row>
    <row r="28">
      <c r="A28" s="6">
        <v>5.546902847E9</v>
      </c>
      <c r="B28" s="7" t="s">
        <v>67</v>
      </c>
      <c r="C28" s="7" t="s">
        <v>10</v>
      </c>
    </row>
    <row r="29">
      <c r="A29" s="6">
        <v>1.093252431E9</v>
      </c>
      <c r="B29" s="7" t="s">
        <v>68</v>
      </c>
      <c r="C29" s="7" t="s">
        <v>69</v>
      </c>
      <c r="H29" s="7" t="s">
        <v>70</v>
      </c>
    </row>
    <row r="30">
      <c r="A30" s="6">
        <v>1.169328825E9</v>
      </c>
      <c r="B30" s="7" t="s">
        <v>71</v>
      </c>
      <c r="C30" s="7" t="s">
        <v>72</v>
      </c>
      <c r="I30" s="7" t="s">
        <v>73</v>
      </c>
    </row>
    <row r="31">
      <c r="A31" s="6">
        <v>1.068871144E9</v>
      </c>
      <c r="B31" s="7" t="s">
        <v>74</v>
      </c>
      <c r="C31" s="7" t="s">
        <v>75</v>
      </c>
      <c r="H31" s="7" t="s">
        <v>76</v>
      </c>
    </row>
    <row r="32">
      <c r="A32" s="6">
        <v>5.365789393E9</v>
      </c>
      <c r="B32" s="7" t="s">
        <v>77</v>
      </c>
      <c r="C32" s="7" t="s">
        <v>78</v>
      </c>
      <c r="H32" s="7" t="s">
        <v>79</v>
      </c>
      <c r="I32" s="7" t="s">
        <v>80</v>
      </c>
    </row>
    <row r="33">
      <c r="A33" s="6">
        <v>5.300587913E9</v>
      </c>
      <c r="B33" s="7" t="s">
        <v>81</v>
      </c>
      <c r="C33" s="7" t="s">
        <v>38</v>
      </c>
      <c r="D33" s="8" t="s">
        <v>82</v>
      </c>
    </row>
    <row r="34">
      <c r="A34" s="6">
        <v>6.80456131E9</v>
      </c>
      <c r="B34" s="7" t="s">
        <v>83</v>
      </c>
      <c r="C34" s="7" t="s">
        <v>84</v>
      </c>
    </row>
    <row r="35">
      <c r="A35" s="6">
        <v>5.821846857E9</v>
      </c>
      <c r="B35" s="7" t="s">
        <v>85</v>
      </c>
      <c r="C35" s="7" t="s">
        <v>16</v>
      </c>
      <c r="E35" s="8" t="s">
        <v>86</v>
      </c>
      <c r="J35" s="7" t="s">
        <v>87</v>
      </c>
    </row>
    <row r="36">
      <c r="A36" s="6">
        <v>6.299087299E9</v>
      </c>
      <c r="B36" s="7" t="s">
        <v>88</v>
      </c>
      <c r="C36" s="7" t="s">
        <v>89</v>
      </c>
      <c r="F36" s="7" t="s">
        <v>90</v>
      </c>
    </row>
    <row r="37">
      <c r="A37" s="6">
        <v>1.130961994E9</v>
      </c>
      <c r="B37" s="7" t="s">
        <v>91</v>
      </c>
      <c r="C37" s="7" t="s">
        <v>17</v>
      </c>
    </row>
    <row r="38">
      <c r="A38" s="6">
        <v>1.643870553E9</v>
      </c>
      <c r="B38" s="7" t="s">
        <v>92</v>
      </c>
      <c r="C38" s="7" t="s">
        <v>16</v>
      </c>
    </row>
    <row r="39">
      <c r="A39" s="6">
        <v>6.406195141E9</v>
      </c>
      <c r="B39" s="7" t="s">
        <v>93</v>
      </c>
      <c r="C39" s="7" t="s">
        <v>16</v>
      </c>
      <c r="I39" s="7" t="s">
        <v>94</v>
      </c>
    </row>
    <row r="40">
      <c r="A40" s="6">
        <v>1.098734217E9</v>
      </c>
      <c r="B40" s="7" t="s">
        <v>95</v>
      </c>
      <c r="C40" s="7" t="s">
        <v>25</v>
      </c>
    </row>
    <row r="41">
      <c r="A41" s="6">
        <v>6.576617946E9</v>
      </c>
      <c r="C41" s="7" t="s">
        <v>69</v>
      </c>
      <c r="H41" s="7" t="s">
        <v>96</v>
      </c>
    </row>
    <row r="42">
      <c r="A42" s="6">
        <v>1.037582917E9</v>
      </c>
      <c r="B42" s="7" t="s">
        <v>97</v>
      </c>
      <c r="C42" s="7" t="s">
        <v>89</v>
      </c>
      <c r="I42" s="7" t="s">
        <v>98</v>
      </c>
    </row>
    <row r="43">
      <c r="A43" s="6">
        <v>6.016577339E9</v>
      </c>
      <c r="B43" s="7" t="s">
        <v>99</v>
      </c>
      <c r="C43" s="7" t="s">
        <v>100</v>
      </c>
      <c r="H43" s="7" t="s">
        <v>101</v>
      </c>
    </row>
    <row r="44">
      <c r="A44" s="6">
        <v>1.358751824E9</v>
      </c>
      <c r="C44" s="7" t="s">
        <v>102</v>
      </c>
      <c r="E44" s="8" t="s">
        <v>103</v>
      </c>
      <c r="I44" s="7" t="s">
        <v>104</v>
      </c>
    </row>
    <row r="45">
      <c r="A45" s="6">
        <v>5.870927049E9</v>
      </c>
      <c r="C45" s="7" t="s">
        <v>10</v>
      </c>
    </row>
    <row r="46">
      <c r="A46" s="6">
        <v>6.861109405E9</v>
      </c>
      <c r="C46" s="7" t="s">
        <v>16</v>
      </c>
      <c r="H46" s="7" t="s">
        <v>105</v>
      </c>
    </row>
    <row r="47">
      <c r="A47" s="6">
        <v>1.817129488E9</v>
      </c>
      <c r="B47" s="7" t="s">
        <v>106</v>
      </c>
      <c r="C47" s="7" t="s">
        <v>47</v>
      </c>
      <c r="H47" s="7" t="s">
        <v>107</v>
      </c>
    </row>
    <row r="48">
      <c r="A48" s="6">
        <v>6.668409612E9</v>
      </c>
      <c r="B48" s="7" t="s">
        <v>108</v>
      </c>
      <c r="C48" s="7" t="s">
        <v>10</v>
      </c>
      <c r="F48" s="7" t="s">
        <v>109</v>
      </c>
    </row>
    <row r="49">
      <c r="A49" s="6">
        <v>1.926872086E9</v>
      </c>
      <c r="B49" s="7" t="s">
        <v>110</v>
      </c>
      <c r="C49" s="7" t="s">
        <v>111</v>
      </c>
      <c r="H49" s="7" t="s">
        <v>112</v>
      </c>
    </row>
    <row r="50">
      <c r="A50" s="6">
        <v>2.107137648E9</v>
      </c>
      <c r="C50" s="7" t="s">
        <v>113</v>
      </c>
      <c r="E50" s="8" t="s">
        <v>114</v>
      </c>
      <c r="J50" s="7" t="s">
        <v>21</v>
      </c>
    </row>
    <row r="51">
      <c r="A51" s="6">
        <v>5.217236671E9</v>
      </c>
      <c r="B51" s="7" t="s">
        <v>115</v>
      </c>
      <c r="C51" s="7" t="s">
        <v>34</v>
      </c>
      <c r="E51" s="8" t="s">
        <v>116</v>
      </c>
      <c r="I51" s="7" t="s">
        <v>117</v>
      </c>
    </row>
    <row r="52">
      <c r="A52" s="6">
        <v>5.278939827E9</v>
      </c>
      <c r="B52" s="7" t="s">
        <v>118</v>
      </c>
      <c r="C52" s="7" t="s">
        <v>119</v>
      </c>
    </row>
    <row r="53">
      <c r="A53" s="6">
        <v>6.073105639E9</v>
      </c>
      <c r="C53" s="7" t="s">
        <v>25</v>
      </c>
    </row>
    <row r="54">
      <c r="A54" s="6">
        <v>1.294224781E9</v>
      </c>
      <c r="B54" s="7" t="s">
        <v>120</v>
      </c>
      <c r="C54" s="7" t="s">
        <v>121</v>
      </c>
    </row>
    <row r="55">
      <c r="A55" s="6">
        <v>2.117352562E9</v>
      </c>
      <c r="B55" s="7" t="s">
        <v>122</v>
      </c>
      <c r="C55" s="7" t="s">
        <v>10</v>
      </c>
    </row>
    <row r="56">
      <c r="A56" s="6">
        <v>5.847914904E9</v>
      </c>
      <c r="C56" s="7" t="s">
        <v>16</v>
      </c>
    </row>
    <row r="57">
      <c r="A57" s="6">
        <v>6.069360734E9</v>
      </c>
      <c r="C57" s="7" t="s">
        <v>89</v>
      </c>
    </row>
    <row r="58">
      <c r="A58" s="6">
        <v>5.477375394E9</v>
      </c>
      <c r="C58" s="7" t="s">
        <v>16</v>
      </c>
      <c r="E58" s="8" t="s">
        <v>123</v>
      </c>
      <c r="H58" s="7" t="s">
        <v>124</v>
      </c>
    </row>
    <row r="59">
      <c r="A59" s="6">
        <v>1.378636514E9</v>
      </c>
      <c r="C59" s="7" t="s">
        <v>113</v>
      </c>
    </row>
    <row r="60">
      <c r="A60" s="6">
        <v>1.887271986E9</v>
      </c>
      <c r="B60" s="7" t="s">
        <v>125</v>
      </c>
      <c r="C60" s="7" t="s">
        <v>84</v>
      </c>
    </row>
    <row r="61">
      <c r="A61" s="6">
        <v>7.10228869E9</v>
      </c>
      <c r="B61" s="7" t="s">
        <v>126</v>
      </c>
      <c r="C61" s="7" t="s">
        <v>10</v>
      </c>
      <c r="E61" s="7">
        <v>9.045057259E9</v>
      </c>
    </row>
    <row r="62">
      <c r="A62" s="6">
        <v>5.27819199E9</v>
      </c>
      <c r="C62" s="7" t="s">
        <v>16</v>
      </c>
      <c r="H62" s="7" t="s">
        <v>127</v>
      </c>
    </row>
    <row r="63">
      <c r="A63" s="6">
        <v>1.915290075E9</v>
      </c>
      <c r="B63" s="7" t="s">
        <v>128</v>
      </c>
      <c r="C63" s="7" t="s">
        <v>16</v>
      </c>
      <c r="E63" s="8" t="s">
        <v>129</v>
      </c>
      <c r="H63" s="7" t="s">
        <v>130</v>
      </c>
      <c r="J63" s="7" t="s">
        <v>131</v>
      </c>
    </row>
    <row r="64">
      <c r="A64" s="6">
        <v>2.13848972E9</v>
      </c>
      <c r="B64" s="7" t="s">
        <v>132</v>
      </c>
      <c r="C64" s="7" t="s">
        <v>133</v>
      </c>
      <c r="E64" s="8" t="s">
        <v>134</v>
      </c>
      <c r="H64" s="7" t="s">
        <v>135</v>
      </c>
      <c r="J64" s="7" t="s">
        <v>131</v>
      </c>
    </row>
    <row r="65">
      <c r="A65" s="6">
        <v>6.998609724E9</v>
      </c>
      <c r="B65" s="7" t="s">
        <v>136</v>
      </c>
      <c r="C65" s="7" t="s">
        <v>137</v>
      </c>
      <c r="H65" s="7" t="s">
        <v>138</v>
      </c>
      <c r="I65" s="7" t="s">
        <v>136</v>
      </c>
    </row>
    <row r="66">
      <c r="A66" s="6">
        <v>5.610247798E9</v>
      </c>
      <c r="C66" s="7" t="s">
        <v>139</v>
      </c>
    </row>
    <row r="67">
      <c r="A67" s="6">
        <v>5.055477585E9</v>
      </c>
      <c r="B67" s="7" t="s">
        <v>140</v>
      </c>
      <c r="C67" s="7" t="s">
        <v>16</v>
      </c>
      <c r="E67" s="7" t="s">
        <v>141</v>
      </c>
      <c r="I67" s="7" t="s">
        <v>142</v>
      </c>
      <c r="J67" s="7" t="s">
        <v>143</v>
      </c>
    </row>
    <row r="68">
      <c r="A68" s="6">
        <v>2.083963984E9</v>
      </c>
      <c r="B68" s="7" t="s">
        <v>144</v>
      </c>
      <c r="C68" s="7" t="s">
        <v>25</v>
      </c>
    </row>
    <row r="69">
      <c r="A69" s="6">
        <v>5.033597045E9</v>
      </c>
      <c r="C69" s="7" t="s">
        <v>16</v>
      </c>
    </row>
    <row r="70">
      <c r="A70" s="6">
        <v>6.309611361E9</v>
      </c>
      <c r="B70" s="7" t="s">
        <v>145</v>
      </c>
      <c r="C70" s="7" t="s">
        <v>25</v>
      </c>
    </row>
    <row r="71">
      <c r="A71" s="6">
        <v>7.033791335E9</v>
      </c>
      <c r="C71" s="7" t="s">
        <v>17</v>
      </c>
    </row>
    <row r="72">
      <c r="A72" s="6">
        <v>1.208630592E9</v>
      </c>
      <c r="B72" s="7" t="s">
        <v>146</v>
      </c>
      <c r="C72" s="7" t="s">
        <v>10</v>
      </c>
      <c r="E72" s="8" t="s">
        <v>147</v>
      </c>
      <c r="J72" s="7" t="s">
        <v>21</v>
      </c>
    </row>
    <row r="73">
      <c r="A73" s="6">
        <v>6.064482362E9</v>
      </c>
      <c r="B73" s="7" t="s">
        <v>148</v>
      </c>
      <c r="C73" s="7" t="s">
        <v>47</v>
      </c>
    </row>
    <row r="74">
      <c r="A74" s="6">
        <v>5.028131098E9</v>
      </c>
      <c r="B74" s="7" t="s">
        <v>149</v>
      </c>
      <c r="C74" s="7" t="s">
        <v>150</v>
      </c>
    </row>
    <row r="75">
      <c r="A75" s="6">
        <v>1.526172601E9</v>
      </c>
      <c r="B75" s="7" t="s">
        <v>151</v>
      </c>
      <c r="C75" s="7" t="s">
        <v>16</v>
      </c>
    </row>
    <row r="76">
      <c r="A76" s="6">
        <v>1.605371895E9</v>
      </c>
      <c r="B76" s="7" t="s">
        <v>152</v>
      </c>
      <c r="C76" s="7" t="s">
        <v>153</v>
      </c>
    </row>
    <row r="77">
      <c r="A77" s="6">
        <v>6.741237379E9</v>
      </c>
      <c r="B77" s="7" t="s">
        <v>154</v>
      </c>
      <c r="C77" s="7" t="s">
        <v>69</v>
      </c>
    </row>
    <row r="78">
      <c r="A78" s="6">
        <v>7.105830781E9</v>
      </c>
      <c r="C78" s="7" t="s">
        <v>16</v>
      </c>
      <c r="H78" s="7" t="s">
        <v>155</v>
      </c>
      <c r="I78" s="7" t="s">
        <v>156</v>
      </c>
    </row>
    <row r="79">
      <c r="A79" s="6">
        <v>1.743323021E9</v>
      </c>
      <c r="B79" s="7" t="s">
        <v>157</v>
      </c>
      <c r="C79" s="7" t="s">
        <v>16</v>
      </c>
      <c r="E79" s="8" t="s">
        <v>158</v>
      </c>
      <c r="J79" s="7" t="s">
        <v>131</v>
      </c>
    </row>
    <row r="80">
      <c r="A80" s="6">
        <v>1.955813098E9</v>
      </c>
      <c r="B80" s="7" t="s">
        <v>159</v>
      </c>
      <c r="C80" s="7" t="s">
        <v>153</v>
      </c>
      <c r="H80" s="7" t="s">
        <v>160</v>
      </c>
    </row>
    <row r="81">
      <c r="A81" s="6">
        <v>6.405712193E9</v>
      </c>
      <c r="C81" s="7" t="s">
        <v>161</v>
      </c>
    </row>
    <row r="82">
      <c r="A82" s="6">
        <v>1.090853559E9</v>
      </c>
      <c r="B82" s="7" t="s">
        <v>162</v>
      </c>
      <c r="C82" s="7" t="s">
        <v>10</v>
      </c>
      <c r="I82" s="7" t="s">
        <v>163</v>
      </c>
    </row>
    <row r="83">
      <c r="A83" s="6">
        <v>1.689827951E9</v>
      </c>
      <c r="C83" s="7" t="s">
        <v>164</v>
      </c>
      <c r="H83" s="7" t="s">
        <v>165</v>
      </c>
    </row>
    <row r="84">
      <c r="A84" s="6">
        <v>9.63674368E8</v>
      </c>
      <c r="B84" s="7" t="s">
        <v>166</v>
      </c>
      <c r="C84" s="7" t="s">
        <v>167</v>
      </c>
    </row>
    <row r="85">
      <c r="A85" s="6">
        <v>7.216476058E9</v>
      </c>
      <c r="C85" s="7" t="s">
        <v>153</v>
      </c>
    </row>
    <row r="86">
      <c r="A86" s="6">
        <v>7.090016183E9</v>
      </c>
      <c r="C86" s="7" t="s">
        <v>16</v>
      </c>
    </row>
    <row r="87">
      <c r="A87" s="6">
        <v>7.492307993E9</v>
      </c>
      <c r="C87" s="7" t="s">
        <v>113</v>
      </c>
      <c r="E87" s="8" t="s">
        <v>168</v>
      </c>
      <c r="H87" s="7" t="s">
        <v>169</v>
      </c>
      <c r="J87" s="7" t="s">
        <v>21</v>
      </c>
    </row>
    <row r="88">
      <c r="A88" s="6">
        <v>1.037729379E9</v>
      </c>
      <c r="B88" s="7" t="s">
        <v>170</v>
      </c>
      <c r="C88" s="7" t="s">
        <v>153</v>
      </c>
      <c r="E88" s="8" t="s">
        <v>171</v>
      </c>
      <c r="H88" s="7" t="s">
        <v>172</v>
      </c>
      <c r="J88" s="7" t="s">
        <v>21</v>
      </c>
    </row>
    <row r="89">
      <c r="A89" s="6">
        <v>1.493638342E9</v>
      </c>
      <c r="C89" s="7" t="s">
        <v>25</v>
      </c>
      <c r="E89" s="8" t="s">
        <v>173</v>
      </c>
      <c r="H89" s="7" t="s">
        <v>174</v>
      </c>
      <c r="I89" s="7" t="s">
        <v>175</v>
      </c>
      <c r="J89" s="7" t="s">
        <v>21</v>
      </c>
    </row>
    <row r="90">
      <c r="A90" s="6">
        <v>9.59861361E8</v>
      </c>
      <c r="B90" s="7" t="s">
        <v>176</v>
      </c>
      <c r="C90" s="7" t="s">
        <v>177</v>
      </c>
    </row>
    <row r="91">
      <c r="A91" s="6">
        <v>5.185021684E9</v>
      </c>
      <c r="B91" s="7" t="s">
        <v>178</v>
      </c>
      <c r="C91" s="7" t="s">
        <v>17</v>
      </c>
      <c r="E91" s="7">
        <v>7.042441948E9</v>
      </c>
      <c r="H91" s="7" t="s">
        <v>179</v>
      </c>
      <c r="J91" s="7" t="s">
        <v>21</v>
      </c>
    </row>
    <row r="92">
      <c r="A92" s="6">
        <v>5.482435797E9</v>
      </c>
      <c r="B92" s="7" t="s">
        <v>180</v>
      </c>
      <c r="C92" s="7" t="s">
        <v>181</v>
      </c>
      <c r="E92" s="8" t="s">
        <v>182</v>
      </c>
    </row>
    <row r="93">
      <c r="A93" s="6">
        <v>2.079327154E9</v>
      </c>
      <c r="C93" s="7" t="s">
        <v>69</v>
      </c>
    </row>
    <row r="94">
      <c r="A94" s="6">
        <v>5.391893816E9</v>
      </c>
      <c r="B94" s="7" t="s">
        <v>183</v>
      </c>
      <c r="C94" s="7" t="s">
        <v>16</v>
      </c>
    </row>
    <row r="95">
      <c r="A95" s="6">
        <v>7.158016743E9</v>
      </c>
      <c r="B95" s="7" t="s">
        <v>184</v>
      </c>
      <c r="C95" s="7" t="s">
        <v>75</v>
      </c>
    </row>
    <row r="96">
      <c r="A96" s="6">
        <v>5.019633939E9</v>
      </c>
      <c r="C96" s="7" t="s">
        <v>89</v>
      </c>
    </row>
    <row r="97">
      <c r="A97" s="6">
        <v>6.751614872E9</v>
      </c>
      <c r="C97" s="7" t="s">
        <v>34</v>
      </c>
    </row>
    <row r="98">
      <c r="A98" s="6">
        <v>5.8193844E9</v>
      </c>
      <c r="B98" s="7" t="s">
        <v>185</v>
      </c>
      <c r="C98" s="7" t="s">
        <v>186</v>
      </c>
    </row>
    <row r="99">
      <c r="A99" s="6">
        <v>1.3814377E9</v>
      </c>
      <c r="B99" s="7" t="s">
        <v>187</v>
      </c>
      <c r="C99" s="7" t="s">
        <v>16</v>
      </c>
      <c r="H99" s="7" t="s">
        <v>188</v>
      </c>
    </row>
    <row r="100">
      <c r="A100" s="6">
        <v>7.068581558E9</v>
      </c>
      <c r="C100" s="7" t="s">
        <v>16</v>
      </c>
    </row>
    <row r="101">
      <c r="A101" s="6">
        <v>5.63050339E9</v>
      </c>
      <c r="B101" s="7" t="s">
        <v>189</v>
      </c>
      <c r="C101" s="7" t="s">
        <v>47</v>
      </c>
    </row>
    <row r="102">
      <c r="A102" s="6">
        <v>1.649075809E9</v>
      </c>
      <c r="B102" s="7" t="s">
        <v>190</v>
      </c>
      <c r="C102" s="7" t="s">
        <v>10</v>
      </c>
      <c r="H102" s="7" t="s">
        <v>191</v>
      </c>
    </row>
    <row r="103">
      <c r="A103" s="6">
        <v>6.67562445E8</v>
      </c>
      <c r="B103" s="7" t="s">
        <v>192</v>
      </c>
      <c r="C103" s="7" t="s">
        <v>193</v>
      </c>
    </row>
    <row r="104">
      <c r="A104" s="6">
        <v>5.562665349E9</v>
      </c>
      <c r="B104" s="7" t="s">
        <v>194</v>
      </c>
      <c r="C104" s="7" t="s">
        <v>195</v>
      </c>
    </row>
    <row r="105">
      <c r="A105" s="6">
        <v>5.371499486E9</v>
      </c>
      <c r="B105" s="7" t="s">
        <v>196</v>
      </c>
      <c r="C105" s="7" t="s">
        <v>69</v>
      </c>
    </row>
    <row r="106">
      <c r="A106" s="6">
        <v>5.534794395E9</v>
      </c>
      <c r="B106" s="7" t="s">
        <v>197</v>
      </c>
      <c r="C106" s="7" t="s">
        <v>198</v>
      </c>
      <c r="D106" s="8" t="s">
        <v>199</v>
      </c>
    </row>
    <row r="107">
      <c r="A107" s="6">
        <v>5.49882756E9</v>
      </c>
      <c r="B107" s="7" t="s">
        <v>200</v>
      </c>
      <c r="C107" s="7" t="s">
        <v>47</v>
      </c>
      <c r="E107" s="7">
        <v>2.766188692E10</v>
      </c>
      <c r="I107" s="7" t="s">
        <v>201</v>
      </c>
      <c r="J107" s="7" t="s">
        <v>202</v>
      </c>
    </row>
    <row r="108">
      <c r="A108" s="6">
        <v>5.798553195E9</v>
      </c>
      <c r="C108" s="7" t="s">
        <v>16</v>
      </c>
    </row>
    <row r="109">
      <c r="A109" s="6">
        <v>6.230047759E9</v>
      </c>
      <c r="B109" s="7" t="s">
        <v>203</v>
      </c>
      <c r="C109" s="7" t="s">
        <v>32</v>
      </c>
    </row>
    <row r="110">
      <c r="A110" s="6">
        <v>6.28557854E9</v>
      </c>
      <c r="C110" s="7" t="s">
        <v>34</v>
      </c>
      <c r="H110" s="7" t="s">
        <v>204</v>
      </c>
      <c r="I110" s="7" t="s">
        <v>204</v>
      </c>
    </row>
    <row r="111">
      <c r="A111" s="6">
        <v>5.732075903E9</v>
      </c>
      <c r="B111" s="7" t="s">
        <v>205</v>
      </c>
      <c r="C111" s="7" t="s">
        <v>164</v>
      </c>
      <c r="E111" s="7">
        <v>1.2527130215E10</v>
      </c>
      <c r="J111" s="7" t="s">
        <v>202</v>
      </c>
    </row>
    <row r="112">
      <c r="A112" s="6">
        <v>5.539852621E9</v>
      </c>
      <c r="C112" s="7" t="s">
        <v>206</v>
      </c>
    </row>
    <row r="113">
      <c r="A113" s="6">
        <v>9.59963386E8</v>
      </c>
      <c r="B113" s="7" t="s">
        <v>207</v>
      </c>
      <c r="C113" s="7" t="s">
        <v>34</v>
      </c>
    </row>
    <row r="114">
      <c r="A114" s="6">
        <v>7.00265744E9</v>
      </c>
      <c r="B114" s="7" t="s">
        <v>208</v>
      </c>
      <c r="C114" s="7" t="s">
        <v>16</v>
      </c>
      <c r="H114" s="7" t="s">
        <v>209</v>
      </c>
      <c r="I114" s="7" t="s">
        <v>210</v>
      </c>
    </row>
    <row r="115">
      <c r="A115" s="6">
        <v>6.292531594E9</v>
      </c>
      <c r="C115" s="7" t="s">
        <v>10</v>
      </c>
      <c r="H115" s="7" t="s">
        <v>211</v>
      </c>
    </row>
    <row r="116">
      <c r="A116" s="6">
        <v>8.98352334E8</v>
      </c>
      <c r="C116" s="7" t="s">
        <v>212</v>
      </c>
      <c r="E116" s="8" t="s">
        <v>213</v>
      </c>
      <c r="I116" s="7" t="s">
        <v>214</v>
      </c>
      <c r="J116" s="7" t="s">
        <v>21</v>
      </c>
    </row>
    <row r="117">
      <c r="A117" s="6">
        <v>6.072980337E9</v>
      </c>
      <c r="B117" s="7" t="s">
        <v>215</v>
      </c>
      <c r="C117" s="7" t="s">
        <v>10</v>
      </c>
    </row>
    <row r="118">
      <c r="A118" s="6">
        <v>1.629500596E9</v>
      </c>
      <c r="B118" s="7" t="s">
        <v>216</v>
      </c>
      <c r="C118" s="7" t="s">
        <v>217</v>
      </c>
      <c r="E118" s="7">
        <v>8.03933264E9</v>
      </c>
      <c r="J118" s="7" t="s">
        <v>218</v>
      </c>
    </row>
    <row r="119">
      <c r="A119" s="6">
        <v>5.251863759E9</v>
      </c>
      <c r="C119" s="7" t="s">
        <v>219</v>
      </c>
      <c r="G119" s="7" t="s">
        <v>220</v>
      </c>
      <c r="I119" s="7" t="s">
        <v>220</v>
      </c>
    </row>
    <row r="120">
      <c r="A120" s="6">
        <v>6.748916021E9</v>
      </c>
      <c r="B120" s="7" t="s">
        <v>221</v>
      </c>
      <c r="C120" s="7" t="s">
        <v>153</v>
      </c>
    </row>
    <row r="121">
      <c r="A121" s="6">
        <v>1.343784266E9</v>
      </c>
      <c r="B121" s="7" t="s">
        <v>222</v>
      </c>
      <c r="C121" s="7" t="s">
        <v>223</v>
      </c>
    </row>
    <row r="122">
      <c r="A122" s="6">
        <v>6.031973512E9</v>
      </c>
      <c r="C122" s="7" t="s">
        <v>224</v>
      </c>
    </row>
    <row r="123">
      <c r="A123" s="6">
        <v>6.135552542E9</v>
      </c>
      <c r="B123" s="7" t="s">
        <v>225</v>
      </c>
      <c r="C123" s="7" t="s">
        <v>16</v>
      </c>
      <c r="H123" s="7" t="s">
        <v>226</v>
      </c>
    </row>
    <row r="124">
      <c r="A124" s="6">
        <v>1.689592501E9</v>
      </c>
      <c r="B124" s="7" t="s">
        <v>227</v>
      </c>
      <c r="C124" s="7" t="s">
        <v>16</v>
      </c>
      <c r="E124" s="8" t="s">
        <v>228</v>
      </c>
      <c r="I124" s="7" t="s">
        <v>229</v>
      </c>
      <c r="J124" s="7" t="s">
        <v>230</v>
      </c>
    </row>
    <row r="125">
      <c r="A125" s="6">
        <v>5.464179629E9</v>
      </c>
      <c r="C125" s="7" t="s">
        <v>69</v>
      </c>
    </row>
    <row r="126">
      <c r="A126" s="6">
        <v>6.407234442E9</v>
      </c>
      <c r="B126" s="7" t="s">
        <v>231</v>
      </c>
      <c r="C126" s="7" t="s">
        <v>232</v>
      </c>
      <c r="F126" s="7" t="s">
        <v>233</v>
      </c>
    </row>
    <row r="127">
      <c r="A127" s="6">
        <v>1.141827627E9</v>
      </c>
      <c r="B127" s="7" t="s">
        <v>234</v>
      </c>
      <c r="C127" s="7" t="s">
        <v>113</v>
      </c>
    </row>
    <row r="128">
      <c r="A128" s="6">
        <v>1.745672732E9</v>
      </c>
      <c r="B128" s="7" t="s">
        <v>235</v>
      </c>
      <c r="C128" s="7" t="s">
        <v>17</v>
      </c>
    </row>
    <row r="129">
      <c r="A129" s="6">
        <v>8.32888726E8</v>
      </c>
      <c r="B129" s="7" t="s">
        <v>236</v>
      </c>
      <c r="C129" s="7" t="s">
        <v>27</v>
      </c>
      <c r="E129" s="8" t="s">
        <v>237</v>
      </c>
      <c r="H129" s="7" t="s">
        <v>238</v>
      </c>
      <c r="J129" s="7" t="s">
        <v>230</v>
      </c>
    </row>
    <row r="130">
      <c r="A130" s="6">
        <v>1.802928853E9</v>
      </c>
      <c r="B130" s="7" t="s">
        <v>239</v>
      </c>
      <c r="C130" s="7" t="s">
        <v>240</v>
      </c>
    </row>
    <row r="131">
      <c r="A131" s="6">
        <v>2.03989898E9</v>
      </c>
      <c r="C131" s="7" t="s">
        <v>241</v>
      </c>
      <c r="E131" s="8" t="s">
        <v>242</v>
      </c>
      <c r="H131" s="7" t="s">
        <v>243</v>
      </c>
    </row>
    <row r="132">
      <c r="A132" s="6">
        <v>6.847141507E9</v>
      </c>
      <c r="C132" s="7" t="s">
        <v>16</v>
      </c>
      <c r="E132" s="8" t="s">
        <v>244</v>
      </c>
      <c r="F132" s="7"/>
      <c r="H132" s="7" t="s">
        <v>245</v>
      </c>
      <c r="I132" s="7" t="s">
        <v>246</v>
      </c>
      <c r="J132" s="7" t="s">
        <v>21</v>
      </c>
    </row>
    <row r="133">
      <c r="A133" s="6">
        <v>9.35049076E8</v>
      </c>
      <c r="B133" s="7" t="s">
        <v>247</v>
      </c>
      <c r="C133" s="7" t="s">
        <v>10</v>
      </c>
    </row>
    <row r="134">
      <c r="A134" s="6">
        <v>1.125341351E9</v>
      </c>
      <c r="B134" s="7" t="s">
        <v>248</v>
      </c>
      <c r="C134" s="7" t="s">
        <v>240</v>
      </c>
    </row>
    <row r="135">
      <c r="A135" s="6">
        <v>6.434782281E9</v>
      </c>
      <c r="C135" s="7" t="s">
        <v>34</v>
      </c>
      <c r="E135" s="7">
        <v>7.745684359E9</v>
      </c>
      <c r="J135" s="7" t="s">
        <v>249</v>
      </c>
    </row>
    <row r="136">
      <c r="A136" s="6">
        <v>6.434782281E9</v>
      </c>
      <c r="C136" s="7" t="s">
        <v>34</v>
      </c>
      <c r="E136" s="7">
        <v>7.745684359E9</v>
      </c>
    </row>
    <row r="137">
      <c r="A137" s="6">
        <v>2.006613402E9</v>
      </c>
      <c r="B137" s="7" t="s">
        <v>250</v>
      </c>
      <c r="C137" s="7" t="s">
        <v>251</v>
      </c>
    </row>
    <row r="138">
      <c r="A138" s="6">
        <v>5.053196393E9</v>
      </c>
      <c r="B138" s="7" t="s">
        <v>252</v>
      </c>
      <c r="C138" s="7" t="s">
        <v>16</v>
      </c>
      <c r="H138" s="7" t="s">
        <v>253</v>
      </c>
    </row>
    <row r="139">
      <c r="A139" s="6">
        <v>7.633448593E9</v>
      </c>
      <c r="C139" s="7" t="s">
        <v>84</v>
      </c>
      <c r="H139" s="7" t="s">
        <v>254</v>
      </c>
    </row>
    <row r="140">
      <c r="A140" s="6">
        <v>5.01577847E9</v>
      </c>
      <c r="B140" s="7" t="s">
        <v>255</v>
      </c>
      <c r="C140" s="7" t="s">
        <v>25</v>
      </c>
    </row>
    <row r="141">
      <c r="A141" s="6">
        <v>1.921395375E9</v>
      </c>
      <c r="B141" s="7" t="s">
        <v>256</v>
      </c>
      <c r="C141" s="7" t="s">
        <v>257</v>
      </c>
      <c r="I141" s="7" t="s">
        <v>258</v>
      </c>
    </row>
    <row r="142">
      <c r="A142" s="6">
        <v>5.424432822E9</v>
      </c>
      <c r="C142" s="7" t="s">
        <v>10</v>
      </c>
      <c r="H142" s="7" t="s">
        <v>259</v>
      </c>
    </row>
    <row r="143">
      <c r="A143" s="6">
        <v>5.424432822E9</v>
      </c>
      <c r="C143" s="7" t="s">
        <v>10</v>
      </c>
      <c r="H143" s="7" t="s">
        <v>259</v>
      </c>
    </row>
    <row r="144">
      <c r="A144" s="6">
        <v>5.934416728E9</v>
      </c>
      <c r="B144" s="7" t="s">
        <v>260</v>
      </c>
      <c r="C144" s="7" t="s">
        <v>16</v>
      </c>
      <c r="H144" s="7" t="s">
        <v>261</v>
      </c>
    </row>
    <row r="145">
      <c r="A145" s="6">
        <v>6.896138388E9</v>
      </c>
      <c r="C145" s="7" t="s">
        <v>60</v>
      </c>
    </row>
    <row r="146">
      <c r="A146" s="6">
        <v>5.020688918E9</v>
      </c>
      <c r="B146" s="7" t="s">
        <v>262</v>
      </c>
      <c r="C146" s="7" t="s">
        <v>263</v>
      </c>
      <c r="H146" s="7" t="s">
        <v>264</v>
      </c>
    </row>
    <row r="147">
      <c r="A147" s="6">
        <v>5.858990995E9</v>
      </c>
      <c r="B147" s="7" t="s">
        <v>265</v>
      </c>
      <c r="C147" s="7" t="s">
        <v>16</v>
      </c>
    </row>
    <row r="148">
      <c r="A148" s="6">
        <v>5.744656396E9</v>
      </c>
      <c r="B148" s="7" t="s">
        <v>266</v>
      </c>
      <c r="C148" s="7" t="s">
        <v>10</v>
      </c>
    </row>
    <row r="149">
      <c r="A149" s="6">
        <v>5.744656396E9</v>
      </c>
      <c r="B149" s="7" t="s">
        <v>266</v>
      </c>
      <c r="C149" s="7" t="s">
        <v>10</v>
      </c>
    </row>
    <row r="150">
      <c r="A150" s="6">
        <v>5.23260426E9</v>
      </c>
      <c r="B150" s="7" t="s">
        <v>267</v>
      </c>
      <c r="C150" s="7" t="s">
        <v>69</v>
      </c>
    </row>
    <row r="151">
      <c r="A151" s="6">
        <v>5.414684772E9</v>
      </c>
      <c r="B151" s="7" t="s">
        <v>268</v>
      </c>
      <c r="C151" s="7" t="s">
        <v>269</v>
      </c>
      <c r="H151" s="7" t="s">
        <v>270</v>
      </c>
      <c r="I151" s="7" t="s">
        <v>271</v>
      </c>
    </row>
    <row r="152">
      <c r="A152" s="6">
        <v>6.733171761E9</v>
      </c>
      <c r="C152" s="7" t="s">
        <v>16</v>
      </c>
    </row>
    <row r="153">
      <c r="A153" s="6">
        <v>5.188565397E9</v>
      </c>
      <c r="B153" s="7" t="s">
        <v>272</v>
      </c>
      <c r="C153" s="7" t="s">
        <v>32</v>
      </c>
    </row>
    <row r="154">
      <c r="A154" s="6">
        <v>6.726259216E9</v>
      </c>
      <c r="B154" s="7" t="s">
        <v>273</v>
      </c>
      <c r="C154" s="7" t="s">
        <v>274</v>
      </c>
    </row>
    <row r="155">
      <c r="A155" s="6">
        <v>5.786223188E9</v>
      </c>
      <c r="C155" s="7" t="s">
        <v>275</v>
      </c>
    </row>
    <row r="156">
      <c r="A156" s="6">
        <v>5.096985861E9</v>
      </c>
      <c r="B156" s="7" t="s">
        <v>276</v>
      </c>
      <c r="C156" s="7" t="s">
        <v>277</v>
      </c>
    </row>
    <row r="157">
      <c r="A157" s="6">
        <v>6.061718169E9</v>
      </c>
      <c r="B157" s="7" t="s">
        <v>278</v>
      </c>
      <c r="C157" s="7" t="s">
        <v>34</v>
      </c>
    </row>
    <row r="158">
      <c r="A158" s="6">
        <v>6.609499701E9</v>
      </c>
      <c r="B158" s="7" t="s">
        <v>279</v>
      </c>
      <c r="C158" s="7" t="s">
        <v>280</v>
      </c>
    </row>
    <row r="159">
      <c r="A159" s="6">
        <v>6.508528835E9</v>
      </c>
      <c r="B159" s="7" t="s">
        <v>281</v>
      </c>
      <c r="C159" s="7" t="s">
        <v>34</v>
      </c>
    </row>
    <row r="160">
      <c r="A160" s="6">
        <v>1.120136293E9</v>
      </c>
      <c r="B160" s="7" t="s">
        <v>282</v>
      </c>
      <c r="J160" s="7" t="s">
        <v>283</v>
      </c>
    </row>
    <row r="161">
      <c r="A161" s="6">
        <v>6.516312894E9</v>
      </c>
      <c r="B161" s="7" t="s">
        <v>284</v>
      </c>
      <c r="C161" s="7" t="s">
        <v>16</v>
      </c>
      <c r="E161" s="7">
        <v>2.522145734E9</v>
      </c>
      <c r="J161" s="7" t="s">
        <v>21</v>
      </c>
    </row>
    <row r="162">
      <c r="A162" s="6">
        <v>5.252994293E9</v>
      </c>
      <c r="B162" s="7" t="s">
        <v>285</v>
      </c>
      <c r="C162" s="7" t="s">
        <v>10</v>
      </c>
      <c r="J162" s="7" t="s">
        <v>286</v>
      </c>
    </row>
    <row r="163">
      <c r="A163" s="6">
        <v>6.268149647E9</v>
      </c>
      <c r="B163" s="7" t="s">
        <v>287</v>
      </c>
      <c r="C163" s="7" t="s">
        <v>195</v>
      </c>
    </row>
    <row r="164">
      <c r="A164" s="6">
        <v>8.16787933E8</v>
      </c>
      <c r="B164" s="7" t="s">
        <v>288</v>
      </c>
      <c r="C164" s="7" t="s">
        <v>289</v>
      </c>
    </row>
    <row r="165">
      <c r="A165" s="6">
        <v>1.842490351E9</v>
      </c>
      <c r="B165" s="7" t="s">
        <v>290</v>
      </c>
      <c r="C165" s="7" t="s">
        <v>47</v>
      </c>
    </row>
    <row r="166">
      <c r="A166" s="6">
        <v>6.513730464E9</v>
      </c>
      <c r="J166" s="7" t="s">
        <v>291</v>
      </c>
    </row>
    <row r="167">
      <c r="A167" s="6">
        <v>6.62945822E8</v>
      </c>
      <c r="B167" s="7" t="s">
        <v>292</v>
      </c>
      <c r="C167" s="7" t="s">
        <v>60</v>
      </c>
    </row>
    <row r="168">
      <c r="A168" s="6">
        <v>1.363549137E9</v>
      </c>
      <c r="B168" s="7" t="s">
        <v>293</v>
      </c>
      <c r="C168" s="7" t="s">
        <v>113</v>
      </c>
      <c r="H168" s="7" t="s">
        <v>294</v>
      </c>
    </row>
    <row r="169">
      <c r="A169" s="6">
        <v>5.49262821E9</v>
      </c>
      <c r="B169" s="7" t="s">
        <v>295</v>
      </c>
      <c r="J169" s="7" t="s">
        <v>296</v>
      </c>
    </row>
    <row r="170">
      <c r="A170" s="6">
        <v>6.968017532E9</v>
      </c>
      <c r="C170" s="7" t="s">
        <v>27</v>
      </c>
      <c r="E170" s="7">
        <v>3.145934732E9</v>
      </c>
      <c r="F170" s="7" t="s">
        <v>297</v>
      </c>
      <c r="H170" s="7" t="s">
        <v>298</v>
      </c>
      <c r="I170" s="7" t="s">
        <v>299</v>
      </c>
      <c r="J170" s="7" t="s">
        <v>300</v>
      </c>
    </row>
    <row r="171">
      <c r="A171" s="6">
        <v>6.561287806E9</v>
      </c>
      <c r="F171" s="7" t="s">
        <v>301</v>
      </c>
      <c r="H171" s="7" t="s">
        <v>301</v>
      </c>
      <c r="I171" s="7" t="s">
        <v>301</v>
      </c>
      <c r="J171" s="7" t="s">
        <v>302</v>
      </c>
    </row>
    <row r="172">
      <c r="A172" s="6">
        <v>1.111045384E9</v>
      </c>
      <c r="C172" s="7" t="s">
        <v>16</v>
      </c>
    </row>
    <row r="173">
      <c r="A173" s="6">
        <v>2.090900161E9</v>
      </c>
      <c r="B173" s="7" t="s">
        <v>303</v>
      </c>
      <c r="C173" s="7" t="s">
        <v>25</v>
      </c>
      <c r="E173" s="8" t="s">
        <v>304</v>
      </c>
      <c r="H173" s="7" t="s">
        <v>305</v>
      </c>
      <c r="I173" s="7" t="s">
        <v>306</v>
      </c>
      <c r="J173" s="7" t="s">
        <v>305</v>
      </c>
    </row>
    <row r="174">
      <c r="A174" s="6">
        <v>6.60999115E9</v>
      </c>
      <c r="B174" s="7" t="s">
        <v>307</v>
      </c>
      <c r="G174" s="7" t="s">
        <v>308</v>
      </c>
      <c r="H174" s="7" t="s">
        <v>308</v>
      </c>
      <c r="J174" s="7" t="s">
        <v>309</v>
      </c>
    </row>
    <row r="175">
      <c r="A175" s="6">
        <v>1.396383534E9</v>
      </c>
      <c r="C175" s="7" t="s">
        <v>195</v>
      </c>
      <c r="E175" s="8" t="s">
        <v>310</v>
      </c>
      <c r="J175" s="7" t="s">
        <v>218</v>
      </c>
    </row>
    <row r="176">
      <c r="A176" s="6">
        <v>6.770186675E9</v>
      </c>
      <c r="C176" s="7" t="s">
        <v>311</v>
      </c>
      <c r="H176" s="7" t="s">
        <v>312</v>
      </c>
    </row>
    <row r="177">
      <c r="A177" s="6">
        <v>5.276848532E9</v>
      </c>
      <c r="B177" s="7" t="s">
        <v>313</v>
      </c>
      <c r="C177" s="7" t="s">
        <v>25</v>
      </c>
    </row>
    <row r="178">
      <c r="A178" s="6">
        <v>1.116139753E9</v>
      </c>
      <c r="B178" s="7" t="s">
        <v>314</v>
      </c>
      <c r="C178" s="7" t="s">
        <v>34</v>
      </c>
    </row>
    <row r="179">
      <c r="A179" s="6">
        <v>6.289613948E9</v>
      </c>
      <c r="C179" s="7" t="s">
        <v>315</v>
      </c>
      <c r="H179" s="7" t="s">
        <v>316</v>
      </c>
      <c r="J179" s="7" t="s">
        <v>317</v>
      </c>
    </row>
    <row r="180">
      <c r="A180" s="6">
        <v>1.820490417E9</v>
      </c>
      <c r="B180" s="7" t="s">
        <v>318</v>
      </c>
      <c r="C180" s="7" t="s">
        <v>195</v>
      </c>
    </row>
    <row r="181">
      <c r="A181" s="6">
        <v>2.107292244E9</v>
      </c>
      <c r="B181" s="7" t="s">
        <v>319</v>
      </c>
      <c r="C181" s="7" t="s">
        <v>16</v>
      </c>
    </row>
    <row r="182">
      <c r="A182" s="6">
        <v>2.107292244E9</v>
      </c>
      <c r="B182" s="7" t="s">
        <v>319</v>
      </c>
      <c r="C182" s="7" t="s">
        <v>16</v>
      </c>
    </row>
    <row r="183">
      <c r="A183" s="6">
        <v>5.849983636E9</v>
      </c>
      <c r="B183" s="7" t="s">
        <v>320</v>
      </c>
      <c r="C183" s="7" t="s">
        <v>321</v>
      </c>
      <c r="H183" s="7" t="s">
        <v>322</v>
      </c>
    </row>
    <row r="184">
      <c r="A184" s="6">
        <v>1.001985475E9</v>
      </c>
      <c r="B184" s="7" t="s">
        <v>323</v>
      </c>
      <c r="C184" s="7" t="s">
        <v>113</v>
      </c>
      <c r="E184" s="8" t="s">
        <v>324</v>
      </c>
      <c r="I184" s="7" t="s">
        <v>325</v>
      </c>
      <c r="J184" s="7" t="s">
        <v>21</v>
      </c>
    </row>
    <row r="185">
      <c r="A185" s="6">
        <v>7.014708496E9</v>
      </c>
      <c r="C185" s="7" t="s">
        <v>326</v>
      </c>
      <c r="H185" s="7" t="s">
        <v>327</v>
      </c>
    </row>
    <row r="186">
      <c r="A186" s="6">
        <v>5.631873881E9</v>
      </c>
      <c r="B186" s="7" t="s">
        <v>328</v>
      </c>
      <c r="C186" s="7" t="s">
        <v>16</v>
      </c>
    </row>
    <row r="187">
      <c r="A187" s="6">
        <v>5.584195534E9</v>
      </c>
      <c r="B187" s="7" t="s">
        <v>329</v>
      </c>
      <c r="C187" s="7" t="s">
        <v>34</v>
      </c>
      <c r="J187" s="7" t="s">
        <v>330</v>
      </c>
    </row>
    <row r="188">
      <c r="A188" s="6">
        <v>7.03878018E9</v>
      </c>
      <c r="B188" s="7" t="s">
        <v>331</v>
      </c>
      <c r="C188" s="7" t="s">
        <v>16</v>
      </c>
      <c r="E188" s="8" t="s">
        <v>332</v>
      </c>
      <c r="H188" s="8" t="s">
        <v>332</v>
      </c>
      <c r="J188" s="7" t="s">
        <v>218</v>
      </c>
    </row>
    <row r="189">
      <c r="A189" s="6">
        <v>8.4590231E8</v>
      </c>
      <c r="B189" s="7" t="s">
        <v>333</v>
      </c>
      <c r="C189" s="7" t="s">
        <v>16</v>
      </c>
    </row>
    <row r="190">
      <c r="A190" s="6">
        <v>3.14365734E8</v>
      </c>
      <c r="B190" s="7" t="s">
        <v>334</v>
      </c>
      <c r="C190" s="7" t="s">
        <v>16</v>
      </c>
      <c r="H190" s="7" t="s">
        <v>335</v>
      </c>
    </row>
    <row r="191">
      <c r="A191" s="6">
        <v>7.133364701E9</v>
      </c>
      <c r="B191" s="7" t="s">
        <v>336</v>
      </c>
      <c r="C191" s="7" t="s">
        <v>69</v>
      </c>
      <c r="H191" s="7" t="s">
        <v>337</v>
      </c>
      <c r="J191" s="7" t="s">
        <v>338</v>
      </c>
    </row>
    <row r="192">
      <c r="A192" s="6">
        <v>1.149492445E9</v>
      </c>
      <c r="B192" s="7" t="s">
        <v>339</v>
      </c>
      <c r="C192" s="7" t="s">
        <v>340</v>
      </c>
      <c r="D192" s="8" t="s">
        <v>341</v>
      </c>
      <c r="I192" s="8" t="s">
        <v>341</v>
      </c>
    </row>
    <row r="193">
      <c r="A193" s="6">
        <v>5.0923264E9</v>
      </c>
      <c r="C193" s="7" t="s">
        <v>38</v>
      </c>
      <c r="F193" s="7" t="s">
        <v>342</v>
      </c>
      <c r="I193" s="7" t="s">
        <v>343</v>
      </c>
    </row>
    <row r="194">
      <c r="A194" s="6">
        <v>6.057725384E9</v>
      </c>
      <c r="B194" s="7" t="s">
        <v>344</v>
      </c>
      <c r="C194" s="7" t="s">
        <v>16</v>
      </c>
    </row>
    <row r="195">
      <c r="A195" s="6">
        <v>7.142277348E9</v>
      </c>
      <c r="B195" s="7" t="s">
        <v>345</v>
      </c>
      <c r="C195" s="7" t="s">
        <v>34</v>
      </c>
    </row>
    <row r="196">
      <c r="A196" s="6">
        <v>6.329865586E9</v>
      </c>
      <c r="B196" s="7" t="s">
        <v>346</v>
      </c>
      <c r="C196" s="7" t="s">
        <v>347</v>
      </c>
    </row>
    <row r="197">
      <c r="A197" s="6">
        <v>6.730238618E9</v>
      </c>
      <c r="B197" s="7" t="s">
        <v>348</v>
      </c>
      <c r="C197" s="7" t="s">
        <v>72</v>
      </c>
    </row>
    <row r="198">
      <c r="A198" s="6">
        <v>6.812351396E9</v>
      </c>
      <c r="C198" s="7" t="s">
        <v>349</v>
      </c>
      <c r="H198" s="7" t="s">
        <v>350</v>
      </c>
    </row>
    <row r="199">
      <c r="A199" s="6">
        <v>5.436430707E9</v>
      </c>
      <c r="B199" s="7" t="s">
        <v>351</v>
      </c>
      <c r="C199" s="7" t="s">
        <v>16</v>
      </c>
    </row>
    <row r="200">
      <c r="A200" s="6">
        <v>6.591723776E9</v>
      </c>
      <c r="E200" s="8" t="s">
        <v>352</v>
      </c>
      <c r="J200" s="7" t="s">
        <v>353</v>
      </c>
    </row>
    <row r="201">
      <c r="A201" s="6">
        <v>6.723194954E9</v>
      </c>
      <c r="B201" s="7" t="s">
        <v>354</v>
      </c>
      <c r="C201" s="7" t="s">
        <v>16</v>
      </c>
      <c r="E201" s="8" t="s">
        <v>355</v>
      </c>
      <c r="H201" s="7" t="s">
        <v>356</v>
      </c>
      <c r="J201" s="7" t="s">
        <v>218</v>
      </c>
    </row>
    <row r="202">
      <c r="A202" s="6">
        <v>5.367693866E9</v>
      </c>
      <c r="C202" s="7" t="s">
        <v>32</v>
      </c>
    </row>
    <row r="203">
      <c r="A203" s="6">
        <v>1.71210803E9</v>
      </c>
      <c r="B203" s="7" t="s">
        <v>357</v>
      </c>
      <c r="C203" s="7" t="s">
        <v>240</v>
      </c>
    </row>
    <row r="204">
      <c r="A204" s="6">
        <v>6.859093172E9</v>
      </c>
      <c r="B204" s="7" t="s">
        <v>358</v>
      </c>
      <c r="C204" s="7" t="s">
        <v>359</v>
      </c>
      <c r="I204" s="7" t="s">
        <v>360</v>
      </c>
    </row>
    <row r="205">
      <c r="A205" s="6">
        <v>5.841438347E9</v>
      </c>
      <c r="B205" s="7" t="s">
        <v>361</v>
      </c>
      <c r="C205" s="7" t="s">
        <v>25</v>
      </c>
    </row>
    <row r="206">
      <c r="A206" s="6">
        <v>7.234628086E9</v>
      </c>
      <c r="B206" s="7" t="s">
        <v>362</v>
      </c>
      <c r="C206" s="7" t="s">
        <v>10</v>
      </c>
    </row>
    <row r="207">
      <c r="A207" s="6">
        <v>6.712652575E9</v>
      </c>
      <c r="B207" s="7" t="s">
        <v>363</v>
      </c>
      <c r="C207" s="7" t="s">
        <v>364</v>
      </c>
      <c r="H207" s="7" t="s">
        <v>365</v>
      </c>
    </row>
    <row r="208">
      <c r="A208" s="6">
        <v>6.378143085E9</v>
      </c>
      <c r="C208" s="7" t="s">
        <v>326</v>
      </c>
    </row>
    <row r="209">
      <c r="A209" s="6">
        <v>2.034115714E9</v>
      </c>
      <c r="B209" s="7" t="s">
        <v>366</v>
      </c>
      <c r="C209" s="7" t="s">
        <v>367</v>
      </c>
    </row>
    <row r="210">
      <c r="A210" s="6">
        <v>6.588627951E9</v>
      </c>
      <c r="C210" s="7" t="s">
        <v>121</v>
      </c>
    </row>
    <row r="211">
      <c r="A211" s="6">
        <v>1.905293376E9</v>
      </c>
      <c r="B211" s="7" t="s">
        <v>368</v>
      </c>
      <c r="C211" s="7" t="s">
        <v>161</v>
      </c>
    </row>
    <row r="212">
      <c r="A212" s="6">
        <v>6.898866619E9</v>
      </c>
      <c r="C212" s="7" t="s">
        <v>16</v>
      </c>
      <c r="H212" s="7" t="s">
        <v>369</v>
      </c>
    </row>
    <row r="213">
      <c r="A213" s="6">
        <v>1.773726133E9</v>
      </c>
      <c r="B213" s="7" t="s">
        <v>370</v>
      </c>
      <c r="C213" s="7" t="s">
        <v>16</v>
      </c>
      <c r="H213" s="7" t="s">
        <v>371</v>
      </c>
    </row>
    <row r="214">
      <c r="A214" s="6">
        <v>6.103125966E9</v>
      </c>
      <c r="C214" s="7" t="s">
        <v>372</v>
      </c>
      <c r="H214" s="7" t="s">
        <v>373</v>
      </c>
    </row>
    <row r="215">
      <c r="A215" s="6">
        <v>5.091355373E9</v>
      </c>
      <c r="B215" s="7" t="s">
        <v>374</v>
      </c>
      <c r="C215" s="7" t="s">
        <v>375</v>
      </c>
    </row>
    <row r="216">
      <c r="A216" s="6">
        <v>6.462356474E9</v>
      </c>
      <c r="C216" s="7" t="s">
        <v>25</v>
      </c>
    </row>
    <row r="217">
      <c r="A217" s="6">
        <v>6.822422724E9</v>
      </c>
      <c r="B217" s="7" t="s">
        <v>376</v>
      </c>
      <c r="C217" s="7" t="s">
        <v>377</v>
      </c>
      <c r="D217" s="8" t="s">
        <v>378</v>
      </c>
      <c r="F217" s="7" t="s">
        <v>379</v>
      </c>
      <c r="H217" s="7" t="s">
        <v>380</v>
      </c>
    </row>
    <row r="218">
      <c r="A218" s="6">
        <v>5.041517089E9</v>
      </c>
      <c r="C218" s="7" t="s">
        <v>16</v>
      </c>
    </row>
    <row r="219">
      <c r="A219" s="6">
        <v>1.09438873E9</v>
      </c>
      <c r="C219" s="7" t="s">
        <v>89</v>
      </c>
    </row>
    <row r="220">
      <c r="A220" s="6">
        <v>1.757166463E9</v>
      </c>
      <c r="B220" s="7" t="s">
        <v>381</v>
      </c>
      <c r="C220" s="7" t="s">
        <v>16</v>
      </c>
      <c r="D220" s="8" t="s">
        <v>382</v>
      </c>
      <c r="E220" s="7">
        <v>1.8282668052E10</v>
      </c>
      <c r="J220" s="7" t="s">
        <v>21</v>
      </c>
    </row>
    <row r="221">
      <c r="A221" s="6">
        <v>1.750668226E9</v>
      </c>
      <c r="B221" s="7" t="s">
        <v>383</v>
      </c>
      <c r="C221" s="7" t="s">
        <v>384</v>
      </c>
      <c r="H221" s="7" t="s">
        <v>385</v>
      </c>
    </row>
    <row r="222">
      <c r="A222" s="6">
        <v>2.118221321E9</v>
      </c>
      <c r="B222" s="7" t="s">
        <v>386</v>
      </c>
      <c r="C222" s="7" t="s">
        <v>75</v>
      </c>
      <c r="E222" s="7">
        <v>1.3039084446E10</v>
      </c>
    </row>
    <row r="223">
      <c r="A223" s="6">
        <v>2.074045627E9</v>
      </c>
      <c r="B223" s="7" t="s">
        <v>387</v>
      </c>
      <c r="C223" s="7" t="s">
        <v>195</v>
      </c>
      <c r="J223" s="7" t="s">
        <v>21</v>
      </c>
    </row>
    <row r="224">
      <c r="A224" s="6">
        <v>6.251139455E9</v>
      </c>
      <c r="C224" s="7" t="s">
        <v>277</v>
      </c>
    </row>
    <row r="225">
      <c r="A225" s="6">
        <v>1.266768477E9</v>
      </c>
      <c r="B225" s="7" t="s">
        <v>388</v>
      </c>
      <c r="C225" s="7" t="s">
        <v>89</v>
      </c>
    </row>
    <row r="226">
      <c r="A226" s="6">
        <v>6.061983076E9</v>
      </c>
      <c r="C226" s="7" t="s">
        <v>84</v>
      </c>
    </row>
    <row r="227">
      <c r="A227" s="6">
        <v>6.665395616E9</v>
      </c>
      <c r="C227" s="7" t="s">
        <v>25</v>
      </c>
    </row>
    <row r="228">
      <c r="A228" s="6">
        <v>1.12183621E9</v>
      </c>
      <c r="B228" s="7" t="s">
        <v>389</v>
      </c>
      <c r="C228" s="7" t="s">
        <v>177</v>
      </c>
    </row>
    <row r="229">
      <c r="A229" s="6">
        <v>1.817239783E9</v>
      </c>
      <c r="B229" s="7" t="s">
        <v>390</v>
      </c>
      <c r="C229" s="7" t="s">
        <v>391</v>
      </c>
    </row>
    <row r="230">
      <c r="A230" s="6">
        <v>5.688985562E9</v>
      </c>
      <c r="B230" s="7" t="s">
        <v>392</v>
      </c>
      <c r="C230" s="7" t="s">
        <v>393</v>
      </c>
      <c r="H230" s="7" t="s">
        <v>394</v>
      </c>
    </row>
    <row r="231">
      <c r="A231" s="6">
        <v>5.132849338E9</v>
      </c>
      <c r="B231" s="7" t="s">
        <v>395</v>
      </c>
      <c r="C231" s="7" t="s">
        <v>34</v>
      </c>
    </row>
    <row r="232">
      <c r="A232" s="6">
        <v>6.604349426E9</v>
      </c>
      <c r="C232" s="7" t="s">
        <v>396</v>
      </c>
    </row>
    <row r="233">
      <c r="A233" s="6">
        <v>6.604349426E9</v>
      </c>
      <c r="C233" s="7" t="s">
        <v>396</v>
      </c>
    </row>
    <row r="234">
      <c r="A234" s="6">
        <v>1.141798665E9</v>
      </c>
      <c r="B234" s="7" t="s">
        <v>397</v>
      </c>
      <c r="C234" s="7" t="s">
        <v>398</v>
      </c>
    </row>
    <row r="235">
      <c r="A235" s="6">
        <v>6.21732698E9</v>
      </c>
      <c r="C235" s="7" t="s">
        <v>399</v>
      </c>
      <c r="H235" s="7" t="s">
        <v>400</v>
      </c>
    </row>
    <row r="236">
      <c r="A236" s="6">
        <v>6.21732698E9</v>
      </c>
      <c r="C236" s="7" t="s">
        <v>399</v>
      </c>
      <c r="H236" s="7" t="s">
        <v>400</v>
      </c>
    </row>
    <row r="237">
      <c r="A237" s="6">
        <v>5.139358569E9</v>
      </c>
      <c r="C237" s="7" t="s">
        <v>401</v>
      </c>
    </row>
    <row r="238">
      <c r="A238" s="6">
        <v>5.333023592E9</v>
      </c>
      <c r="C238" s="7" t="s">
        <v>69</v>
      </c>
      <c r="E238" s="8" t="s">
        <v>402</v>
      </c>
      <c r="I238" s="7" t="s">
        <v>403</v>
      </c>
      <c r="J238" s="7" t="s">
        <v>218</v>
      </c>
    </row>
    <row r="239">
      <c r="A239" s="6">
        <v>6.816457761E9</v>
      </c>
      <c r="C239" s="7" t="s">
        <v>47</v>
      </c>
      <c r="E239" s="8" t="s">
        <v>404</v>
      </c>
      <c r="J239" s="7" t="s">
        <v>405</v>
      </c>
    </row>
    <row r="240">
      <c r="A240" s="6">
        <v>5.002912777E9</v>
      </c>
      <c r="B240" s="7" t="s">
        <v>406</v>
      </c>
      <c r="C240" s="7" t="s">
        <v>407</v>
      </c>
    </row>
    <row r="241">
      <c r="A241" s="6">
        <v>1.93565537E9</v>
      </c>
      <c r="B241" s="7" t="s">
        <v>408</v>
      </c>
      <c r="C241" s="7" t="s">
        <v>60</v>
      </c>
      <c r="H241" s="7" t="s">
        <v>409</v>
      </c>
      <c r="I241" s="7" t="s">
        <v>410</v>
      </c>
    </row>
    <row r="242">
      <c r="A242" s="6">
        <v>5.560165344E9</v>
      </c>
      <c r="B242" s="7" t="s">
        <v>411</v>
      </c>
      <c r="C242" s="7" t="s">
        <v>412</v>
      </c>
    </row>
    <row r="243">
      <c r="A243" s="6">
        <v>5.799999423E9</v>
      </c>
      <c r="B243" s="7" t="s">
        <v>413</v>
      </c>
      <c r="C243" s="7" t="s">
        <v>69</v>
      </c>
      <c r="I243" s="7" t="s">
        <v>414</v>
      </c>
    </row>
    <row r="244">
      <c r="A244" s="6">
        <v>6.659278144E9</v>
      </c>
      <c r="C244" s="7" t="s">
        <v>415</v>
      </c>
      <c r="G244" s="7" t="s">
        <v>416</v>
      </c>
    </row>
    <row r="245">
      <c r="A245" s="6">
        <v>6.659278144E9</v>
      </c>
      <c r="C245" s="7" t="s">
        <v>415</v>
      </c>
      <c r="G245" s="7" t="s">
        <v>416</v>
      </c>
    </row>
    <row r="246">
      <c r="A246" s="6">
        <v>6.148922255E9</v>
      </c>
      <c r="B246" s="7" t="s">
        <v>417</v>
      </c>
      <c r="C246" s="7" t="s">
        <v>84</v>
      </c>
      <c r="D246" s="8" t="s">
        <v>418</v>
      </c>
      <c r="E246" s="7"/>
    </row>
    <row r="247">
      <c r="A247" s="6">
        <v>6.870942573E9</v>
      </c>
      <c r="C247" s="7" t="s">
        <v>27</v>
      </c>
      <c r="H247" s="7" t="s">
        <v>419</v>
      </c>
    </row>
    <row r="248">
      <c r="A248" s="6">
        <v>5.686576981E9</v>
      </c>
      <c r="B248" s="7" t="s">
        <v>420</v>
      </c>
      <c r="C248" s="7" t="s">
        <v>421</v>
      </c>
      <c r="I248" s="7" t="s">
        <v>422</v>
      </c>
    </row>
    <row r="249">
      <c r="A249" s="6">
        <v>6.227435485E9</v>
      </c>
      <c r="B249" s="7" t="s">
        <v>423</v>
      </c>
      <c r="C249" s="7" t="s">
        <v>153</v>
      </c>
    </row>
    <row r="250">
      <c r="A250" s="6">
        <v>5.183599744E9</v>
      </c>
      <c r="C250" s="7" t="s">
        <v>424</v>
      </c>
    </row>
    <row r="251">
      <c r="A251" s="6">
        <v>6.799904847E9</v>
      </c>
      <c r="C251" s="7" t="s">
        <v>84</v>
      </c>
    </row>
    <row r="252">
      <c r="A252" s="6">
        <v>1.822490133E9</v>
      </c>
      <c r="C252" s="7" t="s">
        <v>25</v>
      </c>
    </row>
    <row r="253">
      <c r="A253" s="6">
        <v>1.043754829E9</v>
      </c>
      <c r="B253" s="7" t="s">
        <v>425</v>
      </c>
      <c r="C253" s="7" t="s">
        <v>426</v>
      </c>
    </row>
    <row r="254">
      <c r="A254" s="6">
        <v>6.577308745E9</v>
      </c>
      <c r="B254" s="7" t="s">
        <v>427</v>
      </c>
      <c r="C254" s="7" t="s">
        <v>289</v>
      </c>
      <c r="H254" s="7" t="s">
        <v>428</v>
      </c>
    </row>
    <row r="255">
      <c r="A255" s="6">
        <v>5.259603856E9</v>
      </c>
      <c r="C255" s="7" t="s">
        <v>89</v>
      </c>
      <c r="H255" s="7" t="s">
        <v>429</v>
      </c>
    </row>
    <row r="256">
      <c r="A256" s="6">
        <v>1.343077549E9</v>
      </c>
      <c r="B256" s="7" t="s">
        <v>430</v>
      </c>
      <c r="C256" s="7" t="s">
        <v>16</v>
      </c>
    </row>
    <row r="257">
      <c r="A257" s="6">
        <v>1.343077549E9</v>
      </c>
      <c r="B257" s="7" t="s">
        <v>430</v>
      </c>
      <c r="C257" s="7" t="s">
        <v>16</v>
      </c>
    </row>
    <row r="258">
      <c r="A258" s="6">
        <v>2.087142415E9</v>
      </c>
      <c r="B258" s="7" t="s">
        <v>431</v>
      </c>
      <c r="C258" s="7" t="s">
        <v>432</v>
      </c>
      <c r="E258" s="8" t="s">
        <v>433</v>
      </c>
      <c r="H258" s="7" t="s">
        <v>431</v>
      </c>
      <c r="I258" s="7" t="s">
        <v>202</v>
      </c>
    </row>
    <row r="259">
      <c r="A259" s="6">
        <v>1.872525769E9</v>
      </c>
      <c r="B259" s="7" t="s">
        <v>434</v>
      </c>
      <c r="C259" s="7" t="s">
        <v>16</v>
      </c>
      <c r="F259" s="7" t="s">
        <v>435</v>
      </c>
    </row>
    <row r="260">
      <c r="A260" s="6">
        <v>6.483575113E9</v>
      </c>
      <c r="B260" s="7" t="s">
        <v>436</v>
      </c>
      <c r="C260" s="7" t="s">
        <v>195</v>
      </c>
      <c r="E260" s="8" t="s">
        <v>437</v>
      </c>
      <c r="I260" s="7" t="s">
        <v>438</v>
      </c>
      <c r="J260" s="7" t="s">
        <v>218</v>
      </c>
    </row>
    <row r="261">
      <c r="A261" s="6">
        <v>5.21184617E9</v>
      </c>
      <c r="B261" s="7" t="s">
        <v>439</v>
      </c>
      <c r="C261" s="7" t="s">
        <v>25</v>
      </c>
      <c r="H261" s="7" t="s">
        <v>440</v>
      </c>
    </row>
    <row r="262">
      <c r="A262" s="6">
        <v>2.070853279E9</v>
      </c>
      <c r="B262" s="7" t="s">
        <v>441</v>
      </c>
      <c r="C262" s="7" t="s">
        <v>10</v>
      </c>
    </row>
    <row r="263">
      <c r="A263" s="6">
        <v>1.323834902E9</v>
      </c>
      <c r="B263" s="7" t="s">
        <v>442</v>
      </c>
      <c r="C263" s="7" t="s">
        <v>393</v>
      </c>
      <c r="D263" s="8" t="s">
        <v>443</v>
      </c>
      <c r="E263" s="8" t="s">
        <v>443</v>
      </c>
      <c r="I263" s="7" t="s">
        <v>218</v>
      </c>
    </row>
    <row r="264">
      <c r="A264" s="6">
        <v>1.254045793E9</v>
      </c>
      <c r="B264" s="7" t="s">
        <v>444</v>
      </c>
      <c r="C264" s="7" t="s">
        <v>445</v>
      </c>
      <c r="E264" s="8" t="s">
        <v>446</v>
      </c>
      <c r="H264" s="7" t="s">
        <v>447</v>
      </c>
      <c r="I264" s="7"/>
      <c r="J264" s="7" t="s">
        <v>21</v>
      </c>
    </row>
    <row r="265">
      <c r="A265" s="6">
        <v>7.026281294E9</v>
      </c>
      <c r="B265" s="7" t="s">
        <v>448</v>
      </c>
      <c r="C265" s="7" t="s">
        <v>69</v>
      </c>
    </row>
    <row r="266">
      <c r="A266" s="6">
        <v>1.173322462E9</v>
      </c>
      <c r="B266" s="7" t="s">
        <v>449</v>
      </c>
      <c r="C266" s="7" t="s">
        <v>450</v>
      </c>
    </row>
    <row r="267">
      <c r="A267" s="6">
        <v>5.605828094E9</v>
      </c>
      <c r="B267" s="7" t="s">
        <v>451</v>
      </c>
      <c r="C267" s="7" t="s">
        <v>25</v>
      </c>
      <c r="H267" s="7" t="s">
        <v>452</v>
      </c>
    </row>
    <row r="268">
      <c r="A268" s="6">
        <v>7.820693057E9</v>
      </c>
      <c r="B268" s="7" t="s">
        <v>453</v>
      </c>
      <c r="C268" s="7" t="s">
        <v>164</v>
      </c>
    </row>
    <row r="269">
      <c r="A269" s="6">
        <v>1.157234313E9</v>
      </c>
      <c r="B269" s="7" t="s">
        <v>454</v>
      </c>
      <c r="C269" s="7" t="s">
        <v>195</v>
      </c>
    </row>
    <row r="270">
      <c r="A270" s="6">
        <v>5.633201329E9</v>
      </c>
      <c r="B270" s="7" t="s">
        <v>455</v>
      </c>
      <c r="C270" s="7" t="s">
        <v>69</v>
      </c>
      <c r="D270" s="8" t="s">
        <v>418</v>
      </c>
      <c r="E270" s="7">
        <v>9.23346554551E11</v>
      </c>
      <c r="I270" s="7" t="s">
        <v>202</v>
      </c>
    </row>
    <row r="271">
      <c r="A271" s="6">
        <v>9.23898024E8</v>
      </c>
      <c r="C271" s="7" t="s">
        <v>84</v>
      </c>
    </row>
    <row r="272">
      <c r="A272" s="6">
        <v>9.23898024E8</v>
      </c>
      <c r="C272" s="7" t="s">
        <v>84</v>
      </c>
    </row>
    <row r="273">
      <c r="A273" s="6">
        <v>7.156110649E9</v>
      </c>
      <c r="C273" s="7" t="s">
        <v>456</v>
      </c>
    </row>
    <row r="274">
      <c r="A274" s="6">
        <v>6.741328647E9</v>
      </c>
      <c r="C274" s="7" t="s">
        <v>69</v>
      </c>
    </row>
    <row r="275">
      <c r="A275" s="6">
        <v>1.385385959E9</v>
      </c>
      <c r="B275" s="7" t="s">
        <v>457</v>
      </c>
      <c r="C275" s="7" t="s">
        <v>75</v>
      </c>
    </row>
    <row r="276">
      <c r="A276" s="6">
        <v>1.866764204E9</v>
      </c>
      <c r="B276" s="7" t="s">
        <v>458</v>
      </c>
      <c r="C276" s="7" t="s">
        <v>153</v>
      </c>
    </row>
    <row r="277">
      <c r="A277" s="6">
        <v>5.36557302E9</v>
      </c>
      <c r="B277" s="7" t="s">
        <v>459</v>
      </c>
      <c r="C277" s="7" t="s">
        <v>69</v>
      </c>
    </row>
    <row r="278">
      <c r="A278" s="6">
        <v>6.39986111E9</v>
      </c>
      <c r="B278" s="7" t="s">
        <v>460</v>
      </c>
      <c r="C278" s="7" t="s">
        <v>47</v>
      </c>
    </row>
    <row r="279">
      <c r="A279" s="6">
        <v>7.320053317E9</v>
      </c>
      <c r="C279" s="7" t="s">
        <v>16</v>
      </c>
      <c r="H279" s="7" t="s">
        <v>461</v>
      </c>
    </row>
    <row r="280">
      <c r="A280" s="6">
        <v>7.30963015E9</v>
      </c>
      <c r="B280" s="7" t="s">
        <v>462</v>
      </c>
      <c r="C280" s="7" t="s">
        <v>463</v>
      </c>
    </row>
    <row r="281">
      <c r="A281" s="6">
        <v>6.585977432E9</v>
      </c>
      <c r="B281" s="7" t="s">
        <v>464</v>
      </c>
      <c r="C281" s="7" t="s">
        <v>10</v>
      </c>
    </row>
    <row r="282">
      <c r="A282" s="6">
        <v>6.585977432E9</v>
      </c>
      <c r="B282" s="7" t="s">
        <v>464</v>
      </c>
      <c r="C282" s="7" t="s">
        <v>10</v>
      </c>
    </row>
    <row r="283">
      <c r="A283" s="6">
        <v>6.852894457E9</v>
      </c>
      <c r="C283" s="7" t="s">
        <v>465</v>
      </c>
    </row>
    <row r="284">
      <c r="A284" s="6">
        <v>5.972949297E9</v>
      </c>
      <c r="C284" s="7" t="s">
        <v>466</v>
      </c>
    </row>
    <row r="285">
      <c r="A285" s="6">
        <v>2.010373395E9</v>
      </c>
      <c r="B285" s="7" t="s">
        <v>467</v>
      </c>
      <c r="C285" s="7" t="s">
        <v>89</v>
      </c>
    </row>
    <row r="286">
      <c r="A286" s="6">
        <v>2.010373395E9</v>
      </c>
      <c r="B286" s="7" t="s">
        <v>467</v>
      </c>
      <c r="C286" s="7" t="s">
        <v>89</v>
      </c>
    </row>
    <row r="287">
      <c r="A287" s="6">
        <v>1.887973902E9</v>
      </c>
      <c r="B287" s="7" t="s">
        <v>468</v>
      </c>
      <c r="C287" s="7" t="s">
        <v>69</v>
      </c>
    </row>
    <row r="288">
      <c r="A288" s="6">
        <v>6.225608875E9</v>
      </c>
      <c r="C288" s="7" t="s">
        <v>25</v>
      </c>
      <c r="H288" s="7" t="s">
        <v>469</v>
      </c>
      <c r="I288" s="7" t="s">
        <v>470</v>
      </c>
    </row>
    <row r="289">
      <c r="A289" s="6">
        <v>1.144687256E9</v>
      </c>
      <c r="B289" s="7" t="s">
        <v>471</v>
      </c>
      <c r="C289" s="7" t="s">
        <v>472</v>
      </c>
    </row>
    <row r="290">
      <c r="A290" s="6">
        <v>2.025801293E9</v>
      </c>
      <c r="C290" s="7" t="s">
        <v>347</v>
      </c>
    </row>
    <row r="291">
      <c r="A291" s="6">
        <v>5.969417202E9</v>
      </c>
      <c r="C291" s="7" t="s">
        <v>10</v>
      </c>
    </row>
    <row r="292">
      <c r="A292" s="6">
        <v>6.454585808E9</v>
      </c>
      <c r="B292" s="7" t="s">
        <v>473</v>
      </c>
      <c r="C292" s="7" t="s">
        <v>84</v>
      </c>
    </row>
    <row r="293">
      <c r="A293" s="6">
        <v>6.272873367E9</v>
      </c>
      <c r="B293" s="7" t="s">
        <v>474</v>
      </c>
      <c r="C293" s="7" t="s">
        <v>64</v>
      </c>
    </row>
    <row r="294">
      <c r="A294" s="6">
        <v>1.185637591E9</v>
      </c>
      <c r="B294" s="7" t="s">
        <v>475</v>
      </c>
      <c r="C294" s="7" t="s">
        <v>25</v>
      </c>
      <c r="H294" s="7" t="s">
        <v>476</v>
      </c>
    </row>
    <row r="295">
      <c r="A295" s="6">
        <v>6.512787059E9</v>
      </c>
      <c r="B295" s="7" t="s">
        <v>477</v>
      </c>
      <c r="C295" s="7" t="s">
        <v>34</v>
      </c>
    </row>
    <row r="296">
      <c r="A296" s="6">
        <v>7.328571676E9</v>
      </c>
      <c r="B296" s="7" t="s">
        <v>478</v>
      </c>
      <c r="C296" s="7" t="s">
        <v>69</v>
      </c>
      <c r="H296" s="7" t="s">
        <v>479</v>
      </c>
    </row>
    <row r="297">
      <c r="A297" s="6">
        <v>1.132667717E9</v>
      </c>
      <c r="B297" s="7" t="s">
        <v>480</v>
      </c>
      <c r="C297" s="7" t="s">
        <v>69</v>
      </c>
    </row>
    <row r="298">
      <c r="A298" s="6">
        <v>6.342091628E9</v>
      </c>
      <c r="B298" s="7" t="s">
        <v>481</v>
      </c>
      <c r="C298" s="7" t="s">
        <v>69</v>
      </c>
    </row>
    <row r="299">
      <c r="A299" s="6">
        <v>7.395705017E9</v>
      </c>
      <c r="B299" s="7" t="s">
        <v>482</v>
      </c>
      <c r="C299" s="7" t="s">
        <v>16</v>
      </c>
    </row>
    <row r="300">
      <c r="A300" s="6">
        <v>6.839368182E9</v>
      </c>
      <c r="B300" s="7" t="s">
        <v>483</v>
      </c>
      <c r="C300" s="7" t="s">
        <v>164</v>
      </c>
      <c r="H300" s="7" t="s">
        <v>484</v>
      </c>
    </row>
    <row r="301">
      <c r="A301" s="6">
        <v>6.46788143E9</v>
      </c>
      <c r="B301" s="7" t="s">
        <v>485</v>
      </c>
      <c r="C301" s="7" t="s">
        <v>121</v>
      </c>
    </row>
    <row r="302">
      <c r="A302" s="6">
        <v>1.835318517E9</v>
      </c>
      <c r="B302" s="7" t="s">
        <v>486</v>
      </c>
      <c r="C302" s="7" t="s">
        <v>69</v>
      </c>
    </row>
    <row r="303">
      <c r="A303" s="6">
        <v>6.363909036E9</v>
      </c>
      <c r="B303" s="7" t="s">
        <v>487</v>
      </c>
      <c r="C303" s="7" t="s">
        <v>25</v>
      </c>
    </row>
    <row r="304">
      <c r="A304" s="6">
        <v>7.106365034E9</v>
      </c>
      <c r="C304" s="7" t="s">
        <v>161</v>
      </c>
      <c r="H304" s="7" t="s">
        <v>488</v>
      </c>
    </row>
    <row r="305">
      <c r="A305" s="6">
        <v>6.256892145E9</v>
      </c>
      <c r="B305" s="7" t="s">
        <v>489</v>
      </c>
      <c r="C305" s="7" t="s">
        <v>69</v>
      </c>
    </row>
    <row r="306">
      <c r="A306" s="6">
        <v>6.610937142E9</v>
      </c>
      <c r="C306" s="7" t="s">
        <v>25</v>
      </c>
      <c r="H306" s="7" t="s">
        <v>490</v>
      </c>
    </row>
    <row r="307">
      <c r="A307" s="6">
        <v>2.129032505E9</v>
      </c>
      <c r="B307" s="7" t="s">
        <v>491</v>
      </c>
      <c r="C307" s="7" t="s">
        <v>492</v>
      </c>
    </row>
    <row r="308">
      <c r="A308" s="6">
        <v>7.080117063E9</v>
      </c>
      <c r="B308" s="7" t="s">
        <v>493</v>
      </c>
      <c r="C308" s="7" t="s">
        <v>494</v>
      </c>
      <c r="F308" s="7" t="s">
        <v>495</v>
      </c>
    </row>
    <row r="309">
      <c r="A309" s="6">
        <v>1.815103966E9</v>
      </c>
      <c r="B309" s="7" t="s">
        <v>496</v>
      </c>
      <c r="C309" s="7" t="s">
        <v>497</v>
      </c>
    </row>
    <row r="310">
      <c r="A310" s="6">
        <v>1.767742417E9</v>
      </c>
      <c r="B310" s="7" t="s">
        <v>498</v>
      </c>
      <c r="C310" s="7" t="s">
        <v>499</v>
      </c>
      <c r="H310" s="7" t="s">
        <v>500</v>
      </c>
    </row>
    <row r="311">
      <c r="A311" s="6">
        <v>1.979720079E9</v>
      </c>
      <c r="B311" s="7" t="s">
        <v>501</v>
      </c>
      <c r="C311" s="7" t="s">
        <v>502</v>
      </c>
      <c r="E311" s="8" t="s">
        <v>503</v>
      </c>
      <c r="F311" s="7" t="s">
        <v>504</v>
      </c>
      <c r="H311" s="7" t="s">
        <v>505</v>
      </c>
      <c r="I311" s="7"/>
      <c r="J311" s="7" t="s">
        <v>21</v>
      </c>
    </row>
    <row r="312">
      <c r="A312" s="6">
        <v>5.883102461E9</v>
      </c>
      <c r="B312" s="7" t="s">
        <v>506</v>
      </c>
      <c r="C312" s="7" t="s">
        <v>69</v>
      </c>
    </row>
    <row r="313">
      <c r="A313" s="6">
        <v>1.042106977E9</v>
      </c>
      <c r="B313" s="7" t="s">
        <v>507</v>
      </c>
      <c r="C313" s="7" t="s">
        <v>10</v>
      </c>
    </row>
    <row r="314">
      <c r="A314" s="6">
        <v>1.078469675E9</v>
      </c>
      <c r="B314" s="7" t="s">
        <v>508</v>
      </c>
      <c r="C314" s="7" t="s">
        <v>16</v>
      </c>
    </row>
    <row r="315">
      <c r="A315" s="6">
        <v>7.2711497E9</v>
      </c>
      <c r="C315" s="7" t="s">
        <v>27</v>
      </c>
      <c r="H315" s="7" t="s">
        <v>509</v>
      </c>
    </row>
    <row r="316">
      <c r="A316" s="6">
        <v>5.119102562E9</v>
      </c>
      <c r="B316" s="7" t="s">
        <v>510</v>
      </c>
      <c r="C316" s="7" t="s">
        <v>69</v>
      </c>
    </row>
    <row r="317">
      <c r="A317" s="8" t="s">
        <v>511</v>
      </c>
      <c r="B317" s="7" t="s">
        <v>512</v>
      </c>
      <c r="C317" s="7" t="s">
        <v>399</v>
      </c>
      <c r="D317" s="7" t="s">
        <v>182</v>
      </c>
      <c r="E317" s="8" t="s">
        <v>513</v>
      </c>
      <c r="F317" s="7" t="s">
        <v>182</v>
      </c>
      <c r="G317" s="7" t="s">
        <v>182</v>
      </c>
      <c r="H317" s="7" t="s">
        <v>514</v>
      </c>
      <c r="I317" s="7" t="s">
        <v>514</v>
      </c>
    </row>
    <row r="318">
      <c r="A318" s="8" t="s">
        <v>515</v>
      </c>
      <c r="B318" s="7" t="s">
        <v>516</v>
      </c>
      <c r="C318" s="7" t="s">
        <v>517</v>
      </c>
      <c r="D318" s="8" t="s">
        <v>518</v>
      </c>
      <c r="E318" s="7" t="s">
        <v>182</v>
      </c>
      <c r="F318" s="7" t="s">
        <v>182</v>
      </c>
      <c r="G318" s="7" t="s">
        <v>519</v>
      </c>
      <c r="H318" s="7" t="s">
        <v>182</v>
      </c>
      <c r="I318" s="7" t="s">
        <v>514</v>
      </c>
    </row>
    <row r="319">
      <c r="A319" s="8" t="s">
        <v>520</v>
      </c>
      <c r="B319" s="7" t="s">
        <v>521</v>
      </c>
      <c r="C319" s="7" t="s">
        <v>153</v>
      </c>
      <c r="D319" s="7" t="s">
        <v>182</v>
      </c>
      <c r="E319" s="8" t="s">
        <v>522</v>
      </c>
      <c r="F319" s="7" t="s">
        <v>182</v>
      </c>
      <c r="G319" s="7" t="s">
        <v>182</v>
      </c>
      <c r="H319" s="7" t="s">
        <v>182</v>
      </c>
      <c r="I319" s="7" t="s">
        <v>182</v>
      </c>
    </row>
    <row r="320">
      <c r="A320" s="8" t="s">
        <v>523</v>
      </c>
      <c r="B320" s="7" t="s">
        <v>524</v>
      </c>
      <c r="C320" s="7" t="s">
        <v>525</v>
      </c>
      <c r="D320" s="7" t="s">
        <v>182</v>
      </c>
      <c r="E320" s="8" t="s">
        <v>526</v>
      </c>
      <c r="F320" s="7" t="s">
        <v>527</v>
      </c>
      <c r="G320" s="7" t="s">
        <v>182</v>
      </c>
      <c r="H320" s="7" t="s">
        <v>182</v>
      </c>
      <c r="I320" s="7"/>
      <c r="J320" s="7" t="s">
        <v>21</v>
      </c>
    </row>
    <row r="321">
      <c r="A321" s="8" t="s">
        <v>528</v>
      </c>
      <c r="B321" s="7" t="s">
        <v>529</v>
      </c>
      <c r="C321" s="7" t="s">
        <v>84</v>
      </c>
      <c r="D321" s="7" t="s">
        <v>182</v>
      </c>
      <c r="E321" s="8" t="s">
        <v>530</v>
      </c>
      <c r="F321" s="7" t="s">
        <v>182</v>
      </c>
      <c r="G321" s="7" t="s">
        <v>182</v>
      </c>
      <c r="H321" s="7" t="s">
        <v>182</v>
      </c>
      <c r="I321" s="7"/>
      <c r="J321" s="7" t="s">
        <v>21</v>
      </c>
    </row>
    <row r="322">
      <c r="A322" s="8" t="s">
        <v>531</v>
      </c>
      <c r="B322" s="7" t="s">
        <v>532</v>
      </c>
      <c r="C322" s="7" t="s">
        <v>69</v>
      </c>
      <c r="D322" s="7" t="s">
        <v>182</v>
      </c>
      <c r="E322" s="8" t="s">
        <v>533</v>
      </c>
      <c r="F322" s="7" t="s">
        <v>182</v>
      </c>
      <c r="G322" s="7" t="s">
        <v>182</v>
      </c>
      <c r="H322" s="7" t="s">
        <v>182</v>
      </c>
      <c r="I322" s="7" t="s">
        <v>182</v>
      </c>
      <c r="J322" s="7" t="s">
        <v>534</v>
      </c>
    </row>
    <row r="323">
      <c r="A323" s="8" t="s">
        <v>535</v>
      </c>
      <c r="B323" s="7" t="s">
        <v>536</v>
      </c>
      <c r="C323" s="7" t="s">
        <v>89</v>
      </c>
      <c r="D323" s="7" t="s">
        <v>182</v>
      </c>
      <c r="E323" s="7" t="s">
        <v>182</v>
      </c>
      <c r="F323" s="7" t="s">
        <v>182</v>
      </c>
      <c r="G323" s="7" t="s">
        <v>182</v>
      </c>
      <c r="H323" s="7" t="s">
        <v>537</v>
      </c>
      <c r="I323" s="7" t="s">
        <v>182</v>
      </c>
    </row>
    <row r="324">
      <c r="A324" s="8" t="s">
        <v>538</v>
      </c>
      <c r="B324" s="7" t="s">
        <v>539</v>
      </c>
      <c r="C324" s="7" t="s">
        <v>540</v>
      </c>
      <c r="D324" s="7" t="s">
        <v>182</v>
      </c>
      <c r="E324" s="7" t="s">
        <v>182</v>
      </c>
      <c r="F324" s="7" t="s">
        <v>182</v>
      </c>
      <c r="G324" s="7" t="s">
        <v>182</v>
      </c>
      <c r="H324" s="7" t="s">
        <v>541</v>
      </c>
      <c r="I324" s="7" t="s">
        <v>182</v>
      </c>
    </row>
    <row r="325">
      <c r="A325" s="8" t="s">
        <v>542</v>
      </c>
      <c r="B325" s="7" t="s">
        <v>543</v>
      </c>
      <c r="C325" s="7" t="s">
        <v>544</v>
      </c>
      <c r="D325" s="7" t="s">
        <v>182</v>
      </c>
      <c r="E325" s="7" t="s">
        <v>182</v>
      </c>
      <c r="F325" s="7" t="s">
        <v>182</v>
      </c>
      <c r="G325" s="7" t="s">
        <v>182</v>
      </c>
      <c r="H325" s="7" t="s">
        <v>545</v>
      </c>
      <c r="I325" s="7" t="s">
        <v>182</v>
      </c>
    </row>
    <row r="326">
      <c r="A326" s="8" t="s">
        <v>546</v>
      </c>
      <c r="B326" s="7" t="s">
        <v>547</v>
      </c>
      <c r="C326" s="7" t="s">
        <v>10</v>
      </c>
      <c r="D326" s="7" t="s">
        <v>182</v>
      </c>
      <c r="E326" s="8" t="s">
        <v>548</v>
      </c>
      <c r="F326" s="7" t="s">
        <v>182</v>
      </c>
      <c r="G326" s="7" t="s">
        <v>182</v>
      </c>
      <c r="H326" s="7" t="s">
        <v>182</v>
      </c>
      <c r="I326" s="7" t="s">
        <v>182</v>
      </c>
      <c r="J326" s="7" t="s">
        <v>218</v>
      </c>
    </row>
    <row r="327">
      <c r="A327" s="8" t="s">
        <v>549</v>
      </c>
      <c r="C327" s="7" t="s">
        <v>34</v>
      </c>
      <c r="D327" s="7" t="s">
        <v>182</v>
      </c>
      <c r="E327" s="8" t="s">
        <v>550</v>
      </c>
      <c r="F327" s="7" t="s">
        <v>182</v>
      </c>
      <c r="G327" s="7" t="s">
        <v>182</v>
      </c>
      <c r="H327" s="7" t="s">
        <v>182</v>
      </c>
      <c r="I327" s="7" t="s">
        <v>182</v>
      </c>
      <c r="J327" s="7" t="s">
        <v>218</v>
      </c>
    </row>
    <row r="328">
      <c r="A328" s="8" t="s">
        <v>551</v>
      </c>
      <c r="B328" s="7" t="s">
        <v>552</v>
      </c>
      <c r="C328" s="7" t="s">
        <v>16</v>
      </c>
      <c r="D328" s="7" t="s">
        <v>182</v>
      </c>
      <c r="E328" s="7" t="s">
        <v>182</v>
      </c>
      <c r="F328" s="7" t="s">
        <v>553</v>
      </c>
      <c r="G328" s="7" t="s">
        <v>182</v>
      </c>
      <c r="H328" s="7" t="s">
        <v>182</v>
      </c>
      <c r="I328" s="7" t="s">
        <v>182</v>
      </c>
    </row>
    <row r="329">
      <c r="A329" s="8" t="s">
        <v>554</v>
      </c>
      <c r="C329" s="7" t="s">
        <v>69</v>
      </c>
      <c r="D329" s="7" t="s">
        <v>182</v>
      </c>
      <c r="E329" s="8" t="s">
        <v>555</v>
      </c>
      <c r="F329" s="7" t="s">
        <v>182</v>
      </c>
      <c r="G329" s="7" t="s">
        <v>182</v>
      </c>
      <c r="H329" s="7" t="s">
        <v>182</v>
      </c>
      <c r="I329" s="7" t="s">
        <v>182</v>
      </c>
      <c r="J329" s="7" t="s">
        <v>534</v>
      </c>
    </row>
    <row r="330">
      <c r="A330" s="8" t="s">
        <v>556</v>
      </c>
      <c r="B330" s="7" t="s">
        <v>557</v>
      </c>
      <c r="C330" s="7" t="s">
        <v>84</v>
      </c>
      <c r="D330" s="7" t="s">
        <v>182</v>
      </c>
      <c r="E330" s="7" t="s">
        <v>182</v>
      </c>
      <c r="F330" s="7" t="s">
        <v>182</v>
      </c>
      <c r="G330" s="7" t="s">
        <v>182</v>
      </c>
      <c r="H330" s="7" t="s">
        <v>558</v>
      </c>
      <c r="I330" s="7" t="s">
        <v>182</v>
      </c>
    </row>
    <row r="331">
      <c r="A331" s="8" t="s">
        <v>559</v>
      </c>
      <c r="C331" s="7" t="s">
        <v>326</v>
      </c>
      <c r="D331" s="7" t="s">
        <v>182</v>
      </c>
      <c r="E331" s="7" t="s">
        <v>182</v>
      </c>
      <c r="F331" s="7" t="s">
        <v>182</v>
      </c>
      <c r="G331" s="7" t="s">
        <v>182</v>
      </c>
      <c r="H331" s="7" t="s">
        <v>560</v>
      </c>
      <c r="I331" s="7" t="s">
        <v>182</v>
      </c>
    </row>
    <row r="332">
      <c r="A332" s="8" t="s">
        <v>561</v>
      </c>
      <c r="C332" s="7" t="s">
        <v>16</v>
      </c>
      <c r="D332" s="7" t="s">
        <v>182</v>
      </c>
      <c r="E332" s="8" t="s">
        <v>562</v>
      </c>
      <c r="F332" s="7" t="s">
        <v>182</v>
      </c>
      <c r="G332" s="7" t="s">
        <v>182</v>
      </c>
      <c r="H332" s="7" t="s">
        <v>563</v>
      </c>
      <c r="I332" s="7" t="s">
        <v>182</v>
      </c>
      <c r="J332" s="7" t="s">
        <v>21</v>
      </c>
    </row>
    <row r="333">
      <c r="A333" s="8" t="s">
        <v>564</v>
      </c>
      <c r="B333" s="7" t="s">
        <v>565</v>
      </c>
      <c r="C333" s="7" t="s">
        <v>566</v>
      </c>
      <c r="D333" s="7" t="s">
        <v>182</v>
      </c>
      <c r="E333" s="8" t="s">
        <v>567</v>
      </c>
      <c r="F333" s="7" t="s">
        <v>182</v>
      </c>
      <c r="G333" s="7" t="s">
        <v>182</v>
      </c>
      <c r="H333" s="7" t="s">
        <v>182</v>
      </c>
      <c r="I333" s="7" t="s">
        <v>182</v>
      </c>
      <c r="J333" s="7" t="s">
        <v>131</v>
      </c>
    </row>
    <row r="334">
      <c r="A334" s="8" t="s">
        <v>568</v>
      </c>
      <c r="B334" s="7" t="s">
        <v>569</v>
      </c>
      <c r="C334" s="7" t="s">
        <v>570</v>
      </c>
      <c r="D334" s="7" t="s">
        <v>182</v>
      </c>
      <c r="E334" s="8" t="s">
        <v>571</v>
      </c>
      <c r="F334" s="7" t="s">
        <v>182</v>
      </c>
      <c r="G334" s="7" t="s">
        <v>182</v>
      </c>
      <c r="H334" s="7" t="s">
        <v>182</v>
      </c>
      <c r="I334" s="7" t="s">
        <v>182</v>
      </c>
      <c r="J334" s="7" t="s">
        <v>131</v>
      </c>
    </row>
    <row r="335">
      <c r="A335" s="8" t="s">
        <v>572</v>
      </c>
      <c r="B335" s="7" t="s">
        <v>573</v>
      </c>
      <c r="C335" s="7" t="s">
        <v>69</v>
      </c>
      <c r="D335" s="7" t="s">
        <v>182</v>
      </c>
      <c r="E335" s="8" t="s">
        <v>574</v>
      </c>
      <c r="F335" s="7" t="s">
        <v>182</v>
      </c>
      <c r="G335" s="7" t="s">
        <v>182</v>
      </c>
      <c r="H335" s="7" t="s">
        <v>182</v>
      </c>
      <c r="I335" s="7" t="s">
        <v>182</v>
      </c>
      <c r="J335" s="7" t="s">
        <v>131</v>
      </c>
    </row>
    <row r="336">
      <c r="A336" s="8" t="s">
        <v>575</v>
      </c>
      <c r="B336" s="7" t="s">
        <v>576</v>
      </c>
      <c r="C336" s="7" t="s">
        <v>16</v>
      </c>
      <c r="D336" s="7" t="s">
        <v>182</v>
      </c>
      <c r="E336" s="8" t="s">
        <v>577</v>
      </c>
      <c r="F336" s="7" t="s">
        <v>182</v>
      </c>
      <c r="G336" s="7" t="s">
        <v>182</v>
      </c>
      <c r="H336" s="7" t="s">
        <v>182</v>
      </c>
      <c r="I336" s="7" t="s">
        <v>182</v>
      </c>
      <c r="J336" s="7" t="s">
        <v>578</v>
      </c>
    </row>
    <row r="337">
      <c r="A337" s="8" t="s">
        <v>579</v>
      </c>
      <c r="B337" s="7" t="s">
        <v>580</v>
      </c>
      <c r="C337" s="7" t="s">
        <v>25</v>
      </c>
      <c r="D337" s="7" t="s">
        <v>182</v>
      </c>
      <c r="E337" s="8" t="s">
        <v>581</v>
      </c>
      <c r="F337" s="7" t="s">
        <v>182</v>
      </c>
      <c r="G337" s="7" t="s">
        <v>182</v>
      </c>
      <c r="H337" s="7" t="s">
        <v>182</v>
      </c>
      <c r="I337" s="7" t="s">
        <v>182</v>
      </c>
      <c r="J337" s="7" t="s">
        <v>21</v>
      </c>
    </row>
    <row r="338">
      <c r="A338" s="8" t="s">
        <v>582</v>
      </c>
      <c r="B338" s="7" t="s">
        <v>583</v>
      </c>
      <c r="C338" s="7" t="s">
        <v>195</v>
      </c>
      <c r="D338" s="7" t="s">
        <v>182</v>
      </c>
      <c r="E338" s="7" t="s">
        <v>182</v>
      </c>
      <c r="F338" s="7" t="s">
        <v>182</v>
      </c>
      <c r="G338" s="7" t="s">
        <v>182</v>
      </c>
      <c r="H338" s="7" t="s">
        <v>584</v>
      </c>
      <c r="I338" s="7" t="s">
        <v>182</v>
      </c>
      <c r="J338" s="7"/>
    </row>
    <row r="339">
      <c r="A339" s="8" t="s">
        <v>585</v>
      </c>
      <c r="B339" s="7" t="s">
        <v>586</v>
      </c>
      <c r="C339" s="7" t="s">
        <v>16</v>
      </c>
      <c r="D339" s="7" t="s">
        <v>182</v>
      </c>
      <c r="E339" s="8" t="s">
        <v>587</v>
      </c>
      <c r="F339" s="7" t="s">
        <v>182</v>
      </c>
      <c r="G339" s="7" t="s">
        <v>182</v>
      </c>
      <c r="H339" s="7" t="s">
        <v>182</v>
      </c>
      <c r="I339" s="7" t="s">
        <v>182</v>
      </c>
      <c r="J339" s="7" t="s">
        <v>588</v>
      </c>
    </row>
    <row r="340">
      <c r="A340" s="8" t="s">
        <v>589</v>
      </c>
      <c r="B340" s="7" t="s">
        <v>590</v>
      </c>
      <c r="C340" s="7" t="s">
        <v>16</v>
      </c>
      <c r="D340" s="7" t="s">
        <v>182</v>
      </c>
      <c r="E340" s="7">
        <v>8.032886064E9</v>
      </c>
      <c r="F340" s="7" t="s">
        <v>182</v>
      </c>
      <c r="G340" s="7" t="s">
        <v>182</v>
      </c>
      <c r="H340" s="7" t="s">
        <v>182</v>
      </c>
      <c r="I340" s="7" t="s">
        <v>182</v>
      </c>
      <c r="J340" s="7" t="s">
        <v>21</v>
      </c>
    </row>
    <row r="341">
      <c r="A341" s="8" t="s">
        <v>591</v>
      </c>
      <c r="B341" s="7" t="s">
        <v>592</v>
      </c>
      <c r="C341" s="7" t="s">
        <v>153</v>
      </c>
      <c r="D341" s="7" t="s">
        <v>182</v>
      </c>
      <c r="E341" s="8" t="s">
        <v>593</v>
      </c>
      <c r="F341" s="7" t="s">
        <v>182</v>
      </c>
      <c r="G341" s="7" t="s">
        <v>182</v>
      </c>
      <c r="H341" s="7" t="s">
        <v>182</v>
      </c>
      <c r="I341" s="7" t="s">
        <v>182</v>
      </c>
      <c r="J341" s="7" t="s">
        <v>218</v>
      </c>
    </row>
    <row r="342">
      <c r="A342" s="8" t="s">
        <v>594</v>
      </c>
      <c r="C342" s="7" t="s">
        <v>195</v>
      </c>
      <c r="D342" s="7" t="s">
        <v>182</v>
      </c>
      <c r="E342" s="7" t="s">
        <v>182</v>
      </c>
      <c r="F342" s="7" t="s">
        <v>182</v>
      </c>
      <c r="G342" s="7" t="s">
        <v>182</v>
      </c>
      <c r="H342" s="7" t="s">
        <v>595</v>
      </c>
      <c r="I342" s="7" t="s">
        <v>182</v>
      </c>
    </row>
    <row r="343">
      <c r="A343" s="8" t="s">
        <v>596</v>
      </c>
      <c r="C343" s="7" t="s">
        <v>34</v>
      </c>
      <c r="D343" s="7" t="s">
        <v>182</v>
      </c>
      <c r="E343" s="8" t="s">
        <v>597</v>
      </c>
      <c r="F343" s="7" t="s">
        <v>182</v>
      </c>
      <c r="G343" s="7" t="s">
        <v>182</v>
      </c>
      <c r="H343" s="7" t="s">
        <v>182</v>
      </c>
      <c r="I343" s="7" t="s">
        <v>182</v>
      </c>
      <c r="J343" s="7" t="s">
        <v>218</v>
      </c>
    </row>
    <row r="344">
      <c r="A344" s="8" t="s">
        <v>598</v>
      </c>
      <c r="B344" s="7" t="s">
        <v>599</v>
      </c>
      <c r="C344" s="7" t="s">
        <v>326</v>
      </c>
      <c r="D344" s="7" t="s">
        <v>182</v>
      </c>
      <c r="E344" s="7" t="s">
        <v>182</v>
      </c>
      <c r="F344" s="7" t="s">
        <v>182</v>
      </c>
      <c r="G344" s="7" t="s">
        <v>182</v>
      </c>
      <c r="H344" s="7" t="s">
        <v>600</v>
      </c>
      <c r="I344" s="7" t="s">
        <v>182</v>
      </c>
    </row>
    <row r="345">
      <c r="A345" s="8" t="s">
        <v>601</v>
      </c>
      <c r="B345" s="7" t="s">
        <v>602</v>
      </c>
      <c r="C345" s="7" t="s">
        <v>34</v>
      </c>
      <c r="D345" s="7" t="s">
        <v>182</v>
      </c>
      <c r="E345" s="7" t="s">
        <v>182</v>
      </c>
      <c r="F345" s="7" t="s">
        <v>182</v>
      </c>
      <c r="G345" s="7" t="s">
        <v>182</v>
      </c>
      <c r="H345" s="7" t="s">
        <v>603</v>
      </c>
      <c r="I345" s="7" t="s">
        <v>182</v>
      </c>
    </row>
    <row r="346">
      <c r="A346" s="8" t="s">
        <v>604</v>
      </c>
      <c r="B346" s="7" t="s">
        <v>605</v>
      </c>
      <c r="C346" s="7" t="s">
        <v>16</v>
      </c>
      <c r="D346" s="7" t="s">
        <v>182</v>
      </c>
      <c r="E346" s="7" t="s">
        <v>182</v>
      </c>
      <c r="F346" s="7" t="s">
        <v>182</v>
      </c>
      <c r="G346" s="7" t="s">
        <v>182</v>
      </c>
      <c r="H346" s="7" t="s">
        <v>606</v>
      </c>
      <c r="I346" s="7" t="s">
        <v>182</v>
      </c>
    </row>
    <row r="347">
      <c r="A347" s="8" t="s">
        <v>607</v>
      </c>
      <c r="B347" s="7" t="s">
        <v>608</v>
      </c>
      <c r="C347" s="7" t="s">
        <v>609</v>
      </c>
      <c r="D347" s="7" t="s">
        <v>182</v>
      </c>
      <c r="E347" s="7" t="s">
        <v>182</v>
      </c>
      <c r="F347" s="7" t="s">
        <v>182</v>
      </c>
      <c r="G347" s="7" t="s">
        <v>182</v>
      </c>
      <c r="H347" s="7" t="s">
        <v>610</v>
      </c>
      <c r="I347" s="7" t="s">
        <v>182</v>
      </c>
    </row>
    <row r="348">
      <c r="A348" s="8" t="s">
        <v>611</v>
      </c>
      <c r="B348" s="7" t="s">
        <v>612</v>
      </c>
      <c r="C348" s="7" t="s">
        <v>16</v>
      </c>
      <c r="D348" s="7" t="s">
        <v>182</v>
      </c>
      <c r="E348" s="7" t="s">
        <v>182</v>
      </c>
      <c r="F348" s="7" t="s">
        <v>182</v>
      </c>
      <c r="G348" s="7" t="s">
        <v>613</v>
      </c>
      <c r="H348" s="7" t="s">
        <v>614</v>
      </c>
      <c r="I348" s="7" t="s">
        <v>182</v>
      </c>
    </row>
    <row r="349">
      <c r="A349" s="8" t="s">
        <v>615</v>
      </c>
      <c r="B349" s="7" t="s">
        <v>616</v>
      </c>
      <c r="C349" s="7" t="s">
        <v>617</v>
      </c>
      <c r="D349" s="7" t="s">
        <v>182</v>
      </c>
      <c r="E349" s="8" t="s">
        <v>618</v>
      </c>
      <c r="F349" s="7" t="s">
        <v>182</v>
      </c>
      <c r="G349" s="7" t="s">
        <v>182</v>
      </c>
      <c r="H349" s="7" t="s">
        <v>182</v>
      </c>
      <c r="I349" s="7" t="s">
        <v>182</v>
      </c>
      <c r="J349" s="7" t="s">
        <v>218</v>
      </c>
    </row>
    <row r="350">
      <c r="A350" s="8" t="s">
        <v>619</v>
      </c>
      <c r="C350" s="7" t="s">
        <v>69</v>
      </c>
      <c r="D350" s="7" t="s">
        <v>182</v>
      </c>
      <c r="E350" s="8" t="s">
        <v>620</v>
      </c>
      <c r="F350" s="7" t="s">
        <v>182</v>
      </c>
      <c r="G350" s="7" t="s">
        <v>182</v>
      </c>
      <c r="H350" s="7" t="s">
        <v>182</v>
      </c>
      <c r="I350" s="7" t="s">
        <v>182</v>
      </c>
      <c r="J350" s="7" t="s">
        <v>534</v>
      </c>
    </row>
    <row r="351">
      <c r="A351" s="8" t="s">
        <v>621</v>
      </c>
      <c r="C351" s="7" t="s">
        <v>153</v>
      </c>
      <c r="D351" s="7" t="s">
        <v>182</v>
      </c>
      <c r="E351" s="8" t="s">
        <v>622</v>
      </c>
      <c r="F351" s="7" t="s">
        <v>182</v>
      </c>
      <c r="G351" s="7" t="s">
        <v>182</v>
      </c>
      <c r="H351" s="7" t="s">
        <v>182</v>
      </c>
      <c r="I351" s="7" t="s">
        <v>182</v>
      </c>
      <c r="J351" s="7" t="s">
        <v>623</v>
      </c>
    </row>
    <row r="352">
      <c r="A352" s="8" t="s">
        <v>624</v>
      </c>
      <c r="B352" s="7" t="s">
        <v>625</v>
      </c>
      <c r="C352" s="7" t="s">
        <v>626</v>
      </c>
      <c r="D352" s="7" t="s">
        <v>182</v>
      </c>
      <c r="E352" s="7" t="s">
        <v>182</v>
      </c>
      <c r="F352" s="7" t="s">
        <v>182</v>
      </c>
      <c r="G352" s="7" t="s">
        <v>182</v>
      </c>
      <c r="H352" s="7" t="s">
        <v>627</v>
      </c>
      <c r="I352" s="7" t="s">
        <v>182</v>
      </c>
    </row>
    <row r="353">
      <c r="A353" s="8" t="s">
        <v>628</v>
      </c>
      <c r="B353" s="7" t="s">
        <v>629</v>
      </c>
      <c r="C353" s="7" t="s">
        <v>16</v>
      </c>
      <c r="D353" s="7" t="s">
        <v>182</v>
      </c>
      <c r="E353" s="7" t="s">
        <v>182</v>
      </c>
      <c r="F353" s="7" t="s">
        <v>182</v>
      </c>
      <c r="G353" s="7" t="s">
        <v>182</v>
      </c>
      <c r="H353" s="7" t="s">
        <v>630</v>
      </c>
      <c r="I353" s="7" t="s">
        <v>182</v>
      </c>
    </row>
    <row r="354">
      <c r="A354" s="8" t="s">
        <v>631</v>
      </c>
      <c r="C354" s="7" t="s">
        <v>69</v>
      </c>
      <c r="D354" s="7" t="s">
        <v>182</v>
      </c>
      <c r="E354" s="8" t="s">
        <v>632</v>
      </c>
      <c r="F354" s="7" t="s">
        <v>182</v>
      </c>
      <c r="G354" s="7" t="s">
        <v>182</v>
      </c>
      <c r="H354" s="7" t="s">
        <v>182</v>
      </c>
      <c r="I354" s="7" t="s">
        <v>182</v>
      </c>
      <c r="J354" s="7" t="s">
        <v>218</v>
      </c>
    </row>
    <row r="355">
      <c r="A355" s="8" t="s">
        <v>633</v>
      </c>
      <c r="C355" s="7" t="s">
        <v>25</v>
      </c>
      <c r="D355" s="7" t="s">
        <v>182</v>
      </c>
      <c r="E355" s="8" t="s">
        <v>634</v>
      </c>
      <c r="F355" s="7" t="s">
        <v>182</v>
      </c>
      <c r="G355" s="7" t="s">
        <v>182</v>
      </c>
      <c r="H355" s="7" t="s">
        <v>182</v>
      </c>
      <c r="I355" s="7" t="s">
        <v>182</v>
      </c>
      <c r="J355" s="7" t="s">
        <v>534</v>
      </c>
    </row>
    <row r="356">
      <c r="A356" s="8" t="s">
        <v>635</v>
      </c>
      <c r="B356" s="7" t="s">
        <v>636</v>
      </c>
      <c r="C356" s="7" t="s">
        <v>637</v>
      </c>
      <c r="D356" s="7" t="s">
        <v>182</v>
      </c>
      <c r="E356" s="8" t="s">
        <v>638</v>
      </c>
      <c r="F356" s="7" t="s">
        <v>182</v>
      </c>
      <c r="G356" s="7" t="s">
        <v>182</v>
      </c>
      <c r="H356" s="7" t="s">
        <v>182</v>
      </c>
      <c r="I356" s="7" t="s">
        <v>182</v>
      </c>
      <c r="J356" s="7" t="s">
        <v>534</v>
      </c>
    </row>
    <row r="357">
      <c r="A357" s="8" t="s">
        <v>639</v>
      </c>
      <c r="B357" s="7" t="s">
        <v>640</v>
      </c>
      <c r="C357" s="7" t="s">
        <v>89</v>
      </c>
      <c r="D357" s="7" t="s">
        <v>182</v>
      </c>
      <c r="E357" s="7" t="s">
        <v>182</v>
      </c>
      <c r="F357" s="7" t="s">
        <v>182</v>
      </c>
      <c r="G357" s="7" t="s">
        <v>182</v>
      </c>
      <c r="H357" s="7" t="s">
        <v>641</v>
      </c>
      <c r="I357" s="7" t="s">
        <v>182</v>
      </c>
    </row>
    <row r="358">
      <c r="A358" s="8" t="s">
        <v>642</v>
      </c>
      <c r="C358" s="7" t="s">
        <v>643</v>
      </c>
      <c r="D358" s="7" t="s">
        <v>182</v>
      </c>
      <c r="E358" s="8" t="s">
        <v>644</v>
      </c>
      <c r="F358" s="7" t="s">
        <v>182</v>
      </c>
      <c r="G358" s="7" t="s">
        <v>182</v>
      </c>
      <c r="H358" s="7" t="s">
        <v>182</v>
      </c>
      <c r="I358" s="7" t="s">
        <v>182</v>
      </c>
      <c r="J358" s="7" t="s">
        <v>534</v>
      </c>
    </row>
    <row r="359">
      <c r="A359" s="8" t="s">
        <v>645</v>
      </c>
      <c r="C359" s="7" t="s">
        <v>69</v>
      </c>
      <c r="D359" s="7" t="s">
        <v>182</v>
      </c>
      <c r="E359" s="7" t="s">
        <v>182</v>
      </c>
      <c r="F359" s="7" t="s">
        <v>182</v>
      </c>
      <c r="G359" s="7" t="s">
        <v>182</v>
      </c>
      <c r="H359" s="7" t="s">
        <v>646</v>
      </c>
      <c r="I359" s="7" t="s">
        <v>182</v>
      </c>
    </row>
    <row r="360">
      <c r="A360" s="8" t="s">
        <v>647</v>
      </c>
      <c r="B360" s="7" t="s">
        <v>648</v>
      </c>
      <c r="C360" s="7" t="s">
        <v>153</v>
      </c>
      <c r="D360" s="7" t="s">
        <v>182</v>
      </c>
      <c r="E360" s="8" t="s">
        <v>649</v>
      </c>
      <c r="F360" s="7" t="s">
        <v>182</v>
      </c>
      <c r="G360" s="7" t="s">
        <v>182</v>
      </c>
      <c r="H360" s="7" t="s">
        <v>182</v>
      </c>
      <c r="I360" s="7" t="s">
        <v>182</v>
      </c>
      <c r="J360" s="7" t="s">
        <v>534</v>
      </c>
    </row>
    <row r="361">
      <c r="A361" s="8" t="s">
        <v>650</v>
      </c>
      <c r="C361" s="7" t="s">
        <v>89</v>
      </c>
      <c r="D361" s="7" t="s">
        <v>182</v>
      </c>
      <c r="E361" s="8" t="s">
        <v>651</v>
      </c>
      <c r="F361" s="7" t="s">
        <v>182</v>
      </c>
      <c r="G361" s="7" t="s">
        <v>182</v>
      </c>
      <c r="H361" s="7" t="s">
        <v>182</v>
      </c>
      <c r="I361" s="7" t="s">
        <v>182</v>
      </c>
    </row>
    <row r="362">
      <c r="A362" s="8" t="s">
        <v>652</v>
      </c>
      <c r="C362" s="7" t="s">
        <v>75</v>
      </c>
      <c r="D362" s="7" t="s">
        <v>182</v>
      </c>
      <c r="E362" s="8" t="s">
        <v>653</v>
      </c>
      <c r="F362" s="7" t="s">
        <v>182</v>
      </c>
      <c r="G362" s="7" t="s">
        <v>182</v>
      </c>
      <c r="H362" s="7" t="s">
        <v>182</v>
      </c>
      <c r="I362" s="7" t="s">
        <v>182</v>
      </c>
      <c r="J362" s="7" t="s">
        <v>230</v>
      </c>
    </row>
    <row r="363">
      <c r="A363" s="8" t="s">
        <v>654</v>
      </c>
      <c r="C363" s="7" t="s">
        <v>655</v>
      </c>
      <c r="D363" s="7" t="s">
        <v>182</v>
      </c>
      <c r="E363" s="8" t="s">
        <v>656</v>
      </c>
      <c r="F363" s="7" t="s">
        <v>182</v>
      </c>
      <c r="G363" s="7" t="s">
        <v>182</v>
      </c>
      <c r="H363" s="7" t="s">
        <v>182</v>
      </c>
      <c r="I363" s="7" t="s">
        <v>182</v>
      </c>
      <c r="J363" s="7" t="s">
        <v>21</v>
      </c>
    </row>
    <row r="364">
      <c r="A364" s="8" t="s">
        <v>657</v>
      </c>
      <c r="B364" s="7" t="s">
        <v>658</v>
      </c>
      <c r="C364" s="7" t="s">
        <v>659</v>
      </c>
      <c r="D364" s="7" t="s">
        <v>182</v>
      </c>
      <c r="E364" s="8" t="s">
        <v>660</v>
      </c>
      <c r="F364" s="7" t="s">
        <v>182</v>
      </c>
      <c r="G364" s="7" t="s">
        <v>182</v>
      </c>
      <c r="H364" s="7" t="s">
        <v>182</v>
      </c>
      <c r="I364" s="7" t="s">
        <v>182</v>
      </c>
      <c r="J364" s="7" t="s">
        <v>218</v>
      </c>
    </row>
    <row r="365">
      <c r="A365" s="8" t="s">
        <v>661</v>
      </c>
      <c r="C365" s="7" t="s">
        <v>16</v>
      </c>
      <c r="D365" s="7" t="s">
        <v>182</v>
      </c>
      <c r="E365" s="7" t="s">
        <v>182</v>
      </c>
      <c r="F365" s="7" t="s">
        <v>182</v>
      </c>
      <c r="G365" s="7" t="s">
        <v>182</v>
      </c>
      <c r="H365" s="7" t="s">
        <v>662</v>
      </c>
      <c r="I365" s="7" t="s">
        <v>182</v>
      </c>
    </row>
    <row r="366">
      <c r="A366" s="8" t="s">
        <v>663</v>
      </c>
      <c r="B366" s="7" t="s">
        <v>664</v>
      </c>
      <c r="C366" s="7" t="s">
        <v>25</v>
      </c>
      <c r="D366" s="7" t="s">
        <v>182</v>
      </c>
      <c r="E366" s="7" t="s">
        <v>182</v>
      </c>
      <c r="F366" s="7" t="s">
        <v>182</v>
      </c>
      <c r="G366" s="7" t="s">
        <v>182</v>
      </c>
      <c r="H366" s="7" t="s">
        <v>665</v>
      </c>
      <c r="I366" s="7" t="s">
        <v>182</v>
      </c>
    </row>
    <row r="367">
      <c r="A367" s="8" t="s">
        <v>666</v>
      </c>
      <c r="C367" s="7" t="s">
        <v>667</v>
      </c>
      <c r="D367" s="7" t="s">
        <v>182</v>
      </c>
      <c r="E367" s="7" t="s">
        <v>182</v>
      </c>
      <c r="F367" s="7" t="s">
        <v>182</v>
      </c>
      <c r="G367" s="7" t="s">
        <v>182</v>
      </c>
      <c r="H367" s="7" t="s">
        <v>668</v>
      </c>
      <c r="I367" s="7" t="s">
        <v>182</v>
      </c>
    </row>
    <row r="368">
      <c r="A368" s="8" t="s">
        <v>669</v>
      </c>
      <c r="C368" s="7" t="s">
        <v>34</v>
      </c>
      <c r="D368" s="7" t="s">
        <v>182</v>
      </c>
      <c r="E368" s="8" t="s">
        <v>670</v>
      </c>
      <c r="F368" s="7" t="s">
        <v>182</v>
      </c>
      <c r="G368" s="7" t="s">
        <v>182</v>
      </c>
      <c r="H368" s="7" t="s">
        <v>182</v>
      </c>
      <c r="I368" s="7" t="s">
        <v>182</v>
      </c>
      <c r="J368" s="7" t="s">
        <v>21</v>
      </c>
    </row>
    <row r="369">
      <c r="A369" s="8" t="s">
        <v>671</v>
      </c>
      <c r="C369" s="7" t="s">
        <v>672</v>
      </c>
      <c r="D369" s="7" t="s">
        <v>182</v>
      </c>
      <c r="E369" s="8" t="s">
        <v>673</v>
      </c>
      <c r="F369" s="7" t="s">
        <v>182</v>
      </c>
      <c r="G369" s="7" t="s">
        <v>182</v>
      </c>
      <c r="H369" s="7" t="s">
        <v>182</v>
      </c>
      <c r="I369" s="7" t="s">
        <v>182</v>
      </c>
      <c r="J369" s="7" t="s">
        <v>218</v>
      </c>
    </row>
    <row r="370">
      <c r="A370" s="8" t="s">
        <v>674</v>
      </c>
      <c r="B370" s="7" t="s">
        <v>675</v>
      </c>
      <c r="C370" s="7" t="s">
        <v>16</v>
      </c>
      <c r="D370" s="7" t="s">
        <v>182</v>
      </c>
      <c r="E370" s="8" t="s">
        <v>676</v>
      </c>
      <c r="F370" s="7" t="s">
        <v>182</v>
      </c>
      <c r="G370" s="7" t="s">
        <v>182</v>
      </c>
      <c r="H370" s="7" t="s">
        <v>182</v>
      </c>
      <c r="I370" s="7" t="s">
        <v>182</v>
      </c>
      <c r="J370" s="7" t="s">
        <v>534</v>
      </c>
    </row>
    <row r="371">
      <c r="A371" s="8" t="s">
        <v>677</v>
      </c>
      <c r="C371" s="7" t="s">
        <v>89</v>
      </c>
      <c r="D371" s="7" t="s">
        <v>182</v>
      </c>
      <c r="E371" s="7" t="s">
        <v>182</v>
      </c>
      <c r="F371" s="7" t="s">
        <v>182</v>
      </c>
      <c r="G371" s="7" t="s">
        <v>182</v>
      </c>
      <c r="H371" s="7" t="s">
        <v>678</v>
      </c>
      <c r="I371" s="7" t="s">
        <v>182</v>
      </c>
    </row>
    <row r="372">
      <c r="A372" s="8" t="s">
        <v>679</v>
      </c>
      <c r="B372" s="7" t="s">
        <v>680</v>
      </c>
      <c r="C372" s="7" t="s">
        <v>153</v>
      </c>
      <c r="D372" s="7" t="s">
        <v>182</v>
      </c>
      <c r="E372" s="8" t="s">
        <v>681</v>
      </c>
      <c r="F372" s="7" t="s">
        <v>182</v>
      </c>
      <c r="G372" s="7" t="s">
        <v>182</v>
      </c>
      <c r="H372" s="7" t="s">
        <v>182</v>
      </c>
      <c r="I372" s="7" t="s">
        <v>182</v>
      </c>
      <c r="J372" s="7" t="s">
        <v>534</v>
      </c>
    </row>
    <row r="373">
      <c r="A373" s="8" t="s">
        <v>682</v>
      </c>
      <c r="C373" s="7" t="s">
        <v>566</v>
      </c>
      <c r="D373" s="7" t="s">
        <v>182</v>
      </c>
      <c r="E373" s="7" t="s">
        <v>182</v>
      </c>
      <c r="F373" s="7" t="s">
        <v>182</v>
      </c>
      <c r="G373" s="7" t="s">
        <v>182</v>
      </c>
      <c r="H373" s="7" t="s">
        <v>182</v>
      </c>
      <c r="I373" s="7" t="s">
        <v>683</v>
      </c>
    </row>
    <row r="374">
      <c r="A374" s="8" t="s">
        <v>684</v>
      </c>
      <c r="B374" s="7" t="s">
        <v>685</v>
      </c>
      <c r="C374" s="7" t="s">
        <v>89</v>
      </c>
      <c r="D374" s="7" t="s">
        <v>182</v>
      </c>
      <c r="E374" s="7" t="s">
        <v>182</v>
      </c>
      <c r="F374" s="7" t="s">
        <v>182</v>
      </c>
      <c r="G374" s="7" t="s">
        <v>182</v>
      </c>
      <c r="H374" s="7" t="s">
        <v>686</v>
      </c>
      <c r="I374" s="7" t="s">
        <v>182</v>
      </c>
    </row>
    <row r="375">
      <c r="A375" s="8" t="s">
        <v>687</v>
      </c>
      <c r="B375" s="7" t="s">
        <v>688</v>
      </c>
      <c r="C375" s="7" t="s">
        <v>47</v>
      </c>
      <c r="D375" s="7" t="s">
        <v>182</v>
      </c>
      <c r="E375" s="7" t="s">
        <v>182</v>
      </c>
      <c r="F375" s="7" t="s">
        <v>182</v>
      </c>
      <c r="G375" s="7" t="s">
        <v>182</v>
      </c>
      <c r="H375" s="11" t="s">
        <v>689</v>
      </c>
      <c r="I375" s="7" t="s">
        <v>182</v>
      </c>
    </row>
    <row r="376">
      <c r="A376" s="8" t="s">
        <v>690</v>
      </c>
      <c r="B376" s="7" t="s">
        <v>691</v>
      </c>
      <c r="C376" s="7" t="s">
        <v>692</v>
      </c>
      <c r="D376" s="7" t="s">
        <v>182</v>
      </c>
      <c r="E376" s="8" t="s">
        <v>693</v>
      </c>
      <c r="F376" s="7" t="s">
        <v>182</v>
      </c>
      <c r="G376" s="7" t="s">
        <v>182</v>
      </c>
      <c r="H376" s="7" t="s">
        <v>182</v>
      </c>
      <c r="I376" s="7" t="s">
        <v>182</v>
      </c>
      <c r="J376" s="7" t="s">
        <v>21</v>
      </c>
    </row>
    <row r="377">
      <c r="A377" s="8" t="s">
        <v>694</v>
      </c>
      <c r="B377" s="7" t="s">
        <v>695</v>
      </c>
      <c r="C377" s="7" t="s">
        <v>16</v>
      </c>
      <c r="D377" s="7" t="s">
        <v>182</v>
      </c>
      <c r="E377" s="8" t="s">
        <v>696</v>
      </c>
      <c r="F377" s="7" t="s">
        <v>182</v>
      </c>
      <c r="G377" s="7" t="s">
        <v>182</v>
      </c>
      <c r="H377" s="7" t="s">
        <v>182</v>
      </c>
      <c r="I377" s="7" t="s">
        <v>182</v>
      </c>
      <c r="J377" s="7" t="s">
        <v>21</v>
      </c>
    </row>
    <row r="378">
      <c r="A378" s="8" t="s">
        <v>697</v>
      </c>
      <c r="B378" s="7" t="s">
        <v>698</v>
      </c>
      <c r="C378" s="7" t="s">
        <v>69</v>
      </c>
      <c r="D378" s="7" t="s">
        <v>182</v>
      </c>
      <c r="E378" s="8" t="s">
        <v>699</v>
      </c>
      <c r="F378" s="7" t="s">
        <v>182</v>
      </c>
      <c r="G378" s="7" t="s">
        <v>182</v>
      </c>
      <c r="H378" s="7" t="s">
        <v>182</v>
      </c>
      <c r="I378" s="7" t="s">
        <v>182</v>
      </c>
      <c r="J378" s="7" t="s">
        <v>21</v>
      </c>
    </row>
    <row r="379">
      <c r="A379" s="8" t="s">
        <v>700</v>
      </c>
      <c r="C379" s="7" t="s">
        <v>16</v>
      </c>
      <c r="D379" s="7" t="s">
        <v>182</v>
      </c>
      <c r="E379" s="8" t="s">
        <v>701</v>
      </c>
      <c r="F379" s="7" t="s">
        <v>182</v>
      </c>
      <c r="G379" s="7" t="s">
        <v>182</v>
      </c>
      <c r="H379" s="7" t="s">
        <v>182</v>
      </c>
      <c r="I379" s="7" t="s">
        <v>182</v>
      </c>
      <c r="J379" s="7" t="s">
        <v>218</v>
      </c>
    </row>
    <row r="380">
      <c r="A380" s="8" t="s">
        <v>702</v>
      </c>
      <c r="B380" s="7" t="s">
        <v>703</v>
      </c>
      <c r="C380" s="7" t="s">
        <v>617</v>
      </c>
      <c r="D380" s="7" t="s">
        <v>182</v>
      </c>
      <c r="E380" s="7" t="s">
        <v>182</v>
      </c>
      <c r="F380" s="7" t="s">
        <v>182</v>
      </c>
      <c r="G380" s="7" t="s">
        <v>182</v>
      </c>
      <c r="H380" s="7" t="s">
        <v>704</v>
      </c>
      <c r="I380" s="7" t="s">
        <v>182</v>
      </c>
    </row>
    <row r="381">
      <c r="A381" s="8" t="s">
        <v>705</v>
      </c>
      <c r="C381" s="7" t="s">
        <v>16</v>
      </c>
      <c r="D381" s="7" t="s">
        <v>182</v>
      </c>
      <c r="E381" s="8" t="s">
        <v>706</v>
      </c>
      <c r="F381" s="7" t="s">
        <v>182</v>
      </c>
      <c r="G381" s="7" t="s">
        <v>182</v>
      </c>
      <c r="H381" s="7" t="s">
        <v>182</v>
      </c>
      <c r="I381" s="7" t="s">
        <v>182</v>
      </c>
      <c r="J381" s="7" t="s">
        <v>21</v>
      </c>
    </row>
    <row r="382">
      <c r="A382" s="8" t="s">
        <v>707</v>
      </c>
      <c r="B382" s="7" t="s">
        <v>708</v>
      </c>
      <c r="C382" s="7" t="s">
        <v>566</v>
      </c>
      <c r="D382" s="7" t="s">
        <v>182</v>
      </c>
      <c r="E382" s="8" t="s">
        <v>709</v>
      </c>
      <c r="F382" s="7" t="s">
        <v>182</v>
      </c>
      <c r="G382" s="7" t="s">
        <v>182</v>
      </c>
      <c r="H382" s="7" t="s">
        <v>182</v>
      </c>
      <c r="I382" s="7" t="s">
        <v>182</v>
      </c>
      <c r="J382" s="7" t="s">
        <v>21</v>
      </c>
    </row>
    <row r="383">
      <c r="A383" s="8" t="s">
        <v>710</v>
      </c>
      <c r="B383" s="7" t="s">
        <v>711</v>
      </c>
      <c r="C383" s="7" t="s">
        <v>712</v>
      </c>
      <c r="D383" s="7" t="s">
        <v>182</v>
      </c>
      <c r="E383" s="7" t="s">
        <v>182</v>
      </c>
      <c r="F383" s="7" t="s">
        <v>182</v>
      </c>
      <c r="G383" s="7" t="s">
        <v>182</v>
      </c>
      <c r="H383" s="7" t="s">
        <v>713</v>
      </c>
      <c r="I383" s="7" t="s">
        <v>182</v>
      </c>
    </row>
    <row r="384">
      <c r="A384" s="8" t="s">
        <v>714</v>
      </c>
      <c r="B384" s="7" t="s">
        <v>715</v>
      </c>
      <c r="C384" s="7" t="s">
        <v>16</v>
      </c>
      <c r="D384" s="7" t="s">
        <v>182</v>
      </c>
      <c r="E384" s="8" t="s">
        <v>716</v>
      </c>
      <c r="F384" s="7" t="s">
        <v>182</v>
      </c>
      <c r="G384" s="7" t="s">
        <v>182</v>
      </c>
      <c r="H384" s="7" t="s">
        <v>182</v>
      </c>
      <c r="I384" s="7" t="s">
        <v>182</v>
      </c>
      <c r="J384" s="7" t="s">
        <v>218</v>
      </c>
    </row>
    <row r="385">
      <c r="A385" s="8" t="s">
        <v>717</v>
      </c>
      <c r="C385" s="7" t="s">
        <v>84</v>
      </c>
      <c r="D385" s="7" t="s">
        <v>182</v>
      </c>
      <c r="E385" s="7" t="s">
        <v>182</v>
      </c>
      <c r="F385" s="7" t="s">
        <v>182</v>
      </c>
      <c r="G385" s="7" t="s">
        <v>182</v>
      </c>
      <c r="H385" s="7" t="s">
        <v>718</v>
      </c>
      <c r="I385" s="7" t="s">
        <v>182</v>
      </c>
    </row>
    <row r="386">
      <c r="A386" s="8" t="s">
        <v>719</v>
      </c>
      <c r="C386" s="7" t="s">
        <v>16</v>
      </c>
      <c r="D386" s="7" t="s">
        <v>182</v>
      </c>
      <c r="E386" s="8" t="s">
        <v>720</v>
      </c>
      <c r="F386" s="7" t="s">
        <v>182</v>
      </c>
      <c r="G386" s="7" t="s">
        <v>182</v>
      </c>
      <c r="H386" s="7" t="s">
        <v>182</v>
      </c>
      <c r="I386" s="7" t="s">
        <v>182</v>
      </c>
      <c r="J386" s="7" t="s">
        <v>218</v>
      </c>
    </row>
    <row r="387">
      <c r="A387" s="8" t="s">
        <v>721</v>
      </c>
      <c r="B387" s="7" t="s">
        <v>722</v>
      </c>
      <c r="C387" s="7" t="s">
        <v>723</v>
      </c>
      <c r="D387" s="7" t="s">
        <v>182</v>
      </c>
      <c r="E387" s="7" t="s">
        <v>182</v>
      </c>
      <c r="F387" s="7" t="s">
        <v>182</v>
      </c>
      <c r="G387" s="7" t="s">
        <v>182</v>
      </c>
      <c r="H387" s="7" t="s">
        <v>724</v>
      </c>
      <c r="I387" s="7" t="s">
        <v>182</v>
      </c>
    </row>
    <row r="388">
      <c r="A388" s="8" t="s">
        <v>725</v>
      </c>
      <c r="B388" s="7" t="s">
        <v>726</v>
      </c>
      <c r="C388" s="7" t="s">
        <v>153</v>
      </c>
      <c r="D388" s="7" t="s">
        <v>182</v>
      </c>
      <c r="E388" s="8" t="s">
        <v>727</v>
      </c>
      <c r="F388" s="7" t="s">
        <v>182</v>
      </c>
      <c r="G388" s="7" t="s">
        <v>182</v>
      </c>
      <c r="H388" s="7" t="s">
        <v>182</v>
      </c>
      <c r="I388" s="7" t="s">
        <v>182</v>
      </c>
      <c r="J388" s="7" t="s">
        <v>21</v>
      </c>
    </row>
    <row r="389">
      <c r="A389" s="8" t="s">
        <v>728</v>
      </c>
      <c r="C389" s="7" t="s">
        <v>326</v>
      </c>
      <c r="D389" s="7"/>
      <c r="E389" s="7">
        <v>2.023296382E9</v>
      </c>
      <c r="F389" s="7" t="s">
        <v>182</v>
      </c>
      <c r="G389" s="7" t="s">
        <v>182</v>
      </c>
      <c r="H389" s="7" t="s">
        <v>729</v>
      </c>
      <c r="I389" s="7" t="s">
        <v>182</v>
      </c>
    </row>
    <row r="390">
      <c r="A390" s="8" t="s">
        <v>730</v>
      </c>
      <c r="C390" s="7" t="s">
        <v>89</v>
      </c>
      <c r="D390" s="7" t="s">
        <v>182</v>
      </c>
      <c r="E390" s="7" t="s">
        <v>182</v>
      </c>
      <c r="F390" s="7" t="s">
        <v>182</v>
      </c>
      <c r="G390" s="7" t="s">
        <v>182</v>
      </c>
      <c r="H390" s="7" t="s">
        <v>731</v>
      </c>
      <c r="I390" s="7" t="s">
        <v>732</v>
      </c>
    </row>
    <row r="391">
      <c r="A391" s="8" t="s">
        <v>733</v>
      </c>
      <c r="B391" s="7" t="s">
        <v>734</v>
      </c>
      <c r="C391" s="7" t="s">
        <v>326</v>
      </c>
      <c r="D391" s="7" t="s">
        <v>182</v>
      </c>
      <c r="E391" s="7" t="s">
        <v>182</v>
      </c>
      <c r="F391" s="7" t="s">
        <v>182</v>
      </c>
      <c r="G391" s="7" t="s">
        <v>182</v>
      </c>
      <c r="H391" s="7" t="s">
        <v>735</v>
      </c>
      <c r="I391" s="7" t="s">
        <v>182</v>
      </c>
    </row>
    <row r="392">
      <c r="A392" s="8" t="s">
        <v>736</v>
      </c>
      <c r="B392" s="7" t="s">
        <v>737</v>
      </c>
      <c r="C392" s="7" t="s">
        <v>69</v>
      </c>
      <c r="D392" s="7" t="s">
        <v>182</v>
      </c>
      <c r="E392" s="8" t="s">
        <v>738</v>
      </c>
      <c r="F392" s="7" t="s">
        <v>182</v>
      </c>
      <c r="G392" s="7" t="s">
        <v>182</v>
      </c>
      <c r="H392" s="7" t="s">
        <v>182</v>
      </c>
      <c r="I392" s="7" t="s">
        <v>182</v>
      </c>
      <c r="J392" s="7" t="s">
        <v>218</v>
      </c>
    </row>
    <row r="393">
      <c r="A393" s="8" t="s">
        <v>739</v>
      </c>
      <c r="B393" s="7" t="s">
        <v>740</v>
      </c>
      <c r="C393" s="7" t="s">
        <v>741</v>
      </c>
      <c r="D393" s="7" t="s">
        <v>182</v>
      </c>
      <c r="E393" s="8" t="s">
        <v>742</v>
      </c>
      <c r="F393" s="7" t="s">
        <v>182</v>
      </c>
      <c r="G393" s="7" t="s">
        <v>182</v>
      </c>
      <c r="H393" s="7" t="s">
        <v>182</v>
      </c>
      <c r="I393" s="7" t="s">
        <v>182</v>
      </c>
      <c r="J393" s="7" t="s">
        <v>218</v>
      </c>
    </row>
    <row r="394">
      <c r="A394" s="8" t="s">
        <v>743</v>
      </c>
      <c r="B394" s="7" t="s">
        <v>744</v>
      </c>
      <c r="C394" s="7" t="s">
        <v>16</v>
      </c>
      <c r="D394" s="7" t="s">
        <v>182</v>
      </c>
      <c r="E394" s="7" t="s">
        <v>182</v>
      </c>
      <c r="F394" s="7" t="s">
        <v>182</v>
      </c>
      <c r="G394" s="7" t="s">
        <v>745</v>
      </c>
      <c r="H394" s="7" t="s">
        <v>182</v>
      </c>
      <c r="I394" s="7" t="s">
        <v>182</v>
      </c>
    </row>
    <row r="395">
      <c r="A395" s="8" t="s">
        <v>746</v>
      </c>
      <c r="B395" s="7" t="s">
        <v>747</v>
      </c>
      <c r="C395" s="7" t="s">
        <v>75</v>
      </c>
      <c r="D395" s="7" t="s">
        <v>182</v>
      </c>
      <c r="E395" s="8" t="s">
        <v>748</v>
      </c>
      <c r="F395" s="7" t="s">
        <v>182</v>
      </c>
      <c r="G395" s="7" t="s">
        <v>182</v>
      </c>
      <c r="H395" s="7" t="s">
        <v>182</v>
      </c>
      <c r="I395" s="7" t="s">
        <v>182</v>
      </c>
    </row>
    <row r="396">
      <c r="A396" s="8" t="s">
        <v>749</v>
      </c>
      <c r="B396" s="7" t="s">
        <v>750</v>
      </c>
      <c r="C396" s="7" t="s">
        <v>69</v>
      </c>
      <c r="D396" s="7" t="s">
        <v>182</v>
      </c>
      <c r="E396" s="8" t="s">
        <v>751</v>
      </c>
      <c r="F396" s="7" t="s">
        <v>182</v>
      </c>
      <c r="G396" s="7" t="s">
        <v>182</v>
      </c>
      <c r="H396" s="7" t="s">
        <v>182</v>
      </c>
      <c r="I396" s="7" t="s">
        <v>182</v>
      </c>
    </row>
    <row r="397">
      <c r="A397" s="8" t="s">
        <v>752</v>
      </c>
      <c r="B397" s="7" t="s">
        <v>753</v>
      </c>
      <c r="C397" s="7" t="s">
        <v>69</v>
      </c>
      <c r="D397" s="7" t="s">
        <v>182</v>
      </c>
      <c r="E397" s="8" t="s">
        <v>754</v>
      </c>
      <c r="F397" s="7" t="s">
        <v>182</v>
      </c>
      <c r="G397" s="7" t="s">
        <v>182</v>
      </c>
      <c r="H397" s="7" t="s">
        <v>182</v>
      </c>
      <c r="I397" s="7" t="s">
        <v>182</v>
      </c>
    </row>
    <row r="398">
      <c r="A398" s="8" t="s">
        <v>755</v>
      </c>
      <c r="C398" s="7" t="s">
        <v>16</v>
      </c>
      <c r="D398" s="7" t="s">
        <v>182</v>
      </c>
      <c r="E398" s="7" t="s">
        <v>182</v>
      </c>
      <c r="F398" s="7" t="s">
        <v>182</v>
      </c>
      <c r="G398" s="7" t="s">
        <v>182</v>
      </c>
      <c r="H398" s="7" t="s">
        <v>756</v>
      </c>
      <c r="I398" s="7" t="s">
        <v>757</v>
      </c>
    </row>
    <row r="399">
      <c r="A399" s="8" t="s">
        <v>758</v>
      </c>
      <c r="B399" s="7" t="s">
        <v>759</v>
      </c>
      <c r="C399" s="7" t="s">
        <v>153</v>
      </c>
      <c r="D399" s="7" t="s">
        <v>182</v>
      </c>
      <c r="E399" s="7" t="s">
        <v>182</v>
      </c>
      <c r="F399" s="7" t="s">
        <v>182</v>
      </c>
      <c r="G399" s="7" t="s">
        <v>182</v>
      </c>
      <c r="H399" s="7" t="s">
        <v>760</v>
      </c>
      <c r="I399" s="7" t="s">
        <v>182</v>
      </c>
    </row>
    <row r="400">
      <c r="A400" s="8" t="s">
        <v>761</v>
      </c>
      <c r="B400" s="7" t="s">
        <v>762</v>
      </c>
      <c r="C400" s="7" t="s">
        <v>153</v>
      </c>
      <c r="D400" s="7" t="s">
        <v>182</v>
      </c>
      <c r="E400" s="8" t="s">
        <v>763</v>
      </c>
      <c r="F400" s="7" t="s">
        <v>182</v>
      </c>
      <c r="G400" s="7" t="s">
        <v>182</v>
      </c>
      <c r="H400" s="7" t="s">
        <v>182</v>
      </c>
      <c r="I400" s="7" t="s">
        <v>182</v>
      </c>
    </row>
    <row r="401">
      <c r="A401" s="8" t="s">
        <v>764</v>
      </c>
      <c r="B401" s="7" t="s">
        <v>765</v>
      </c>
      <c r="C401" s="7" t="s">
        <v>10</v>
      </c>
      <c r="D401" s="7" t="s">
        <v>182</v>
      </c>
      <c r="E401" s="8" t="s">
        <v>766</v>
      </c>
      <c r="F401" s="7" t="s">
        <v>182</v>
      </c>
      <c r="G401" s="7" t="s">
        <v>182</v>
      </c>
      <c r="H401" s="7" t="s">
        <v>182</v>
      </c>
      <c r="I401" s="7" t="s">
        <v>182</v>
      </c>
    </row>
    <row r="402">
      <c r="A402" s="8" t="s">
        <v>767</v>
      </c>
      <c r="B402" s="7" t="s">
        <v>768</v>
      </c>
      <c r="C402" s="7" t="s">
        <v>47</v>
      </c>
      <c r="D402" s="7" t="s">
        <v>182</v>
      </c>
      <c r="E402" s="8" t="s">
        <v>769</v>
      </c>
      <c r="F402" s="7" t="s">
        <v>182</v>
      </c>
      <c r="G402" s="7" t="s">
        <v>182</v>
      </c>
      <c r="H402" s="7" t="s">
        <v>182</v>
      </c>
      <c r="I402" s="7" t="s">
        <v>182</v>
      </c>
    </row>
    <row r="403">
      <c r="A403" s="8" t="s">
        <v>770</v>
      </c>
      <c r="C403" s="7" t="s">
        <v>69</v>
      </c>
      <c r="D403" s="7" t="s">
        <v>182</v>
      </c>
      <c r="E403" s="8" t="s">
        <v>771</v>
      </c>
      <c r="F403" s="7" t="s">
        <v>182</v>
      </c>
      <c r="G403" s="7" t="s">
        <v>182</v>
      </c>
      <c r="H403" s="7" t="s">
        <v>182</v>
      </c>
      <c r="I403" s="7" t="s">
        <v>182</v>
      </c>
    </row>
    <row r="404">
      <c r="A404" s="8" t="s">
        <v>772</v>
      </c>
      <c r="B404" s="7" t="s">
        <v>773</v>
      </c>
      <c r="C404" s="7" t="s">
        <v>34</v>
      </c>
      <c r="D404" s="7" t="s">
        <v>182</v>
      </c>
      <c r="E404" s="8" t="s">
        <v>774</v>
      </c>
      <c r="F404" s="7" t="s">
        <v>182</v>
      </c>
      <c r="G404" s="7" t="s">
        <v>182</v>
      </c>
      <c r="H404" s="7" t="s">
        <v>182</v>
      </c>
      <c r="I404" s="7" t="s">
        <v>182</v>
      </c>
    </row>
    <row r="405">
      <c r="A405" s="8" t="s">
        <v>775</v>
      </c>
      <c r="B405" s="7" t="s">
        <v>776</v>
      </c>
      <c r="C405" s="7" t="s">
        <v>16</v>
      </c>
      <c r="D405" s="7" t="s">
        <v>182</v>
      </c>
      <c r="E405" s="8" t="s">
        <v>777</v>
      </c>
      <c r="F405" s="7" t="s">
        <v>182</v>
      </c>
      <c r="G405" s="7" t="s">
        <v>182</v>
      </c>
      <c r="H405" s="7" t="s">
        <v>182</v>
      </c>
      <c r="I405" s="7" t="s">
        <v>182</v>
      </c>
    </row>
    <row r="406">
      <c r="A406" s="8" t="s">
        <v>778</v>
      </c>
      <c r="B406" s="7" t="s">
        <v>779</v>
      </c>
      <c r="C406" s="7" t="s">
        <v>16</v>
      </c>
      <c r="D406" s="7" t="s">
        <v>182</v>
      </c>
      <c r="E406" s="8" t="s">
        <v>780</v>
      </c>
      <c r="F406" s="7" t="s">
        <v>182</v>
      </c>
      <c r="G406" s="7" t="s">
        <v>182</v>
      </c>
      <c r="H406" s="7" t="s">
        <v>182</v>
      </c>
      <c r="I406" s="7" t="s">
        <v>182</v>
      </c>
    </row>
    <row r="407">
      <c r="A407" s="8" t="s">
        <v>781</v>
      </c>
      <c r="B407" s="7" t="s">
        <v>782</v>
      </c>
      <c r="C407" s="7" t="s">
        <v>16</v>
      </c>
      <c r="D407" s="7" t="s">
        <v>182</v>
      </c>
      <c r="E407" s="8" t="s">
        <v>783</v>
      </c>
      <c r="F407" s="7" t="s">
        <v>182</v>
      </c>
      <c r="G407" s="7" t="s">
        <v>182</v>
      </c>
      <c r="H407" s="7" t="s">
        <v>182</v>
      </c>
      <c r="I407" s="7" t="s">
        <v>182</v>
      </c>
    </row>
    <row r="408">
      <c r="A408" s="8" t="s">
        <v>784</v>
      </c>
      <c r="C408" s="7" t="s">
        <v>16</v>
      </c>
      <c r="D408" s="7" t="s">
        <v>182</v>
      </c>
      <c r="E408" s="8" t="s">
        <v>785</v>
      </c>
      <c r="F408" s="7" t="s">
        <v>182</v>
      </c>
      <c r="G408" s="7" t="s">
        <v>182</v>
      </c>
      <c r="H408" s="7" t="s">
        <v>182</v>
      </c>
      <c r="I408" s="7" t="s">
        <v>182</v>
      </c>
    </row>
    <row r="409">
      <c r="A409" s="8" t="s">
        <v>786</v>
      </c>
      <c r="B409" s="7" t="s">
        <v>787</v>
      </c>
      <c r="C409" s="7" t="s">
        <v>69</v>
      </c>
      <c r="D409" s="7" t="s">
        <v>182</v>
      </c>
      <c r="E409" s="8" t="s">
        <v>788</v>
      </c>
      <c r="F409" s="7" t="s">
        <v>182</v>
      </c>
      <c r="G409" s="7" t="s">
        <v>182</v>
      </c>
      <c r="H409" s="7" t="s">
        <v>182</v>
      </c>
      <c r="I409" s="7" t="s">
        <v>182</v>
      </c>
    </row>
    <row r="410">
      <c r="A410" s="8" t="s">
        <v>789</v>
      </c>
      <c r="B410" s="7" t="s">
        <v>790</v>
      </c>
      <c r="C410" s="7" t="s">
        <v>791</v>
      </c>
      <c r="D410" s="7" t="s">
        <v>182</v>
      </c>
      <c r="E410" s="8" t="s">
        <v>792</v>
      </c>
      <c r="F410" s="7" t="s">
        <v>182</v>
      </c>
      <c r="G410" s="7" t="s">
        <v>182</v>
      </c>
      <c r="H410" s="7" t="s">
        <v>182</v>
      </c>
      <c r="I410" s="7" t="s">
        <v>182</v>
      </c>
    </row>
    <row r="411">
      <c r="A411" s="8" t="s">
        <v>793</v>
      </c>
      <c r="B411" s="7" t="s">
        <v>794</v>
      </c>
      <c r="C411" s="7" t="s">
        <v>34</v>
      </c>
      <c r="D411" s="7" t="s">
        <v>182</v>
      </c>
      <c r="E411" s="7" t="s">
        <v>182</v>
      </c>
      <c r="F411" s="7" t="s">
        <v>182</v>
      </c>
      <c r="G411" s="7" t="s">
        <v>182</v>
      </c>
      <c r="H411" s="7" t="s">
        <v>182</v>
      </c>
      <c r="I411" s="7" t="s">
        <v>795</v>
      </c>
    </row>
    <row r="412">
      <c r="A412" s="8" t="s">
        <v>796</v>
      </c>
      <c r="C412" s="7" t="s">
        <v>16</v>
      </c>
      <c r="D412" s="7" t="s">
        <v>182</v>
      </c>
      <c r="E412" s="8" t="s">
        <v>797</v>
      </c>
      <c r="F412" s="7" t="s">
        <v>182</v>
      </c>
      <c r="G412" s="7" t="s">
        <v>182</v>
      </c>
      <c r="H412" s="7" t="s">
        <v>182</v>
      </c>
      <c r="I412" s="7" t="s">
        <v>182</v>
      </c>
    </row>
    <row r="413">
      <c r="A413" s="8" t="s">
        <v>798</v>
      </c>
      <c r="B413" s="7" t="s">
        <v>799</v>
      </c>
      <c r="C413" s="7" t="s">
        <v>566</v>
      </c>
      <c r="D413" s="7" t="s">
        <v>182</v>
      </c>
      <c r="E413" s="8" t="s">
        <v>800</v>
      </c>
      <c r="F413" s="7" t="s">
        <v>182</v>
      </c>
      <c r="G413" s="7" t="s">
        <v>182</v>
      </c>
      <c r="H413" s="7" t="s">
        <v>182</v>
      </c>
      <c r="I413" s="7" t="s">
        <v>182</v>
      </c>
    </row>
    <row r="414">
      <c r="A414" s="8" t="s">
        <v>801</v>
      </c>
      <c r="C414" s="7" t="s">
        <v>19</v>
      </c>
      <c r="D414" s="7" t="s">
        <v>182</v>
      </c>
      <c r="E414" s="7" t="s">
        <v>182</v>
      </c>
      <c r="F414" s="7" t="s">
        <v>182</v>
      </c>
      <c r="G414" s="7" t="s">
        <v>182</v>
      </c>
      <c r="H414" s="7" t="s">
        <v>802</v>
      </c>
      <c r="I414" s="7" t="s">
        <v>803</v>
      </c>
    </row>
    <row r="415">
      <c r="A415" s="8" t="s">
        <v>804</v>
      </c>
      <c r="B415" s="7" t="s">
        <v>805</v>
      </c>
      <c r="C415" s="7" t="s">
        <v>806</v>
      </c>
      <c r="D415" s="7" t="s">
        <v>182</v>
      </c>
      <c r="E415" s="8" t="s">
        <v>807</v>
      </c>
      <c r="F415" s="7" t="s">
        <v>182</v>
      </c>
      <c r="G415" s="7" t="s">
        <v>182</v>
      </c>
      <c r="H415" s="7" t="s">
        <v>182</v>
      </c>
      <c r="I415" s="7" t="s">
        <v>182</v>
      </c>
    </row>
    <row r="416">
      <c r="A416" s="8" t="s">
        <v>808</v>
      </c>
      <c r="B416" s="7" t="s">
        <v>809</v>
      </c>
      <c r="C416" s="7" t="s">
        <v>69</v>
      </c>
      <c r="D416" s="7" t="s">
        <v>182</v>
      </c>
      <c r="E416" s="8" t="s">
        <v>810</v>
      </c>
      <c r="F416" s="7" t="s">
        <v>182</v>
      </c>
      <c r="G416" s="7" t="s">
        <v>182</v>
      </c>
      <c r="H416" s="7" t="s">
        <v>182</v>
      </c>
      <c r="I416" s="7" t="s">
        <v>182</v>
      </c>
    </row>
    <row r="417">
      <c r="A417" s="8" t="s">
        <v>811</v>
      </c>
      <c r="B417" s="7" t="s">
        <v>812</v>
      </c>
      <c r="C417" s="7" t="s">
        <v>10</v>
      </c>
      <c r="D417" s="7" t="s">
        <v>182</v>
      </c>
      <c r="E417" s="7" t="s">
        <v>182</v>
      </c>
      <c r="F417" s="7" t="s">
        <v>182</v>
      </c>
      <c r="G417" s="7" t="s">
        <v>182</v>
      </c>
      <c r="H417" s="7" t="s">
        <v>813</v>
      </c>
      <c r="I417" s="7" t="s">
        <v>182</v>
      </c>
    </row>
    <row r="418">
      <c r="A418" s="8" t="s">
        <v>814</v>
      </c>
      <c r="C418" s="7" t="s">
        <v>815</v>
      </c>
      <c r="D418" s="7" t="s">
        <v>182</v>
      </c>
      <c r="E418" s="8" t="s">
        <v>816</v>
      </c>
      <c r="F418" s="7" t="s">
        <v>182</v>
      </c>
      <c r="G418" s="7" t="s">
        <v>182</v>
      </c>
      <c r="H418" s="7" t="s">
        <v>182</v>
      </c>
      <c r="I418" s="7" t="s">
        <v>182</v>
      </c>
    </row>
    <row r="419">
      <c r="A419" s="8" t="s">
        <v>817</v>
      </c>
      <c r="B419" s="7" t="s">
        <v>818</v>
      </c>
      <c r="C419" s="7" t="s">
        <v>69</v>
      </c>
      <c r="D419" s="7" t="s">
        <v>182</v>
      </c>
      <c r="E419" s="8" t="s">
        <v>819</v>
      </c>
      <c r="F419" s="7" t="s">
        <v>182</v>
      </c>
      <c r="G419" s="7" t="s">
        <v>182</v>
      </c>
      <c r="H419" s="7" t="s">
        <v>182</v>
      </c>
      <c r="I419" s="7" t="s">
        <v>182</v>
      </c>
    </row>
    <row r="420">
      <c r="A420" s="8" t="s">
        <v>820</v>
      </c>
      <c r="C420" s="7" t="s">
        <v>821</v>
      </c>
      <c r="D420" s="7" t="s">
        <v>182</v>
      </c>
      <c r="E420" s="7" t="s">
        <v>182</v>
      </c>
      <c r="F420" s="7" t="s">
        <v>182</v>
      </c>
      <c r="G420" s="7" t="s">
        <v>182</v>
      </c>
      <c r="H420" s="7" t="s">
        <v>822</v>
      </c>
      <c r="I420" s="7" t="s">
        <v>182</v>
      </c>
    </row>
    <row r="421">
      <c r="A421" s="8" t="s">
        <v>823</v>
      </c>
      <c r="B421" s="7" t="s">
        <v>824</v>
      </c>
      <c r="C421" s="7" t="s">
        <v>84</v>
      </c>
      <c r="D421" s="7" t="s">
        <v>182</v>
      </c>
      <c r="E421" s="8" t="s">
        <v>825</v>
      </c>
      <c r="F421" s="7" t="s">
        <v>182</v>
      </c>
      <c r="G421" s="7" t="s">
        <v>182</v>
      </c>
      <c r="H421" s="7" t="s">
        <v>826</v>
      </c>
      <c r="I421" s="7" t="s">
        <v>182</v>
      </c>
    </row>
    <row r="422">
      <c r="A422" s="8" t="s">
        <v>827</v>
      </c>
      <c r="B422" s="7" t="s">
        <v>828</v>
      </c>
      <c r="C422" s="7" t="s">
        <v>829</v>
      </c>
      <c r="D422" s="7" t="s">
        <v>182</v>
      </c>
      <c r="E422" s="8" t="s">
        <v>830</v>
      </c>
      <c r="F422" s="7" t="s">
        <v>182</v>
      </c>
      <c r="G422" s="7" t="s">
        <v>182</v>
      </c>
      <c r="H422" s="7" t="s">
        <v>182</v>
      </c>
      <c r="I422" s="7" t="s">
        <v>182</v>
      </c>
    </row>
    <row r="423">
      <c r="A423" s="8" t="s">
        <v>831</v>
      </c>
      <c r="B423" s="7" t="s">
        <v>832</v>
      </c>
      <c r="C423" s="7" t="s">
        <v>16</v>
      </c>
      <c r="D423" s="7" t="s">
        <v>182</v>
      </c>
      <c r="E423" s="8" t="s">
        <v>833</v>
      </c>
      <c r="F423" s="7" t="s">
        <v>182</v>
      </c>
      <c r="G423" s="7" t="s">
        <v>182</v>
      </c>
      <c r="H423" s="7" t="s">
        <v>182</v>
      </c>
      <c r="I423" s="7" t="s">
        <v>182</v>
      </c>
    </row>
    <row r="424">
      <c r="A424" s="8" t="s">
        <v>834</v>
      </c>
      <c r="C424" s="7" t="s">
        <v>195</v>
      </c>
      <c r="D424" s="7" t="s">
        <v>182</v>
      </c>
      <c r="E424" s="8" t="s">
        <v>835</v>
      </c>
      <c r="F424" s="7" t="s">
        <v>182</v>
      </c>
      <c r="G424" s="7" t="s">
        <v>182</v>
      </c>
      <c r="H424" s="7" t="s">
        <v>182</v>
      </c>
      <c r="I424" s="7" t="s">
        <v>182</v>
      </c>
    </row>
    <row r="425">
      <c r="A425" s="8" t="s">
        <v>836</v>
      </c>
      <c r="B425" s="7" t="s">
        <v>837</v>
      </c>
      <c r="C425" s="7" t="s">
        <v>69</v>
      </c>
      <c r="D425" s="7" t="s">
        <v>182</v>
      </c>
      <c r="E425" s="8" t="s">
        <v>838</v>
      </c>
      <c r="F425" s="7" t="s">
        <v>182</v>
      </c>
      <c r="G425" s="7" t="s">
        <v>182</v>
      </c>
      <c r="H425" s="7" t="s">
        <v>182</v>
      </c>
      <c r="I425" s="7" t="s">
        <v>182</v>
      </c>
    </row>
    <row r="426">
      <c r="A426" s="8" t="s">
        <v>839</v>
      </c>
      <c r="C426" s="7" t="s">
        <v>69</v>
      </c>
      <c r="D426" s="7" t="s">
        <v>182</v>
      </c>
      <c r="E426" s="8" t="s">
        <v>840</v>
      </c>
      <c r="F426" s="7" t="s">
        <v>182</v>
      </c>
      <c r="G426" s="7" t="s">
        <v>182</v>
      </c>
      <c r="H426" s="7" t="s">
        <v>182</v>
      </c>
      <c r="I426" s="7" t="s">
        <v>182</v>
      </c>
    </row>
    <row r="427">
      <c r="A427" s="8" t="s">
        <v>841</v>
      </c>
      <c r="B427" s="7" t="s">
        <v>842</v>
      </c>
      <c r="C427" s="7" t="s">
        <v>75</v>
      </c>
      <c r="D427" s="7" t="s">
        <v>182</v>
      </c>
      <c r="E427" s="7" t="s">
        <v>182</v>
      </c>
      <c r="F427" s="7" t="s">
        <v>182</v>
      </c>
      <c r="G427" s="7" t="s">
        <v>182</v>
      </c>
      <c r="H427" s="7" t="s">
        <v>843</v>
      </c>
      <c r="I427" s="7" t="s">
        <v>182</v>
      </c>
    </row>
    <row r="428">
      <c r="A428" s="8" t="s">
        <v>844</v>
      </c>
      <c r="B428" s="7" t="s">
        <v>845</v>
      </c>
      <c r="C428" s="7" t="s">
        <v>16</v>
      </c>
      <c r="D428" s="7" t="s">
        <v>182</v>
      </c>
      <c r="E428" s="8" t="s">
        <v>846</v>
      </c>
      <c r="F428" s="7" t="s">
        <v>182</v>
      </c>
      <c r="G428" s="7" t="s">
        <v>182</v>
      </c>
      <c r="H428" s="7" t="s">
        <v>182</v>
      </c>
      <c r="I428" s="7" t="s">
        <v>182</v>
      </c>
    </row>
    <row r="429">
      <c r="A429" s="8" t="s">
        <v>847</v>
      </c>
      <c r="B429" s="7" t="s">
        <v>848</v>
      </c>
      <c r="C429" s="7" t="s">
        <v>566</v>
      </c>
      <c r="D429" s="7" t="s">
        <v>182</v>
      </c>
      <c r="E429" s="8" t="s">
        <v>849</v>
      </c>
      <c r="F429" s="7" t="s">
        <v>182</v>
      </c>
      <c r="G429" s="7" t="s">
        <v>182</v>
      </c>
      <c r="H429" s="7" t="s">
        <v>182</v>
      </c>
      <c r="I429" s="7" t="s">
        <v>182</v>
      </c>
    </row>
    <row r="430">
      <c r="A430" s="8" t="s">
        <v>850</v>
      </c>
      <c r="C430" s="7" t="s">
        <v>84</v>
      </c>
      <c r="D430" s="7" t="s">
        <v>182</v>
      </c>
      <c r="E430" s="8" t="s">
        <v>851</v>
      </c>
      <c r="F430" s="7" t="s">
        <v>182</v>
      </c>
      <c r="G430" s="7" t="s">
        <v>182</v>
      </c>
      <c r="H430" s="7" t="s">
        <v>182</v>
      </c>
      <c r="I430" s="7" t="s">
        <v>182</v>
      </c>
    </row>
    <row r="431">
      <c r="A431" s="8" t="s">
        <v>852</v>
      </c>
      <c r="C431" s="7" t="s">
        <v>853</v>
      </c>
      <c r="D431" s="7" t="s">
        <v>182</v>
      </c>
      <c r="E431" s="8" t="s">
        <v>854</v>
      </c>
      <c r="F431" s="7" t="s">
        <v>182</v>
      </c>
      <c r="G431" s="7" t="s">
        <v>182</v>
      </c>
      <c r="H431" s="7" t="s">
        <v>182</v>
      </c>
      <c r="I431" s="7" t="s">
        <v>182</v>
      </c>
    </row>
    <row r="432">
      <c r="A432" s="8" t="s">
        <v>855</v>
      </c>
      <c r="C432" s="7" t="s">
        <v>856</v>
      </c>
      <c r="D432" s="7" t="s">
        <v>182</v>
      </c>
      <c r="E432" s="8" t="s">
        <v>857</v>
      </c>
      <c r="F432" s="7" t="s">
        <v>182</v>
      </c>
      <c r="G432" s="7" t="s">
        <v>182</v>
      </c>
      <c r="H432" s="7" t="s">
        <v>182</v>
      </c>
      <c r="I432" s="7" t="s">
        <v>182</v>
      </c>
    </row>
    <row r="433">
      <c r="A433" s="8" t="s">
        <v>858</v>
      </c>
      <c r="B433" s="7" t="s">
        <v>859</v>
      </c>
      <c r="C433" s="7" t="s">
        <v>19</v>
      </c>
      <c r="D433" s="7" t="s">
        <v>182</v>
      </c>
      <c r="E433" s="7" t="s">
        <v>182</v>
      </c>
      <c r="F433" s="7" t="s">
        <v>182</v>
      </c>
      <c r="G433" s="7" t="s">
        <v>182</v>
      </c>
      <c r="H433" s="7" t="s">
        <v>860</v>
      </c>
      <c r="I433" s="7" t="s">
        <v>861</v>
      </c>
    </row>
    <row r="434">
      <c r="A434" s="8" t="s">
        <v>862</v>
      </c>
      <c r="B434" s="7" t="s">
        <v>863</v>
      </c>
      <c r="C434" s="7" t="s">
        <v>806</v>
      </c>
      <c r="D434" s="7" t="s">
        <v>182</v>
      </c>
      <c r="E434" s="7" t="s">
        <v>182</v>
      </c>
      <c r="F434" s="7" t="s">
        <v>182</v>
      </c>
      <c r="G434" s="7" t="s">
        <v>182</v>
      </c>
      <c r="H434" s="7" t="s">
        <v>182</v>
      </c>
      <c r="I434" s="7" t="s">
        <v>864</v>
      </c>
    </row>
    <row r="435">
      <c r="A435" s="8" t="s">
        <v>865</v>
      </c>
      <c r="C435" s="7" t="s">
        <v>655</v>
      </c>
      <c r="D435" s="7" t="s">
        <v>182</v>
      </c>
      <c r="E435" s="8" t="s">
        <v>866</v>
      </c>
      <c r="F435" s="7" t="s">
        <v>182</v>
      </c>
      <c r="G435" s="7" t="s">
        <v>182</v>
      </c>
      <c r="H435" s="7" t="s">
        <v>182</v>
      </c>
      <c r="I435" s="7" t="s">
        <v>182</v>
      </c>
    </row>
    <row r="436">
      <c r="A436" s="8" t="s">
        <v>867</v>
      </c>
      <c r="C436" s="7" t="s">
        <v>25</v>
      </c>
      <c r="D436" s="7" t="s">
        <v>182</v>
      </c>
      <c r="E436" s="8" t="s">
        <v>868</v>
      </c>
      <c r="F436" s="7" t="s">
        <v>182</v>
      </c>
      <c r="G436" s="7" t="s">
        <v>182</v>
      </c>
      <c r="H436" s="7" t="s">
        <v>182</v>
      </c>
      <c r="I436" s="7" t="s">
        <v>182</v>
      </c>
    </row>
    <row r="437">
      <c r="A437" s="8" t="s">
        <v>869</v>
      </c>
      <c r="B437" s="7" t="s">
        <v>870</v>
      </c>
      <c r="C437" s="7" t="s">
        <v>871</v>
      </c>
      <c r="D437" s="7" t="s">
        <v>182</v>
      </c>
      <c r="E437" s="8" t="s">
        <v>872</v>
      </c>
      <c r="F437" s="7" t="s">
        <v>182</v>
      </c>
      <c r="G437" s="7" t="s">
        <v>182</v>
      </c>
      <c r="H437" s="7" t="s">
        <v>182</v>
      </c>
      <c r="I437" s="7" t="s">
        <v>182</v>
      </c>
    </row>
    <row r="438">
      <c r="A438" s="8" t="s">
        <v>873</v>
      </c>
      <c r="B438" s="7" t="s">
        <v>874</v>
      </c>
      <c r="C438" s="7" t="s">
        <v>47</v>
      </c>
      <c r="D438" s="7" t="s">
        <v>182</v>
      </c>
      <c r="E438" s="8" t="s">
        <v>875</v>
      </c>
      <c r="F438" s="7" t="s">
        <v>182</v>
      </c>
      <c r="G438" s="7" t="s">
        <v>182</v>
      </c>
      <c r="H438" s="7" t="s">
        <v>182</v>
      </c>
      <c r="I438" s="7" t="s">
        <v>182</v>
      </c>
    </row>
    <row r="439">
      <c r="A439" s="8" t="s">
        <v>876</v>
      </c>
      <c r="C439" s="7" t="s">
        <v>16</v>
      </c>
      <c r="D439" s="7" t="s">
        <v>182</v>
      </c>
      <c r="E439" s="8" t="s">
        <v>877</v>
      </c>
      <c r="F439" s="7" t="s">
        <v>182</v>
      </c>
      <c r="G439" s="7" t="s">
        <v>182</v>
      </c>
      <c r="H439" s="7" t="s">
        <v>182</v>
      </c>
      <c r="I439" s="7" t="s">
        <v>182</v>
      </c>
    </row>
    <row r="440">
      <c r="A440" s="8" t="s">
        <v>878</v>
      </c>
      <c r="B440" s="7" t="s">
        <v>879</v>
      </c>
      <c r="C440" s="7" t="s">
        <v>880</v>
      </c>
      <c r="D440" s="7" t="s">
        <v>182</v>
      </c>
      <c r="E440" s="7" t="s">
        <v>182</v>
      </c>
      <c r="F440" s="7" t="s">
        <v>182</v>
      </c>
      <c r="G440" s="7" t="s">
        <v>182</v>
      </c>
      <c r="H440" s="7" t="s">
        <v>881</v>
      </c>
      <c r="I440" s="7" t="s">
        <v>182</v>
      </c>
    </row>
    <row r="441">
      <c r="A441" s="8" t="s">
        <v>882</v>
      </c>
      <c r="C441" s="7" t="s">
        <v>16</v>
      </c>
      <c r="D441" s="7" t="s">
        <v>182</v>
      </c>
      <c r="E441" s="7" t="s">
        <v>182</v>
      </c>
      <c r="F441" s="7" t="s">
        <v>182</v>
      </c>
      <c r="G441" s="7" t="s">
        <v>182</v>
      </c>
      <c r="H441" s="7" t="s">
        <v>883</v>
      </c>
      <c r="I441" s="7" t="s">
        <v>182</v>
      </c>
    </row>
    <row r="442">
      <c r="A442" s="8" t="s">
        <v>884</v>
      </c>
      <c r="C442" s="7" t="s">
        <v>16</v>
      </c>
      <c r="D442" s="7" t="s">
        <v>182</v>
      </c>
      <c r="E442" s="8" t="s">
        <v>885</v>
      </c>
      <c r="F442" s="7" t="s">
        <v>182</v>
      </c>
      <c r="G442" s="7" t="s">
        <v>182</v>
      </c>
      <c r="H442" s="7" t="s">
        <v>182</v>
      </c>
      <c r="I442" s="7" t="s">
        <v>182</v>
      </c>
    </row>
    <row r="443">
      <c r="A443" s="8" t="s">
        <v>886</v>
      </c>
      <c r="C443" s="7" t="s">
        <v>75</v>
      </c>
      <c r="D443" s="7" t="s">
        <v>182</v>
      </c>
      <c r="E443" s="8" t="s">
        <v>887</v>
      </c>
      <c r="F443" s="7" t="s">
        <v>182</v>
      </c>
      <c r="G443" s="7" t="s">
        <v>182</v>
      </c>
      <c r="H443" s="7" t="s">
        <v>182</v>
      </c>
      <c r="I443" s="7" t="s">
        <v>182</v>
      </c>
    </row>
    <row r="444">
      <c r="A444" s="8" t="s">
        <v>888</v>
      </c>
      <c r="C444" s="7" t="s">
        <v>889</v>
      </c>
      <c r="D444" s="7" t="s">
        <v>182</v>
      </c>
      <c r="E444" s="8" t="s">
        <v>890</v>
      </c>
      <c r="F444" s="7" t="s">
        <v>182</v>
      </c>
      <c r="G444" s="7" t="s">
        <v>182</v>
      </c>
      <c r="H444" s="7" t="s">
        <v>182</v>
      </c>
      <c r="I444" s="7" t="s">
        <v>182</v>
      </c>
    </row>
    <row r="445">
      <c r="A445" s="8" t="s">
        <v>891</v>
      </c>
      <c r="B445" s="7" t="s">
        <v>892</v>
      </c>
      <c r="C445" s="7" t="s">
        <v>47</v>
      </c>
      <c r="D445" s="7" t="s">
        <v>182</v>
      </c>
      <c r="E445" s="7" t="s">
        <v>182</v>
      </c>
      <c r="F445" s="7" t="s">
        <v>182</v>
      </c>
      <c r="G445" s="7" t="s">
        <v>182</v>
      </c>
      <c r="H445" s="7" t="s">
        <v>182</v>
      </c>
      <c r="I445" s="7" t="s">
        <v>893</v>
      </c>
    </row>
    <row r="446">
      <c r="A446" s="8" t="s">
        <v>894</v>
      </c>
      <c r="C446" s="7" t="s">
        <v>895</v>
      </c>
      <c r="D446" s="7" t="s">
        <v>182</v>
      </c>
      <c r="E446" s="7" t="s">
        <v>182</v>
      </c>
      <c r="F446" s="7" t="s">
        <v>182</v>
      </c>
      <c r="G446" s="7" t="s">
        <v>182</v>
      </c>
      <c r="H446" s="7" t="s">
        <v>182</v>
      </c>
      <c r="I446" s="7" t="s">
        <v>896</v>
      </c>
    </row>
    <row r="447">
      <c r="A447" s="8" t="s">
        <v>897</v>
      </c>
      <c r="B447" s="7" t="s">
        <v>898</v>
      </c>
      <c r="C447" s="7" t="s">
        <v>34</v>
      </c>
      <c r="D447" s="7" t="s">
        <v>182</v>
      </c>
      <c r="E447" s="8" t="s">
        <v>899</v>
      </c>
      <c r="F447" s="7" t="s">
        <v>182</v>
      </c>
      <c r="G447" s="7" t="s">
        <v>182</v>
      </c>
      <c r="H447" s="7" t="s">
        <v>182</v>
      </c>
      <c r="I447" s="7" t="s">
        <v>182</v>
      </c>
    </row>
    <row r="448">
      <c r="A448" s="8" t="s">
        <v>900</v>
      </c>
      <c r="B448" s="7" t="s">
        <v>901</v>
      </c>
      <c r="C448" s="7" t="s">
        <v>902</v>
      </c>
      <c r="D448" s="7" t="s">
        <v>182</v>
      </c>
      <c r="E448" s="7" t="s">
        <v>182</v>
      </c>
      <c r="F448" s="7" t="s">
        <v>182</v>
      </c>
      <c r="G448" s="7" t="s">
        <v>182</v>
      </c>
      <c r="H448" s="7" t="s">
        <v>903</v>
      </c>
      <c r="I448" s="7" t="s">
        <v>182</v>
      </c>
    </row>
    <row r="449">
      <c r="A449" s="8" t="s">
        <v>904</v>
      </c>
      <c r="C449" s="7" t="s">
        <v>880</v>
      </c>
      <c r="D449" s="7" t="s">
        <v>182</v>
      </c>
      <c r="E449" s="7" t="s">
        <v>182</v>
      </c>
      <c r="F449" s="7" t="s">
        <v>182</v>
      </c>
      <c r="G449" s="7" t="s">
        <v>182</v>
      </c>
      <c r="H449" s="7" t="s">
        <v>182</v>
      </c>
      <c r="I449" s="7" t="s">
        <v>905</v>
      </c>
    </row>
    <row r="450">
      <c r="A450" s="8" t="s">
        <v>906</v>
      </c>
      <c r="B450" s="7" t="s">
        <v>907</v>
      </c>
      <c r="C450" s="7" t="s">
        <v>566</v>
      </c>
      <c r="D450" s="7" t="s">
        <v>182</v>
      </c>
      <c r="E450" s="8" t="s">
        <v>908</v>
      </c>
      <c r="F450" s="7" t="s">
        <v>182</v>
      </c>
      <c r="G450" s="7" t="s">
        <v>182</v>
      </c>
      <c r="H450" s="7" t="s">
        <v>182</v>
      </c>
      <c r="I450" s="7" t="s">
        <v>182</v>
      </c>
    </row>
    <row r="451">
      <c r="A451" s="8" t="s">
        <v>909</v>
      </c>
      <c r="B451" s="7" t="s">
        <v>910</v>
      </c>
      <c r="C451" s="7" t="s">
        <v>326</v>
      </c>
      <c r="D451" s="7" t="s">
        <v>182</v>
      </c>
      <c r="E451" s="7" t="s">
        <v>182</v>
      </c>
      <c r="F451" s="7" t="s">
        <v>182</v>
      </c>
      <c r="G451" s="7" t="s">
        <v>182</v>
      </c>
      <c r="H451" s="7" t="s">
        <v>911</v>
      </c>
      <c r="I451" s="7" t="s">
        <v>182</v>
      </c>
    </row>
    <row r="452">
      <c r="A452" s="8" t="s">
        <v>912</v>
      </c>
      <c r="B452" s="7" t="s">
        <v>913</v>
      </c>
      <c r="C452" s="7" t="s">
        <v>16</v>
      </c>
      <c r="D452" s="7" t="s">
        <v>182</v>
      </c>
      <c r="E452" s="7" t="s">
        <v>182</v>
      </c>
      <c r="F452" s="7" t="s">
        <v>182</v>
      </c>
      <c r="G452" s="7" t="s">
        <v>914</v>
      </c>
      <c r="H452" s="7" t="s">
        <v>182</v>
      </c>
      <c r="I452" s="7" t="s">
        <v>182</v>
      </c>
    </row>
    <row r="453">
      <c r="A453" s="8" t="s">
        <v>915</v>
      </c>
      <c r="B453" s="7" t="s">
        <v>916</v>
      </c>
      <c r="C453" s="7" t="s">
        <v>570</v>
      </c>
      <c r="D453" s="7" t="s">
        <v>182</v>
      </c>
      <c r="E453" s="8" t="s">
        <v>917</v>
      </c>
      <c r="F453" s="7" t="s">
        <v>182</v>
      </c>
      <c r="G453" s="7" t="s">
        <v>182</v>
      </c>
      <c r="H453" s="7" t="s">
        <v>182</v>
      </c>
      <c r="I453" s="7" t="s">
        <v>182</v>
      </c>
    </row>
    <row r="454">
      <c r="A454" s="8" t="s">
        <v>918</v>
      </c>
      <c r="C454" s="7" t="s">
        <v>919</v>
      </c>
      <c r="D454" s="7" t="s">
        <v>182</v>
      </c>
      <c r="E454" s="8" t="s">
        <v>920</v>
      </c>
      <c r="F454" s="7" t="s">
        <v>182</v>
      </c>
      <c r="G454" s="7" t="s">
        <v>182</v>
      </c>
      <c r="H454" s="7" t="s">
        <v>182</v>
      </c>
      <c r="I454" s="7" t="s">
        <v>182</v>
      </c>
    </row>
    <row r="455">
      <c r="A455" s="8" t="s">
        <v>921</v>
      </c>
      <c r="B455" s="7" t="s">
        <v>922</v>
      </c>
      <c r="C455" s="7" t="s">
        <v>34</v>
      </c>
      <c r="D455" s="7" t="s">
        <v>182</v>
      </c>
      <c r="E455" s="8" t="s">
        <v>923</v>
      </c>
      <c r="F455" s="7" t="s">
        <v>182</v>
      </c>
      <c r="G455" s="7" t="s">
        <v>182</v>
      </c>
      <c r="H455" s="7" t="s">
        <v>182</v>
      </c>
      <c r="I455" s="7" t="s">
        <v>182</v>
      </c>
    </row>
    <row r="456">
      <c r="A456" s="8" t="s">
        <v>924</v>
      </c>
      <c r="B456" s="7" t="s">
        <v>925</v>
      </c>
      <c r="C456" s="7" t="s">
        <v>926</v>
      </c>
      <c r="D456" s="7" t="s">
        <v>182</v>
      </c>
      <c r="E456" s="8" t="s">
        <v>927</v>
      </c>
      <c r="F456" s="7" t="s">
        <v>182</v>
      </c>
      <c r="G456" s="7" t="s">
        <v>182</v>
      </c>
      <c r="H456" s="7" t="s">
        <v>182</v>
      </c>
      <c r="I456" s="7" t="s">
        <v>182</v>
      </c>
    </row>
    <row r="457">
      <c r="A457" s="8" t="s">
        <v>928</v>
      </c>
      <c r="B457" s="7" t="s">
        <v>929</v>
      </c>
      <c r="C457" s="7" t="s">
        <v>89</v>
      </c>
      <c r="D457" s="7" t="s">
        <v>182</v>
      </c>
      <c r="E457" s="8" t="s">
        <v>930</v>
      </c>
      <c r="F457" s="7" t="s">
        <v>182</v>
      </c>
      <c r="G457" s="7" t="s">
        <v>182</v>
      </c>
      <c r="H457" s="7" t="s">
        <v>182</v>
      </c>
      <c r="I457" s="7" t="s">
        <v>182</v>
      </c>
    </row>
    <row r="458">
      <c r="A458" s="8" t="s">
        <v>931</v>
      </c>
      <c r="B458" s="7" t="s">
        <v>932</v>
      </c>
      <c r="C458" s="7" t="s">
        <v>16</v>
      </c>
      <c r="D458" s="7" t="s">
        <v>182</v>
      </c>
      <c r="E458" s="8" t="s">
        <v>933</v>
      </c>
      <c r="F458" s="7" t="s">
        <v>182</v>
      </c>
      <c r="G458" s="7" t="s">
        <v>182</v>
      </c>
      <c r="H458" s="7" t="s">
        <v>182</v>
      </c>
      <c r="I458" s="7" t="s">
        <v>182</v>
      </c>
    </row>
    <row r="459">
      <c r="A459" s="8" t="s">
        <v>934</v>
      </c>
      <c r="C459" s="7" t="s">
        <v>84</v>
      </c>
      <c r="D459" s="7" t="s">
        <v>182</v>
      </c>
      <c r="E459" s="7" t="s">
        <v>182</v>
      </c>
      <c r="F459" s="7" t="s">
        <v>182</v>
      </c>
      <c r="G459" s="7" t="s">
        <v>182</v>
      </c>
      <c r="H459" s="7" t="s">
        <v>935</v>
      </c>
      <c r="I459" s="7" t="s">
        <v>182</v>
      </c>
    </row>
    <row r="460">
      <c r="A460" s="8" t="s">
        <v>936</v>
      </c>
      <c r="C460" s="7" t="s">
        <v>566</v>
      </c>
      <c r="D460" s="8" t="s">
        <v>937</v>
      </c>
      <c r="E460" s="7" t="s">
        <v>182</v>
      </c>
      <c r="F460" s="7" t="s">
        <v>182</v>
      </c>
      <c r="G460" s="7" t="s">
        <v>182</v>
      </c>
      <c r="H460" s="7" t="s">
        <v>182</v>
      </c>
      <c r="I460" s="7" t="s">
        <v>182</v>
      </c>
    </row>
    <row r="461">
      <c r="A461" s="8" t="s">
        <v>938</v>
      </c>
      <c r="B461" s="7" t="s">
        <v>939</v>
      </c>
      <c r="C461" s="7" t="s">
        <v>16</v>
      </c>
      <c r="D461" s="7" t="s">
        <v>182</v>
      </c>
      <c r="E461" s="7" t="s">
        <v>182</v>
      </c>
      <c r="F461" s="7" t="s">
        <v>182</v>
      </c>
      <c r="G461" s="7" t="s">
        <v>182</v>
      </c>
      <c r="H461" s="7" t="s">
        <v>940</v>
      </c>
      <c r="I461" s="7" t="s">
        <v>182</v>
      </c>
    </row>
    <row r="462">
      <c r="A462" s="8" t="s">
        <v>941</v>
      </c>
      <c r="C462" s="7" t="s">
        <v>84</v>
      </c>
      <c r="D462" s="7" t="s">
        <v>182</v>
      </c>
      <c r="E462" s="7" t="s">
        <v>182</v>
      </c>
      <c r="F462" s="7" t="s">
        <v>182</v>
      </c>
      <c r="G462" s="7" t="s">
        <v>182</v>
      </c>
      <c r="H462" s="7" t="s">
        <v>942</v>
      </c>
      <c r="I462" s="7" t="s">
        <v>182</v>
      </c>
    </row>
    <row r="463">
      <c r="A463" s="8" t="s">
        <v>943</v>
      </c>
      <c r="B463" s="7" t="s">
        <v>944</v>
      </c>
      <c r="C463" s="7" t="s">
        <v>25</v>
      </c>
      <c r="D463" s="7" t="s">
        <v>182</v>
      </c>
      <c r="E463" s="8" t="s">
        <v>945</v>
      </c>
      <c r="F463" s="7" t="s">
        <v>182</v>
      </c>
      <c r="G463" s="7" t="s">
        <v>182</v>
      </c>
      <c r="H463" s="7" t="s">
        <v>182</v>
      </c>
      <c r="I463" s="7" t="s">
        <v>182</v>
      </c>
    </row>
    <row r="464">
      <c r="A464" s="8" t="s">
        <v>946</v>
      </c>
      <c r="C464" s="7" t="s">
        <v>10</v>
      </c>
      <c r="D464" s="7" t="s">
        <v>182</v>
      </c>
      <c r="E464" s="7" t="s">
        <v>182</v>
      </c>
      <c r="F464" s="7" t="s">
        <v>182</v>
      </c>
      <c r="G464" s="7" t="s">
        <v>182</v>
      </c>
      <c r="H464" s="7" t="s">
        <v>947</v>
      </c>
      <c r="I464" s="7" t="s">
        <v>182</v>
      </c>
    </row>
    <row r="465">
      <c r="A465" s="8" t="s">
        <v>948</v>
      </c>
      <c r="C465" s="7" t="s">
        <v>16</v>
      </c>
      <c r="D465" s="7" t="s">
        <v>182</v>
      </c>
      <c r="E465" s="8" t="s">
        <v>949</v>
      </c>
      <c r="F465" s="7" t="s">
        <v>182</v>
      </c>
      <c r="G465" s="7" t="s">
        <v>182</v>
      </c>
      <c r="H465" s="7" t="s">
        <v>182</v>
      </c>
      <c r="I465" s="7" t="s">
        <v>182</v>
      </c>
    </row>
    <row r="466">
      <c r="A466" s="8" t="s">
        <v>950</v>
      </c>
      <c r="B466" s="7" t="s">
        <v>951</v>
      </c>
      <c r="C466" s="7" t="s">
        <v>69</v>
      </c>
      <c r="D466" s="7" t="s">
        <v>182</v>
      </c>
      <c r="E466" s="8" t="s">
        <v>952</v>
      </c>
      <c r="F466" s="7" t="s">
        <v>182</v>
      </c>
      <c r="G466" s="7" t="s">
        <v>182</v>
      </c>
      <c r="H466" s="7" t="s">
        <v>182</v>
      </c>
      <c r="I466" s="7" t="s">
        <v>182</v>
      </c>
    </row>
    <row r="467">
      <c r="A467" s="8" t="s">
        <v>953</v>
      </c>
      <c r="C467" s="7" t="s">
        <v>69</v>
      </c>
      <c r="D467" s="7" t="s">
        <v>182</v>
      </c>
      <c r="E467" s="8" t="s">
        <v>954</v>
      </c>
      <c r="F467" s="7" t="s">
        <v>182</v>
      </c>
      <c r="G467" s="7" t="s">
        <v>182</v>
      </c>
      <c r="H467" s="7" t="s">
        <v>182</v>
      </c>
      <c r="I467" s="7" t="s">
        <v>182</v>
      </c>
    </row>
    <row r="468">
      <c r="A468" s="8" t="s">
        <v>955</v>
      </c>
      <c r="B468" s="7" t="s">
        <v>956</v>
      </c>
      <c r="C468" s="7" t="s">
        <v>540</v>
      </c>
      <c r="D468" s="7" t="s">
        <v>182</v>
      </c>
      <c r="E468" s="8" t="s">
        <v>957</v>
      </c>
      <c r="F468" s="7" t="s">
        <v>182</v>
      </c>
      <c r="G468" s="7" t="s">
        <v>182</v>
      </c>
      <c r="H468" s="7" t="s">
        <v>182</v>
      </c>
      <c r="I468" s="7" t="s">
        <v>182</v>
      </c>
    </row>
    <row r="469">
      <c r="A469" s="8" t="s">
        <v>958</v>
      </c>
      <c r="C469" s="7" t="s">
        <v>16</v>
      </c>
      <c r="D469" s="7" t="s">
        <v>182</v>
      </c>
      <c r="E469" s="8" t="s">
        <v>959</v>
      </c>
      <c r="F469" s="7" t="s">
        <v>182</v>
      </c>
      <c r="G469" s="7" t="s">
        <v>182</v>
      </c>
      <c r="H469" s="7" t="s">
        <v>182</v>
      </c>
      <c r="I469" s="7" t="s">
        <v>182</v>
      </c>
    </row>
    <row r="470">
      <c r="A470" s="8" t="s">
        <v>960</v>
      </c>
      <c r="B470" s="7" t="s">
        <v>961</v>
      </c>
      <c r="C470" s="7" t="s">
        <v>34</v>
      </c>
      <c r="D470" s="7" t="s">
        <v>182</v>
      </c>
      <c r="E470" s="7" t="s">
        <v>182</v>
      </c>
      <c r="F470" s="7" t="s">
        <v>182</v>
      </c>
      <c r="G470" s="7" t="s">
        <v>182</v>
      </c>
      <c r="H470" s="7" t="s">
        <v>962</v>
      </c>
      <c r="I470" s="7" t="s">
        <v>182</v>
      </c>
    </row>
    <row r="471">
      <c r="A471" s="8" t="s">
        <v>963</v>
      </c>
      <c r="B471" s="7" t="s">
        <v>964</v>
      </c>
      <c r="C471" s="7" t="s">
        <v>10</v>
      </c>
      <c r="D471" s="7" t="s">
        <v>182</v>
      </c>
      <c r="E471" s="7" t="s">
        <v>182</v>
      </c>
      <c r="F471" s="7" t="s">
        <v>182</v>
      </c>
      <c r="G471" s="7" t="s">
        <v>182</v>
      </c>
      <c r="H471" s="7" t="s">
        <v>965</v>
      </c>
      <c r="I471" s="7" t="s">
        <v>182</v>
      </c>
    </row>
    <row r="472">
      <c r="A472" s="8" t="s">
        <v>966</v>
      </c>
      <c r="B472" s="7" t="s">
        <v>967</v>
      </c>
      <c r="C472" s="7" t="s">
        <v>637</v>
      </c>
      <c r="D472" s="7" t="s">
        <v>182</v>
      </c>
      <c r="E472" s="8" t="s">
        <v>968</v>
      </c>
      <c r="F472" s="7" t="s">
        <v>182</v>
      </c>
      <c r="G472" s="7" t="s">
        <v>182</v>
      </c>
      <c r="H472" s="7" t="s">
        <v>182</v>
      </c>
      <c r="I472" s="7" t="s">
        <v>182</v>
      </c>
    </row>
    <row r="473">
      <c r="A473" s="8" t="s">
        <v>969</v>
      </c>
      <c r="C473" s="7" t="s">
        <v>195</v>
      </c>
      <c r="D473" s="7" t="s">
        <v>182</v>
      </c>
      <c r="E473" s="7" t="s">
        <v>182</v>
      </c>
      <c r="F473" s="7" t="s">
        <v>182</v>
      </c>
      <c r="G473" s="7" t="s">
        <v>182</v>
      </c>
      <c r="H473" s="7" t="s">
        <v>970</v>
      </c>
      <c r="I473" s="7" t="s">
        <v>182</v>
      </c>
    </row>
    <row r="474">
      <c r="A474" s="8" t="s">
        <v>971</v>
      </c>
      <c r="C474" s="7" t="s">
        <v>16</v>
      </c>
      <c r="D474" s="7" t="s">
        <v>182</v>
      </c>
      <c r="E474" s="7" t="s">
        <v>182</v>
      </c>
      <c r="F474" s="7" t="s">
        <v>182</v>
      </c>
      <c r="G474" s="7" t="s">
        <v>182</v>
      </c>
      <c r="H474" s="7" t="s">
        <v>972</v>
      </c>
      <c r="I474" s="7" t="s">
        <v>182</v>
      </c>
    </row>
    <row r="475">
      <c r="A475" s="8" t="s">
        <v>973</v>
      </c>
      <c r="B475" s="7" t="s">
        <v>974</v>
      </c>
      <c r="C475" s="7" t="s">
        <v>975</v>
      </c>
      <c r="D475" s="7" t="s">
        <v>182</v>
      </c>
      <c r="E475" s="8" t="s">
        <v>976</v>
      </c>
      <c r="F475" s="7" t="s">
        <v>182</v>
      </c>
      <c r="G475" s="7" t="s">
        <v>182</v>
      </c>
      <c r="H475" s="7" t="s">
        <v>182</v>
      </c>
      <c r="I475" s="7" t="s">
        <v>182</v>
      </c>
    </row>
    <row r="476">
      <c r="A476" s="8" t="s">
        <v>977</v>
      </c>
      <c r="C476" s="7" t="s">
        <v>25</v>
      </c>
      <c r="D476" s="7" t="s">
        <v>182</v>
      </c>
      <c r="E476" s="8" t="s">
        <v>978</v>
      </c>
      <c r="F476" s="7" t="s">
        <v>182</v>
      </c>
      <c r="G476" s="7" t="s">
        <v>182</v>
      </c>
      <c r="H476" s="7" t="s">
        <v>182</v>
      </c>
      <c r="I476" s="7" t="s">
        <v>182</v>
      </c>
    </row>
    <row r="477">
      <c r="A477" s="8" t="s">
        <v>979</v>
      </c>
      <c r="C477" s="7" t="s">
        <v>25</v>
      </c>
      <c r="D477" s="7" t="s">
        <v>182</v>
      </c>
      <c r="E477" s="8" t="s">
        <v>980</v>
      </c>
      <c r="F477" s="7" t="s">
        <v>182</v>
      </c>
      <c r="G477" s="7" t="s">
        <v>182</v>
      </c>
      <c r="H477" s="7" t="s">
        <v>182</v>
      </c>
      <c r="I477" s="7" t="s">
        <v>182</v>
      </c>
    </row>
    <row r="478">
      <c r="A478" s="8" t="s">
        <v>981</v>
      </c>
      <c r="B478" s="7" t="s">
        <v>982</v>
      </c>
      <c r="C478" s="7" t="s">
        <v>983</v>
      </c>
      <c r="D478" s="8" t="s">
        <v>984</v>
      </c>
      <c r="E478" s="7" t="s">
        <v>182</v>
      </c>
      <c r="F478" s="7" t="s">
        <v>182</v>
      </c>
      <c r="G478" s="7" t="s">
        <v>182</v>
      </c>
      <c r="H478" s="7" t="s">
        <v>985</v>
      </c>
      <c r="I478" s="7" t="s">
        <v>182</v>
      </c>
    </row>
    <row r="479">
      <c r="A479" s="8" t="s">
        <v>986</v>
      </c>
      <c r="B479" s="7" t="s">
        <v>987</v>
      </c>
      <c r="C479" s="7" t="s">
        <v>19</v>
      </c>
      <c r="D479" s="7" t="s">
        <v>182</v>
      </c>
      <c r="E479" s="8" t="s">
        <v>988</v>
      </c>
      <c r="F479" s="7" t="s">
        <v>182</v>
      </c>
      <c r="G479" s="7" t="s">
        <v>182</v>
      </c>
      <c r="H479" s="7" t="s">
        <v>182</v>
      </c>
      <c r="I479" s="7" t="s">
        <v>182</v>
      </c>
    </row>
    <row r="480">
      <c r="A480" s="8" t="s">
        <v>989</v>
      </c>
      <c r="B480" s="7" t="s">
        <v>990</v>
      </c>
      <c r="C480" s="7" t="s">
        <v>89</v>
      </c>
      <c r="D480" s="7" t="s">
        <v>182</v>
      </c>
      <c r="E480" s="7" t="s">
        <v>182</v>
      </c>
      <c r="F480" s="7" t="s">
        <v>182</v>
      </c>
      <c r="G480" s="7" t="s">
        <v>182</v>
      </c>
      <c r="H480" s="7" t="s">
        <v>991</v>
      </c>
      <c r="I480" s="7" t="s">
        <v>182</v>
      </c>
    </row>
    <row r="481">
      <c r="A481" s="8" t="s">
        <v>992</v>
      </c>
      <c r="B481" s="7" t="s">
        <v>993</v>
      </c>
      <c r="C481" s="7" t="s">
        <v>994</v>
      </c>
      <c r="D481" s="7" t="s">
        <v>182</v>
      </c>
      <c r="E481" s="7" t="s">
        <v>182</v>
      </c>
      <c r="F481" s="7" t="s">
        <v>182</v>
      </c>
      <c r="G481" s="7" t="s">
        <v>182</v>
      </c>
      <c r="H481" s="7" t="s">
        <v>182</v>
      </c>
      <c r="I481" s="7" t="s">
        <v>995</v>
      </c>
    </row>
    <row r="482">
      <c r="A482" s="8" t="s">
        <v>996</v>
      </c>
      <c r="B482" s="7" t="s">
        <v>997</v>
      </c>
      <c r="C482" s="7" t="s">
        <v>69</v>
      </c>
      <c r="D482" s="8" t="s">
        <v>998</v>
      </c>
      <c r="E482" s="7" t="s">
        <v>182</v>
      </c>
      <c r="F482" s="7" t="s">
        <v>182</v>
      </c>
      <c r="G482" s="7" t="s">
        <v>182</v>
      </c>
      <c r="H482" s="7" t="s">
        <v>182</v>
      </c>
      <c r="I482" s="7" t="s">
        <v>182</v>
      </c>
    </row>
    <row r="483">
      <c r="A483" s="8" t="s">
        <v>999</v>
      </c>
      <c r="B483" s="7" t="s">
        <v>1000</v>
      </c>
      <c r="C483" s="7" t="s">
        <v>34</v>
      </c>
      <c r="D483" s="7" t="s">
        <v>182</v>
      </c>
      <c r="E483" s="7" t="s">
        <v>182</v>
      </c>
      <c r="F483" s="7" t="s">
        <v>182</v>
      </c>
      <c r="G483" s="7" t="s">
        <v>182</v>
      </c>
      <c r="H483" s="7" t="s">
        <v>1001</v>
      </c>
      <c r="I483" s="7" t="s">
        <v>182</v>
      </c>
    </row>
    <row r="484">
      <c r="A484" s="8" t="s">
        <v>1002</v>
      </c>
      <c r="C484" s="7" t="s">
        <v>19</v>
      </c>
      <c r="D484" s="7" t="s">
        <v>182</v>
      </c>
      <c r="E484" s="8" t="s">
        <v>1003</v>
      </c>
      <c r="F484" s="7" t="s">
        <v>182</v>
      </c>
      <c r="G484" s="7" t="s">
        <v>182</v>
      </c>
      <c r="H484" s="7" t="s">
        <v>182</v>
      </c>
      <c r="I484" s="7" t="s">
        <v>182</v>
      </c>
    </row>
    <row r="485">
      <c r="A485" s="8" t="s">
        <v>1004</v>
      </c>
      <c r="C485" s="7" t="s">
        <v>1005</v>
      </c>
      <c r="D485" s="7" t="s">
        <v>182</v>
      </c>
      <c r="E485" s="8" t="s">
        <v>1006</v>
      </c>
      <c r="F485" s="7" t="s">
        <v>182</v>
      </c>
      <c r="G485" s="7" t="s">
        <v>182</v>
      </c>
      <c r="H485" s="7" t="s">
        <v>182</v>
      </c>
      <c r="I485" s="7" t="s">
        <v>182</v>
      </c>
    </row>
    <row r="486">
      <c r="A486" s="8" t="s">
        <v>1007</v>
      </c>
      <c r="C486" s="7" t="s">
        <v>1008</v>
      </c>
      <c r="D486" s="7" t="s">
        <v>182</v>
      </c>
      <c r="E486" s="8" t="s">
        <v>1009</v>
      </c>
      <c r="F486" s="7" t="s">
        <v>182</v>
      </c>
      <c r="G486" s="7" t="s">
        <v>182</v>
      </c>
      <c r="H486" s="7" t="s">
        <v>182</v>
      </c>
      <c r="I486" s="7" t="s">
        <v>182</v>
      </c>
    </row>
    <row r="487">
      <c r="A487" s="8" t="s">
        <v>1010</v>
      </c>
      <c r="B487" s="7" t="s">
        <v>1011</v>
      </c>
      <c r="C487" s="7" t="s">
        <v>16</v>
      </c>
      <c r="D487" s="7" t="s">
        <v>182</v>
      </c>
      <c r="E487" s="8" t="s">
        <v>1012</v>
      </c>
      <c r="F487" s="7" t="s">
        <v>182</v>
      </c>
      <c r="G487" s="7" t="s">
        <v>182</v>
      </c>
      <c r="H487" s="7" t="s">
        <v>182</v>
      </c>
      <c r="I487" s="7" t="s">
        <v>182</v>
      </c>
    </row>
    <row r="488">
      <c r="A488" s="8" t="s">
        <v>1013</v>
      </c>
      <c r="B488" s="7" t="s">
        <v>1014</v>
      </c>
      <c r="C488" s="7" t="s">
        <v>1015</v>
      </c>
      <c r="D488" s="7" t="s">
        <v>182</v>
      </c>
      <c r="E488" s="8" t="s">
        <v>1016</v>
      </c>
      <c r="F488" s="7" t="s">
        <v>182</v>
      </c>
      <c r="G488" s="7" t="s">
        <v>182</v>
      </c>
      <c r="H488" s="7" t="s">
        <v>182</v>
      </c>
      <c r="I488" s="7" t="s">
        <v>182</v>
      </c>
    </row>
    <row r="489">
      <c r="A489" s="8" t="s">
        <v>1017</v>
      </c>
      <c r="C489" s="7" t="s">
        <v>25</v>
      </c>
      <c r="D489" s="7" t="s">
        <v>182</v>
      </c>
      <c r="E489" s="7" t="s">
        <v>182</v>
      </c>
      <c r="F489" s="7" t="s">
        <v>182</v>
      </c>
      <c r="G489" s="7" t="s">
        <v>182</v>
      </c>
      <c r="H489" s="7" t="s">
        <v>1018</v>
      </c>
      <c r="I489" s="7" t="s">
        <v>182</v>
      </c>
    </row>
    <row r="490">
      <c r="A490" s="8" t="s">
        <v>1019</v>
      </c>
      <c r="C490" s="7" t="s">
        <v>69</v>
      </c>
      <c r="D490" s="7" t="s">
        <v>182</v>
      </c>
      <c r="E490" s="8" t="s">
        <v>1020</v>
      </c>
      <c r="F490" s="7" t="s">
        <v>182</v>
      </c>
      <c r="G490" s="7" t="s">
        <v>182</v>
      </c>
      <c r="H490" s="7" t="s">
        <v>182</v>
      </c>
      <c r="I490" s="7" t="s">
        <v>182</v>
      </c>
    </row>
    <row r="491">
      <c r="A491" s="8" t="s">
        <v>1021</v>
      </c>
      <c r="B491" s="7" t="s">
        <v>1022</v>
      </c>
      <c r="C491" s="7" t="s">
        <v>69</v>
      </c>
      <c r="D491" s="7" t="s">
        <v>182</v>
      </c>
      <c r="E491" s="8" t="s">
        <v>1023</v>
      </c>
      <c r="F491" s="7" t="s">
        <v>182</v>
      </c>
      <c r="G491" s="7" t="s">
        <v>182</v>
      </c>
      <c r="H491" s="7" t="s">
        <v>182</v>
      </c>
      <c r="I491" s="7" t="s">
        <v>182</v>
      </c>
    </row>
    <row r="492">
      <c r="A492" s="8" t="s">
        <v>1024</v>
      </c>
      <c r="B492" s="7" t="s">
        <v>1025</v>
      </c>
      <c r="C492" s="7" t="s">
        <v>69</v>
      </c>
      <c r="D492" s="7" t="s">
        <v>182</v>
      </c>
      <c r="E492" s="8" t="s">
        <v>1026</v>
      </c>
      <c r="F492" s="7" t="s">
        <v>182</v>
      </c>
      <c r="G492" s="7" t="s">
        <v>182</v>
      </c>
      <c r="H492" s="7" t="s">
        <v>1027</v>
      </c>
      <c r="I492" s="7" t="s">
        <v>182</v>
      </c>
    </row>
    <row r="493">
      <c r="A493" s="8" t="s">
        <v>1028</v>
      </c>
      <c r="C493" s="7" t="s">
        <v>16</v>
      </c>
      <c r="D493" s="7" t="s">
        <v>182</v>
      </c>
      <c r="E493" s="8" t="s">
        <v>1029</v>
      </c>
      <c r="F493" s="7" t="s">
        <v>182</v>
      </c>
      <c r="G493" s="7" t="s">
        <v>182</v>
      </c>
      <c r="H493" s="7" t="s">
        <v>182</v>
      </c>
      <c r="I493" s="7" t="s">
        <v>182</v>
      </c>
    </row>
    <row r="494">
      <c r="A494" s="8" t="s">
        <v>1030</v>
      </c>
      <c r="B494" s="7" t="s">
        <v>1031</v>
      </c>
      <c r="C494" s="7" t="s">
        <v>895</v>
      </c>
      <c r="D494" s="7" t="s">
        <v>182</v>
      </c>
      <c r="E494" s="8" t="s">
        <v>1032</v>
      </c>
      <c r="F494" s="7" t="s">
        <v>182</v>
      </c>
      <c r="G494" s="7" t="s">
        <v>182</v>
      </c>
      <c r="H494" s="7" t="s">
        <v>182</v>
      </c>
      <c r="I494" s="7" t="s">
        <v>182</v>
      </c>
    </row>
    <row r="495">
      <c r="A495" s="8" t="s">
        <v>1033</v>
      </c>
      <c r="C495" s="7" t="s">
        <v>34</v>
      </c>
      <c r="D495" s="7" t="s">
        <v>182</v>
      </c>
      <c r="E495" s="8" t="s">
        <v>1034</v>
      </c>
      <c r="F495" s="7" t="s">
        <v>182</v>
      </c>
      <c r="G495" s="7" t="s">
        <v>182</v>
      </c>
      <c r="H495" s="7" t="s">
        <v>182</v>
      </c>
      <c r="I495" s="7" t="s">
        <v>182</v>
      </c>
    </row>
    <row r="496">
      <c r="A496" s="8" t="s">
        <v>1035</v>
      </c>
      <c r="B496" s="7" t="s">
        <v>1036</v>
      </c>
      <c r="C496" s="7" t="s">
        <v>25</v>
      </c>
      <c r="D496" s="7" t="s">
        <v>182</v>
      </c>
      <c r="E496" s="8" t="s">
        <v>1037</v>
      </c>
      <c r="F496" s="7" t="s">
        <v>182</v>
      </c>
      <c r="G496" s="7" t="s">
        <v>182</v>
      </c>
      <c r="H496" s="7" t="s">
        <v>182</v>
      </c>
      <c r="I496" s="7" t="s">
        <v>182</v>
      </c>
    </row>
    <row r="497">
      <c r="A497" s="8" t="s">
        <v>1038</v>
      </c>
      <c r="C497" s="7" t="s">
        <v>1039</v>
      </c>
      <c r="D497" s="7" t="s">
        <v>182</v>
      </c>
      <c r="E497" s="7" t="s">
        <v>182</v>
      </c>
      <c r="F497" s="7" t="s">
        <v>182</v>
      </c>
      <c r="G497" s="7" t="s">
        <v>182</v>
      </c>
      <c r="H497" s="7" t="s">
        <v>1040</v>
      </c>
      <c r="I497" s="7" t="s">
        <v>182</v>
      </c>
    </row>
    <row r="498">
      <c r="A498" s="8" t="s">
        <v>1041</v>
      </c>
      <c r="B498" s="7" t="s">
        <v>1042</v>
      </c>
      <c r="C498" s="7" t="s">
        <v>153</v>
      </c>
      <c r="D498" s="7" t="s">
        <v>182</v>
      </c>
      <c r="E498" s="7" t="s">
        <v>182</v>
      </c>
      <c r="F498" s="7" t="s">
        <v>182</v>
      </c>
      <c r="G498" s="7" t="s">
        <v>182</v>
      </c>
      <c r="H498" s="7" t="s">
        <v>1043</v>
      </c>
      <c r="I498" s="7" t="s">
        <v>182</v>
      </c>
    </row>
    <row r="499">
      <c r="A499" s="8" t="s">
        <v>1044</v>
      </c>
      <c r="B499" s="7" t="s">
        <v>1045</v>
      </c>
      <c r="C499" s="7" t="s">
        <v>16</v>
      </c>
      <c r="D499" s="7" t="s">
        <v>182</v>
      </c>
      <c r="E499" s="8" t="s">
        <v>1046</v>
      </c>
      <c r="F499" s="7" t="s">
        <v>182</v>
      </c>
      <c r="G499" s="7" t="s">
        <v>182</v>
      </c>
      <c r="H499" s="7" t="s">
        <v>182</v>
      </c>
      <c r="I499" s="7" t="s">
        <v>182</v>
      </c>
    </row>
    <row r="500">
      <c r="A500" s="8" t="s">
        <v>1047</v>
      </c>
      <c r="C500" s="7" t="s">
        <v>84</v>
      </c>
      <c r="D500" s="7" t="s">
        <v>182</v>
      </c>
      <c r="E500" s="8" t="s">
        <v>1048</v>
      </c>
      <c r="F500" s="7" t="s">
        <v>182</v>
      </c>
      <c r="G500" s="7" t="s">
        <v>182</v>
      </c>
      <c r="H500" s="7" t="s">
        <v>182</v>
      </c>
      <c r="I500" s="7" t="s">
        <v>182</v>
      </c>
    </row>
    <row r="501">
      <c r="A501" s="8" t="s">
        <v>1049</v>
      </c>
      <c r="C501" s="7" t="s">
        <v>16</v>
      </c>
      <c r="D501" s="8" t="s">
        <v>1050</v>
      </c>
      <c r="E501" s="7" t="s">
        <v>182</v>
      </c>
      <c r="F501" s="7" t="s">
        <v>182</v>
      </c>
      <c r="G501" s="7" t="s">
        <v>182</v>
      </c>
      <c r="H501" s="7" t="s">
        <v>182</v>
      </c>
      <c r="I501" s="7" t="s">
        <v>182</v>
      </c>
    </row>
    <row r="502">
      <c r="A502" s="8" t="s">
        <v>1051</v>
      </c>
      <c r="B502" s="7" t="s">
        <v>1052</v>
      </c>
      <c r="C502" s="7" t="s">
        <v>16</v>
      </c>
      <c r="D502" s="7" t="s">
        <v>182</v>
      </c>
      <c r="E502" s="8" t="s">
        <v>1053</v>
      </c>
      <c r="F502" s="7" t="s">
        <v>182</v>
      </c>
      <c r="G502" s="7" t="s">
        <v>182</v>
      </c>
      <c r="H502" s="7" t="s">
        <v>182</v>
      </c>
      <c r="I502" s="7" t="s">
        <v>182</v>
      </c>
    </row>
    <row r="503">
      <c r="A503" s="8" t="s">
        <v>1054</v>
      </c>
      <c r="C503" s="7" t="s">
        <v>1055</v>
      </c>
      <c r="D503" s="7" t="s">
        <v>182</v>
      </c>
      <c r="E503" s="8" t="s">
        <v>1056</v>
      </c>
      <c r="F503" s="7" t="s">
        <v>182</v>
      </c>
      <c r="G503" s="7" t="s">
        <v>182</v>
      </c>
      <c r="H503" s="7" t="s">
        <v>182</v>
      </c>
      <c r="I503" s="7" t="s">
        <v>182</v>
      </c>
    </row>
    <row r="504">
      <c r="A504" s="8" t="s">
        <v>1057</v>
      </c>
      <c r="B504" s="7" t="s">
        <v>1058</v>
      </c>
      <c r="C504" s="7" t="s">
        <v>1059</v>
      </c>
      <c r="D504" s="7" t="s">
        <v>182</v>
      </c>
      <c r="E504" s="8" t="s">
        <v>1060</v>
      </c>
      <c r="F504" s="7" t="s">
        <v>182</v>
      </c>
      <c r="G504" s="7" t="s">
        <v>182</v>
      </c>
      <c r="H504" s="7" t="s">
        <v>182</v>
      </c>
      <c r="I504" s="7" t="s">
        <v>182</v>
      </c>
    </row>
    <row r="505">
      <c r="A505" s="8" t="s">
        <v>1061</v>
      </c>
      <c r="B505" s="7" t="s">
        <v>1062</v>
      </c>
      <c r="C505" s="7" t="s">
        <v>1063</v>
      </c>
      <c r="D505" s="7" t="s">
        <v>182</v>
      </c>
      <c r="E505" s="8" t="s">
        <v>1064</v>
      </c>
      <c r="F505" s="7" t="s">
        <v>182</v>
      </c>
      <c r="G505" s="7" t="s">
        <v>182</v>
      </c>
      <c r="H505" s="7" t="s">
        <v>182</v>
      </c>
      <c r="I505" s="7" t="s">
        <v>182</v>
      </c>
    </row>
    <row r="506">
      <c r="A506" s="8" t="s">
        <v>1065</v>
      </c>
      <c r="C506" s="7" t="s">
        <v>69</v>
      </c>
      <c r="D506" s="7" t="s">
        <v>182</v>
      </c>
      <c r="E506" s="8" t="s">
        <v>1066</v>
      </c>
      <c r="F506" s="7" t="s">
        <v>182</v>
      </c>
      <c r="G506" s="7" t="s">
        <v>182</v>
      </c>
      <c r="H506" s="7" t="s">
        <v>182</v>
      </c>
      <c r="I506" s="7" t="s">
        <v>182</v>
      </c>
    </row>
    <row r="507">
      <c r="A507" s="8" t="s">
        <v>1067</v>
      </c>
      <c r="C507" s="7" t="s">
        <v>153</v>
      </c>
      <c r="D507" s="7" t="s">
        <v>182</v>
      </c>
      <c r="E507" s="8" t="s">
        <v>1068</v>
      </c>
      <c r="F507" s="7" t="s">
        <v>182</v>
      </c>
      <c r="G507" s="7" t="s">
        <v>182</v>
      </c>
      <c r="H507" s="7" t="s">
        <v>182</v>
      </c>
      <c r="I507" s="7" t="s">
        <v>182</v>
      </c>
    </row>
    <row r="508">
      <c r="A508" s="8" t="s">
        <v>1069</v>
      </c>
      <c r="B508" s="7" t="s">
        <v>1070</v>
      </c>
      <c r="C508" s="7" t="s">
        <v>1071</v>
      </c>
      <c r="D508" s="7" t="s">
        <v>182</v>
      </c>
      <c r="E508" s="8" t="s">
        <v>1072</v>
      </c>
      <c r="F508" s="7" t="s">
        <v>182</v>
      </c>
      <c r="G508" s="7" t="s">
        <v>182</v>
      </c>
      <c r="H508" s="7" t="s">
        <v>182</v>
      </c>
      <c r="I508" s="7" t="s">
        <v>182</v>
      </c>
    </row>
    <row r="509">
      <c r="A509" s="8" t="s">
        <v>1073</v>
      </c>
      <c r="C509" s="7" t="s">
        <v>10</v>
      </c>
      <c r="D509" s="7" t="s">
        <v>182</v>
      </c>
      <c r="E509" s="8" t="s">
        <v>1074</v>
      </c>
      <c r="F509" s="7" t="s">
        <v>182</v>
      </c>
      <c r="G509" s="7" t="s">
        <v>182</v>
      </c>
      <c r="H509" s="7" t="s">
        <v>182</v>
      </c>
      <c r="I509" s="7" t="s">
        <v>182</v>
      </c>
    </row>
    <row r="510">
      <c r="A510" s="8" t="s">
        <v>1075</v>
      </c>
      <c r="C510" s="7" t="s">
        <v>1076</v>
      </c>
      <c r="D510" s="7" t="s">
        <v>182</v>
      </c>
      <c r="E510" s="8" t="s">
        <v>1077</v>
      </c>
      <c r="F510" s="7" t="s">
        <v>182</v>
      </c>
      <c r="G510" s="7" t="s">
        <v>182</v>
      </c>
      <c r="H510" s="7" t="s">
        <v>182</v>
      </c>
      <c r="I510" s="7" t="s">
        <v>182</v>
      </c>
    </row>
    <row r="511">
      <c r="A511" s="8" t="s">
        <v>1078</v>
      </c>
      <c r="C511" s="7" t="s">
        <v>16</v>
      </c>
      <c r="D511" s="7" t="s">
        <v>182</v>
      </c>
      <c r="E511" s="8" t="s">
        <v>1079</v>
      </c>
      <c r="F511" s="7" t="s">
        <v>182</v>
      </c>
      <c r="G511" s="7" t="s">
        <v>182</v>
      </c>
      <c r="H511" s="7" t="s">
        <v>182</v>
      </c>
      <c r="I511" s="7" t="s">
        <v>182</v>
      </c>
    </row>
    <row r="512">
      <c r="A512" s="8" t="s">
        <v>1080</v>
      </c>
      <c r="B512" s="7" t="s">
        <v>1081</v>
      </c>
      <c r="C512" s="7" t="s">
        <v>195</v>
      </c>
      <c r="D512" s="7" t="s">
        <v>182</v>
      </c>
      <c r="E512" s="7" t="s">
        <v>182</v>
      </c>
      <c r="F512" s="7" t="s">
        <v>182</v>
      </c>
      <c r="G512" s="7" t="s">
        <v>182</v>
      </c>
      <c r="H512" s="7" t="s">
        <v>1082</v>
      </c>
      <c r="I512" s="7" t="s">
        <v>182</v>
      </c>
    </row>
    <row r="513">
      <c r="A513" s="8" t="s">
        <v>1083</v>
      </c>
      <c r="C513" s="7" t="s">
        <v>16</v>
      </c>
      <c r="D513" s="8" t="s">
        <v>1084</v>
      </c>
      <c r="E513" s="7" t="s">
        <v>182</v>
      </c>
      <c r="F513" s="7" t="s">
        <v>182</v>
      </c>
      <c r="G513" s="7" t="s">
        <v>182</v>
      </c>
      <c r="H513" s="7" t="s">
        <v>182</v>
      </c>
      <c r="I513" s="7" t="s">
        <v>182</v>
      </c>
    </row>
    <row r="514">
      <c r="A514" s="8" t="s">
        <v>1085</v>
      </c>
      <c r="C514" s="7" t="s">
        <v>1086</v>
      </c>
      <c r="D514" s="7" t="s">
        <v>182</v>
      </c>
      <c r="E514" s="8" t="s">
        <v>1087</v>
      </c>
      <c r="F514" s="7" t="s">
        <v>182</v>
      </c>
      <c r="G514" s="7" t="s">
        <v>182</v>
      </c>
      <c r="H514" s="7" t="s">
        <v>182</v>
      </c>
      <c r="I514" s="7" t="s">
        <v>182</v>
      </c>
    </row>
    <row r="515">
      <c r="A515" s="8" t="s">
        <v>1088</v>
      </c>
      <c r="C515" s="7" t="s">
        <v>1008</v>
      </c>
      <c r="D515" s="7" t="s">
        <v>182</v>
      </c>
      <c r="E515" s="8" t="s">
        <v>1089</v>
      </c>
      <c r="F515" s="7" t="s">
        <v>182</v>
      </c>
      <c r="G515" s="7" t="s">
        <v>182</v>
      </c>
      <c r="H515" s="7" t="s">
        <v>182</v>
      </c>
      <c r="I515" s="7" t="s">
        <v>182</v>
      </c>
    </row>
    <row r="516">
      <c r="A516" s="8" t="s">
        <v>1090</v>
      </c>
      <c r="C516" s="7" t="s">
        <v>1091</v>
      </c>
      <c r="D516" s="7" t="s">
        <v>182</v>
      </c>
      <c r="E516" s="7" t="s">
        <v>182</v>
      </c>
      <c r="F516" s="7" t="s">
        <v>1092</v>
      </c>
      <c r="G516" s="7" t="s">
        <v>182</v>
      </c>
      <c r="H516" s="7" t="s">
        <v>182</v>
      </c>
      <c r="I516" s="7" t="s">
        <v>182</v>
      </c>
    </row>
    <row r="517">
      <c r="A517" s="8" t="s">
        <v>1093</v>
      </c>
      <c r="C517" s="7" t="s">
        <v>89</v>
      </c>
      <c r="D517" s="7" t="s">
        <v>182</v>
      </c>
      <c r="E517" s="8" t="s">
        <v>1094</v>
      </c>
      <c r="F517" s="7" t="s">
        <v>182</v>
      </c>
      <c r="G517" s="7" t="s">
        <v>182</v>
      </c>
      <c r="H517" s="7" t="s">
        <v>182</v>
      </c>
      <c r="I517" s="7" t="s">
        <v>182</v>
      </c>
    </row>
    <row r="518">
      <c r="A518" s="8" t="s">
        <v>1095</v>
      </c>
      <c r="B518" s="7" t="s">
        <v>1096</v>
      </c>
      <c r="C518" s="7" t="s">
        <v>1097</v>
      </c>
      <c r="D518" s="7" t="s">
        <v>182</v>
      </c>
      <c r="E518" s="7" t="s">
        <v>182</v>
      </c>
      <c r="F518" s="7" t="s">
        <v>182</v>
      </c>
      <c r="G518" s="7" t="s">
        <v>182</v>
      </c>
      <c r="H518" s="7" t="s">
        <v>182</v>
      </c>
      <c r="I518" s="7" t="s">
        <v>1098</v>
      </c>
    </row>
    <row r="519">
      <c r="A519" s="8" t="s">
        <v>1099</v>
      </c>
      <c r="B519" s="7" t="s">
        <v>1100</v>
      </c>
      <c r="C519" s="7" t="s">
        <v>69</v>
      </c>
      <c r="D519" s="7" t="s">
        <v>182</v>
      </c>
      <c r="E519" s="7" t="s">
        <v>182</v>
      </c>
      <c r="F519" s="7" t="s">
        <v>182</v>
      </c>
      <c r="G519" s="7" t="s">
        <v>182</v>
      </c>
      <c r="H519" s="7" t="s">
        <v>1101</v>
      </c>
      <c r="I519" s="7" t="s">
        <v>182</v>
      </c>
    </row>
    <row r="520">
      <c r="A520" s="8" t="s">
        <v>1102</v>
      </c>
      <c r="B520" s="7" t="s">
        <v>1103</v>
      </c>
      <c r="C520" s="7" t="s">
        <v>69</v>
      </c>
      <c r="D520" s="7" t="s">
        <v>182</v>
      </c>
      <c r="E520" s="8" t="s">
        <v>1104</v>
      </c>
      <c r="F520" s="7" t="s">
        <v>182</v>
      </c>
      <c r="G520" s="7" t="s">
        <v>182</v>
      </c>
      <c r="H520" s="7" t="s">
        <v>182</v>
      </c>
      <c r="I520" s="7" t="s">
        <v>182</v>
      </c>
    </row>
    <row r="521">
      <c r="A521" s="8" t="s">
        <v>1105</v>
      </c>
      <c r="B521" s="7" t="s">
        <v>1106</v>
      </c>
      <c r="C521" s="7" t="s">
        <v>34</v>
      </c>
      <c r="D521" s="7" t="s">
        <v>182</v>
      </c>
      <c r="E521" s="7" t="s">
        <v>182</v>
      </c>
      <c r="F521" s="7" t="s">
        <v>182</v>
      </c>
      <c r="G521" s="7" t="s">
        <v>182</v>
      </c>
      <c r="H521" s="7" t="s">
        <v>1107</v>
      </c>
      <c r="I521" s="7" t="s">
        <v>182</v>
      </c>
    </row>
    <row r="522">
      <c r="A522" s="8" t="s">
        <v>1108</v>
      </c>
      <c r="C522" s="7" t="s">
        <v>19</v>
      </c>
      <c r="D522" s="8" t="s">
        <v>1109</v>
      </c>
      <c r="E522" s="7" t="s">
        <v>182</v>
      </c>
      <c r="F522" s="7" t="s">
        <v>182</v>
      </c>
      <c r="G522" s="7" t="s">
        <v>182</v>
      </c>
      <c r="H522" s="7" t="s">
        <v>1110</v>
      </c>
      <c r="I522" s="7" t="s">
        <v>182</v>
      </c>
    </row>
    <row r="523">
      <c r="A523" s="8" t="s">
        <v>1111</v>
      </c>
      <c r="C523" s="7" t="s">
        <v>659</v>
      </c>
      <c r="D523" s="7" t="s">
        <v>182</v>
      </c>
      <c r="E523" s="8" t="s">
        <v>1112</v>
      </c>
      <c r="F523" s="7" t="s">
        <v>182</v>
      </c>
      <c r="G523" s="7" t="s">
        <v>182</v>
      </c>
      <c r="H523" s="7" t="s">
        <v>182</v>
      </c>
      <c r="I523" s="7" t="s">
        <v>182</v>
      </c>
    </row>
    <row r="524">
      <c r="A524" s="8" t="s">
        <v>1113</v>
      </c>
      <c r="B524" s="7" t="s">
        <v>1114</v>
      </c>
      <c r="C524" s="7" t="s">
        <v>34</v>
      </c>
      <c r="D524" s="7" t="s">
        <v>182</v>
      </c>
      <c r="E524" s="8" t="s">
        <v>1115</v>
      </c>
      <c r="F524" s="7" t="s">
        <v>182</v>
      </c>
      <c r="G524" s="7" t="s">
        <v>182</v>
      </c>
      <c r="H524" s="7" t="s">
        <v>182</v>
      </c>
      <c r="I524" s="7" t="s">
        <v>182</v>
      </c>
    </row>
    <row r="525">
      <c r="A525" s="8" t="s">
        <v>1116</v>
      </c>
      <c r="B525" s="7" t="s">
        <v>1117</v>
      </c>
      <c r="C525" s="7" t="s">
        <v>47</v>
      </c>
      <c r="D525" s="7" t="s">
        <v>182</v>
      </c>
      <c r="E525" s="8" t="s">
        <v>1118</v>
      </c>
      <c r="F525" s="7" t="s">
        <v>182</v>
      </c>
      <c r="G525" s="7" t="s">
        <v>182</v>
      </c>
      <c r="H525" s="7" t="s">
        <v>182</v>
      </c>
      <c r="I525" s="7" t="s">
        <v>182</v>
      </c>
    </row>
    <row r="526">
      <c r="A526" s="8" t="s">
        <v>1119</v>
      </c>
      <c r="B526" s="7" t="s">
        <v>1120</v>
      </c>
      <c r="C526" s="7" t="s">
        <v>806</v>
      </c>
      <c r="D526" s="7" t="s">
        <v>182</v>
      </c>
      <c r="E526" s="8" t="s">
        <v>1121</v>
      </c>
      <c r="F526" s="7" t="s">
        <v>182</v>
      </c>
      <c r="G526" s="7" t="s">
        <v>182</v>
      </c>
      <c r="H526" s="7" t="s">
        <v>182</v>
      </c>
      <c r="I526" s="7" t="s">
        <v>182</v>
      </c>
    </row>
    <row r="527">
      <c r="A527" s="8" t="s">
        <v>1122</v>
      </c>
      <c r="C527" s="7" t="s">
        <v>16</v>
      </c>
      <c r="D527" s="7" t="s">
        <v>182</v>
      </c>
      <c r="E527" s="7" t="s">
        <v>182</v>
      </c>
      <c r="F527" s="7" t="s">
        <v>182</v>
      </c>
      <c r="G527" s="7" t="s">
        <v>182</v>
      </c>
      <c r="H527" s="7" t="s">
        <v>182</v>
      </c>
      <c r="I527" s="7" t="s">
        <v>1123</v>
      </c>
    </row>
    <row r="528">
      <c r="A528" s="8" t="s">
        <v>1124</v>
      </c>
      <c r="C528" s="7" t="s">
        <v>1125</v>
      </c>
      <c r="D528" s="7" t="s">
        <v>182</v>
      </c>
      <c r="E528" s="8" t="s">
        <v>1126</v>
      </c>
      <c r="F528" s="7" t="s">
        <v>182</v>
      </c>
      <c r="G528" s="7" t="s">
        <v>182</v>
      </c>
      <c r="H528" s="7" t="s">
        <v>182</v>
      </c>
      <c r="I528" s="7" t="s">
        <v>182</v>
      </c>
    </row>
    <row r="529">
      <c r="A529" s="8" t="s">
        <v>1127</v>
      </c>
      <c r="C529" s="7" t="s">
        <v>34</v>
      </c>
      <c r="D529" s="7" t="s">
        <v>182</v>
      </c>
      <c r="E529" s="7" t="s">
        <v>182</v>
      </c>
      <c r="F529" s="7" t="s">
        <v>182</v>
      </c>
      <c r="G529" s="7" t="s">
        <v>182</v>
      </c>
      <c r="H529" s="7" t="s">
        <v>1128</v>
      </c>
      <c r="I529" s="7" t="s">
        <v>182</v>
      </c>
    </row>
    <row r="530">
      <c r="A530" s="8" t="s">
        <v>1129</v>
      </c>
      <c r="B530" s="7" t="s">
        <v>1130</v>
      </c>
      <c r="C530" s="7" t="s">
        <v>69</v>
      </c>
      <c r="D530" s="7" t="s">
        <v>182</v>
      </c>
      <c r="E530" s="8" t="s">
        <v>1131</v>
      </c>
      <c r="F530" s="7" t="s">
        <v>182</v>
      </c>
      <c r="G530" s="7" t="s">
        <v>182</v>
      </c>
      <c r="H530" s="7" t="s">
        <v>182</v>
      </c>
      <c r="I530" s="7" t="s">
        <v>182</v>
      </c>
    </row>
    <row r="531">
      <c r="A531" s="8" t="s">
        <v>1132</v>
      </c>
      <c r="B531" s="7" t="s">
        <v>1133</v>
      </c>
      <c r="C531" s="7" t="s">
        <v>69</v>
      </c>
      <c r="D531" s="7" t="s">
        <v>182</v>
      </c>
      <c r="E531" s="8" t="s">
        <v>1134</v>
      </c>
      <c r="F531" s="7" t="s">
        <v>182</v>
      </c>
      <c r="G531" s="7" t="s">
        <v>182</v>
      </c>
      <c r="H531" s="7" t="s">
        <v>182</v>
      </c>
      <c r="I531" s="7" t="s">
        <v>182</v>
      </c>
    </row>
    <row r="532">
      <c r="A532" s="8" t="s">
        <v>1135</v>
      </c>
      <c r="B532" s="7" t="s">
        <v>1136</v>
      </c>
      <c r="C532" s="7" t="s">
        <v>69</v>
      </c>
      <c r="D532" s="7" t="s">
        <v>182</v>
      </c>
      <c r="E532" s="8" t="s">
        <v>1137</v>
      </c>
      <c r="F532" s="7" t="s">
        <v>182</v>
      </c>
      <c r="G532" s="7" t="s">
        <v>182</v>
      </c>
      <c r="H532" s="7" t="s">
        <v>182</v>
      </c>
      <c r="I532" s="7" t="s">
        <v>182</v>
      </c>
    </row>
    <row r="533">
      <c r="A533" s="8" t="s">
        <v>1138</v>
      </c>
      <c r="C533" s="7" t="s">
        <v>69</v>
      </c>
      <c r="D533" s="7" t="s">
        <v>182</v>
      </c>
      <c r="E533" s="8" t="s">
        <v>1139</v>
      </c>
      <c r="F533" s="7" t="s">
        <v>182</v>
      </c>
      <c r="G533" s="7" t="s">
        <v>182</v>
      </c>
      <c r="H533" s="7" t="s">
        <v>182</v>
      </c>
      <c r="I533" s="7" t="s">
        <v>182</v>
      </c>
    </row>
    <row r="534">
      <c r="A534" s="8" t="s">
        <v>1140</v>
      </c>
      <c r="B534" s="7" t="s">
        <v>1141</v>
      </c>
      <c r="C534" s="7" t="s">
        <v>1142</v>
      </c>
      <c r="D534" s="7" t="s">
        <v>182</v>
      </c>
      <c r="E534" s="8" t="s">
        <v>1143</v>
      </c>
      <c r="F534" s="7" t="s">
        <v>182</v>
      </c>
      <c r="G534" s="7" t="s">
        <v>182</v>
      </c>
      <c r="H534" s="7" t="s">
        <v>182</v>
      </c>
      <c r="I534" s="7" t="s">
        <v>182</v>
      </c>
    </row>
    <row r="535">
      <c r="A535" s="8" t="s">
        <v>1144</v>
      </c>
      <c r="C535" s="7" t="s">
        <v>544</v>
      </c>
      <c r="D535" s="7" t="s">
        <v>182</v>
      </c>
      <c r="E535" s="8" t="s">
        <v>1145</v>
      </c>
      <c r="F535" s="7" t="s">
        <v>182</v>
      </c>
      <c r="G535" s="7" t="s">
        <v>182</v>
      </c>
      <c r="H535" s="7" t="s">
        <v>182</v>
      </c>
      <c r="I535" s="7" t="s">
        <v>182</v>
      </c>
    </row>
    <row r="536">
      <c r="A536" s="8" t="s">
        <v>1146</v>
      </c>
      <c r="C536" s="7" t="s">
        <v>69</v>
      </c>
      <c r="D536" s="7" t="s">
        <v>182</v>
      </c>
      <c r="E536" s="8" t="s">
        <v>1147</v>
      </c>
      <c r="F536" s="7" t="s">
        <v>182</v>
      </c>
      <c r="G536" s="7" t="s">
        <v>182</v>
      </c>
      <c r="H536" s="7" t="s">
        <v>182</v>
      </c>
      <c r="I536" s="7" t="s">
        <v>182</v>
      </c>
    </row>
    <row r="537">
      <c r="A537" s="8" t="s">
        <v>1148</v>
      </c>
      <c r="B537" s="7" t="s">
        <v>1149</v>
      </c>
      <c r="C537" s="7" t="s">
        <v>16</v>
      </c>
      <c r="D537" s="7" t="s">
        <v>182</v>
      </c>
      <c r="E537" s="8" t="s">
        <v>1150</v>
      </c>
      <c r="F537" s="7" t="s">
        <v>182</v>
      </c>
      <c r="G537" s="7" t="s">
        <v>182</v>
      </c>
      <c r="H537" s="7" t="s">
        <v>182</v>
      </c>
      <c r="I537" s="7" t="s">
        <v>182</v>
      </c>
    </row>
    <row r="538">
      <c r="A538" s="8" t="s">
        <v>1151</v>
      </c>
      <c r="B538" s="7" t="s">
        <v>1152</v>
      </c>
      <c r="C538" s="7" t="s">
        <v>153</v>
      </c>
      <c r="D538" s="7" t="s">
        <v>182</v>
      </c>
      <c r="E538" s="8" t="s">
        <v>1153</v>
      </c>
      <c r="F538" s="7" t="s">
        <v>182</v>
      </c>
      <c r="G538" s="7" t="s">
        <v>182</v>
      </c>
      <c r="H538" s="7" t="s">
        <v>182</v>
      </c>
      <c r="I538" s="7" t="s">
        <v>182</v>
      </c>
    </row>
    <row r="539">
      <c r="A539" s="8" t="s">
        <v>1154</v>
      </c>
      <c r="C539" s="7" t="s">
        <v>69</v>
      </c>
      <c r="D539" s="7" t="s">
        <v>182</v>
      </c>
      <c r="E539" s="8" t="s">
        <v>1155</v>
      </c>
      <c r="F539" s="7" t="s">
        <v>182</v>
      </c>
      <c r="G539" s="7" t="s">
        <v>182</v>
      </c>
      <c r="H539" s="7" t="s">
        <v>182</v>
      </c>
      <c r="I539" s="7" t="s">
        <v>182</v>
      </c>
    </row>
    <row r="540">
      <c r="A540" s="8" t="s">
        <v>1156</v>
      </c>
      <c r="C540" s="7" t="s">
        <v>1157</v>
      </c>
      <c r="D540" s="7" t="s">
        <v>182</v>
      </c>
      <c r="E540" s="7" t="s">
        <v>182</v>
      </c>
      <c r="F540" s="7" t="s">
        <v>182</v>
      </c>
      <c r="G540" s="7" t="s">
        <v>182</v>
      </c>
      <c r="H540" s="7" t="s">
        <v>1158</v>
      </c>
      <c r="I540" s="7" t="s">
        <v>182</v>
      </c>
    </row>
    <row r="541">
      <c r="A541" s="8" t="s">
        <v>1159</v>
      </c>
      <c r="B541" s="7" t="s">
        <v>1160</v>
      </c>
      <c r="C541" s="7" t="s">
        <v>806</v>
      </c>
      <c r="D541" s="7" t="s">
        <v>182</v>
      </c>
      <c r="E541" s="8" t="s">
        <v>1161</v>
      </c>
      <c r="F541" s="7" t="s">
        <v>182</v>
      </c>
      <c r="G541" s="7" t="s">
        <v>182</v>
      </c>
      <c r="H541" s="7" t="s">
        <v>182</v>
      </c>
      <c r="I541" s="7" t="s">
        <v>182</v>
      </c>
    </row>
    <row r="542">
      <c r="A542" s="8" t="s">
        <v>1162</v>
      </c>
      <c r="B542" s="7" t="s">
        <v>1163</v>
      </c>
      <c r="C542" s="7" t="s">
        <v>16</v>
      </c>
      <c r="D542" s="7" t="s">
        <v>182</v>
      </c>
      <c r="E542" s="7" t="s">
        <v>182</v>
      </c>
      <c r="F542" s="7" t="s">
        <v>182</v>
      </c>
      <c r="G542" s="7" t="s">
        <v>182</v>
      </c>
      <c r="H542" s="7" t="s">
        <v>1164</v>
      </c>
      <c r="I542" s="7" t="s">
        <v>182</v>
      </c>
    </row>
    <row r="543">
      <c r="A543" s="8" t="s">
        <v>1165</v>
      </c>
      <c r="B543" s="7" t="s">
        <v>1166</v>
      </c>
      <c r="C543" s="7" t="s">
        <v>34</v>
      </c>
      <c r="D543" s="7" t="s">
        <v>182</v>
      </c>
      <c r="E543" s="8" t="s">
        <v>1167</v>
      </c>
      <c r="F543" s="7" t="s">
        <v>182</v>
      </c>
      <c r="G543" s="7" t="s">
        <v>182</v>
      </c>
      <c r="H543" s="7" t="s">
        <v>182</v>
      </c>
      <c r="I543" s="7" t="s">
        <v>182</v>
      </c>
    </row>
    <row r="544">
      <c r="A544" s="8" t="s">
        <v>1168</v>
      </c>
      <c r="C544" s="7" t="s">
        <v>69</v>
      </c>
      <c r="D544" s="7" t="s">
        <v>182</v>
      </c>
      <c r="E544" s="8" t="s">
        <v>1169</v>
      </c>
      <c r="F544" s="7" t="s">
        <v>182</v>
      </c>
      <c r="G544" s="7" t="s">
        <v>182</v>
      </c>
      <c r="H544" s="7" t="s">
        <v>182</v>
      </c>
      <c r="I544" s="7" t="s">
        <v>182</v>
      </c>
    </row>
    <row r="545">
      <c r="A545" s="8" t="s">
        <v>1170</v>
      </c>
      <c r="B545" s="7" t="s">
        <v>1171</v>
      </c>
      <c r="C545" s="7" t="s">
        <v>1172</v>
      </c>
      <c r="D545" s="7" t="s">
        <v>182</v>
      </c>
      <c r="E545" s="8" t="s">
        <v>1173</v>
      </c>
      <c r="F545" s="7" t="s">
        <v>182</v>
      </c>
      <c r="G545" s="7" t="s">
        <v>182</v>
      </c>
      <c r="H545" s="7" t="s">
        <v>182</v>
      </c>
      <c r="I545" s="7" t="s">
        <v>182</v>
      </c>
    </row>
    <row r="546">
      <c r="A546" s="8" t="s">
        <v>1174</v>
      </c>
      <c r="B546" s="7" t="s">
        <v>1175</v>
      </c>
      <c r="C546" s="7" t="s">
        <v>871</v>
      </c>
      <c r="D546" s="7" t="s">
        <v>182</v>
      </c>
      <c r="E546" s="8" t="s">
        <v>1176</v>
      </c>
      <c r="F546" s="7" t="s">
        <v>182</v>
      </c>
      <c r="G546" s="7" t="s">
        <v>182</v>
      </c>
      <c r="H546" s="7" t="s">
        <v>182</v>
      </c>
      <c r="I546" s="7" t="s">
        <v>1177</v>
      </c>
    </row>
    <row r="547">
      <c r="A547" s="8" t="s">
        <v>1178</v>
      </c>
      <c r="B547" s="7" t="s">
        <v>1179</v>
      </c>
      <c r="C547" s="7" t="s">
        <v>1180</v>
      </c>
      <c r="D547" s="7" t="s">
        <v>182</v>
      </c>
      <c r="E547" s="8" t="s">
        <v>1181</v>
      </c>
      <c r="F547" s="7" t="s">
        <v>182</v>
      </c>
      <c r="G547" s="7" t="s">
        <v>182</v>
      </c>
      <c r="H547" s="7" t="s">
        <v>182</v>
      </c>
      <c r="I547" s="7" t="s">
        <v>182</v>
      </c>
    </row>
    <row r="548">
      <c r="A548" s="8" t="s">
        <v>1182</v>
      </c>
      <c r="C548" s="7" t="s">
        <v>69</v>
      </c>
      <c r="D548" s="7" t="s">
        <v>182</v>
      </c>
      <c r="E548" s="8" t="s">
        <v>1183</v>
      </c>
      <c r="F548" s="7" t="s">
        <v>182</v>
      </c>
      <c r="G548" s="7" t="s">
        <v>182</v>
      </c>
      <c r="H548" s="7" t="s">
        <v>182</v>
      </c>
      <c r="I548" s="7" t="s">
        <v>182</v>
      </c>
    </row>
    <row r="549">
      <c r="A549" s="8" t="s">
        <v>1184</v>
      </c>
      <c r="B549" s="7" t="s">
        <v>1185</v>
      </c>
      <c r="C549" s="7" t="s">
        <v>195</v>
      </c>
      <c r="D549" s="7" t="s">
        <v>182</v>
      </c>
      <c r="E549" s="7" t="s">
        <v>182</v>
      </c>
      <c r="F549" s="7" t="s">
        <v>182</v>
      </c>
      <c r="G549" s="7" t="s">
        <v>182</v>
      </c>
      <c r="H549" s="7" t="s">
        <v>182</v>
      </c>
      <c r="I549" s="7" t="s">
        <v>1186</v>
      </c>
    </row>
    <row r="550">
      <c r="A550" s="8" t="s">
        <v>1187</v>
      </c>
      <c r="C550" s="7" t="s">
        <v>69</v>
      </c>
      <c r="D550" s="7" t="s">
        <v>182</v>
      </c>
      <c r="E550" s="8" t="s">
        <v>1188</v>
      </c>
      <c r="F550" s="7" t="s">
        <v>182</v>
      </c>
      <c r="G550" s="7" t="s">
        <v>182</v>
      </c>
      <c r="H550" s="7" t="s">
        <v>182</v>
      </c>
      <c r="I550" s="7" t="s">
        <v>182</v>
      </c>
    </row>
    <row r="551">
      <c r="A551" s="8" t="s">
        <v>1189</v>
      </c>
      <c r="C551" s="7" t="s">
        <v>544</v>
      </c>
      <c r="D551" s="7" t="s">
        <v>182</v>
      </c>
      <c r="E551" s="8" t="s">
        <v>1190</v>
      </c>
      <c r="F551" s="7" t="s">
        <v>182</v>
      </c>
      <c r="G551" s="7" t="s">
        <v>182</v>
      </c>
      <c r="H551" s="7" t="s">
        <v>182</v>
      </c>
      <c r="I551" s="7" t="s">
        <v>182</v>
      </c>
    </row>
    <row r="552">
      <c r="A552" s="8" t="s">
        <v>1191</v>
      </c>
      <c r="C552" s="7" t="s">
        <v>10</v>
      </c>
      <c r="D552" s="7" t="s">
        <v>182</v>
      </c>
      <c r="E552" s="8" t="s">
        <v>1192</v>
      </c>
      <c r="F552" s="7" t="s">
        <v>182</v>
      </c>
      <c r="G552" s="7" t="s">
        <v>182</v>
      </c>
      <c r="H552" s="7" t="s">
        <v>182</v>
      </c>
      <c r="I552" s="7" t="s">
        <v>182</v>
      </c>
    </row>
    <row r="553">
      <c r="A553" s="8" t="s">
        <v>1193</v>
      </c>
      <c r="C553" s="7" t="s">
        <v>1194</v>
      </c>
      <c r="D553" s="7" t="s">
        <v>182</v>
      </c>
      <c r="E553" s="7" t="s">
        <v>182</v>
      </c>
      <c r="F553" s="7" t="s">
        <v>182</v>
      </c>
      <c r="G553" s="7" t="s">
        <v>182</v>
      </c>
      <c r="H553" s="7" t="s">
        <v>182</v>
      </c>
      <c r="I553" s="7" t="s">
        <v>1195</v>
      </c>
    </row>
    <row r="554">
      <c r="A554" s="8" t="s">
        <v>1196</v>
      </c>
      <c r="B554" s="7" t="s">
        <v>1197</v>
      </c>
      <c r="C554" s="7" t="s">
        <v>153</v>
      </c>
      <c r="D554" s="7" t="s">
        <v>182</v>
      </c>
      <c r="E554" s="7" t="s">
        <v>182</v>
      </c>
      <c r="F554" s="7" t="s">
        <v>182</v>
      </c>
      <c r="G554" s="7" t="s">
        <v>182</v>
      </c>
      <c r="H554" s="7" t="s">
        <v>1198</v>
      </c>
      <c r="I554" s="7" t="s">
        <v>182</v>
      </c>
    </row>
    <row r="555">
      <c r="A555" s="8" t="s">
        <v>1199</v>
      </c>
      <c r="B555" s="7" t="s">
        <v>1200</v>
      </c>
      <c r="C555" s="7" t="s">
        <v>16</v>
      </c>
      <c r="D555" s="7" t="s">
        <v>182</v>
      </c>
      <c r="E555" s="8" t="s">
        <v>1201</v>
      </c>
      <c r="F555" s="7" t="s">
        <v>182</v>
      </c>
      <c r="G555" s="7" t="s">
        <v>182</v>
      </c>
      <c r="H555" s="7" t="s">
        <v>182</v>
      </c>
      <c r="I555" s="7" t="s">
        <v>182</v>
      </c>
    </row>
    <row r="556">
      <c r="A556" s="8" t="s">
        <v>1202</v>
      </c>
      <c r="B556" s="7" t="s">
        <v>1203</v>
      </c>
      <c r="C556" s="7" t="s">
        <v>16</v>
      </c>
      <c r="D556" s="7" t="s">
        <v>182</v>
      </c>
      <c r="E556" s="7" t="s">
        <v>182</v>
      </c>
      <c r="F556" s="7" t="s">
        <v>182</v>
      </c>
      <c r="G556" s="7" t="s">
        <v>182</v>
      </c>
      <c r="H556" s="7" t="s">
        <v>1204</v>
      </c>
      <c r="I556" s="7" t="s">
        <v>182</v>
      </c>
    </row>
    <row r="557">
      <c r="A557" s="8" t="s">
        <v>1205</v>
      </c>
      <c r="C557" s="7" t="s">
        <v>16</v>
      </c>
      <c r="D557" s="7" t="s">
        <v>182</v>
      </c>
      <c r="E557" s="7" t="s">
        <v>182</v>
      </c>
      <c r="F557" s="7" t="s">
        <v>182</v>
      </c>
      <c r="G557" s="7" t="s">
        <v>182</v>
      </c>
      <c r="H557" s="7" t="s">
        <v>1206</v>
      </c>
      <c r="I557" s="7" t="s">
        <v>182</v>
      </c>
    </row>
    <row r="558">
      <c r="A558" s="8" t="s">
        <v>1207</v>
      </c>
      <c r="C558" s="7" t="s">
        <v>75</v>
      </c>
      <c r="D558" s="7" t="s">
        <v>182</v>
      </c>
      <c r="E558" s="8" t="s">
        <v>1208</v>
      </c>
      <c r="F558" s="7" t="s">
        <v>182</v>
      </c>
      <c r="G558" s="7" t="s">
        <v>182</v>
      </c>
      <c r="H558" s="7" t="s">
        <v>182</v>
      </c>
      <c r="I558" s="7" t="s">
        <v>182</v>
      </c>
    </row>
    <row r="559">
      <c r="A559" s="8" t="s">
        <v>1209</v>
      </c>
      <c r="B559" s="7" t="s">
        <v>1210</v>
      </c>
      <c r="C559" s="7" t="s">
        <v>84</v>
      </c>
      <c r="D559" s="7" t="s">
        <v>182</v>
      </c>
      <c r="E559" s="8" t="s">
        <v>1211</v>
      </c>
      <c r="F559" s="7" t="s">
        <v>182</v>
      </c>
      <c r="G559" s="7" t="s">
        <v>182</v>
      </c>
      <c r="H559" s="7" t="s">
        <v>182</v>
      </c>
      <c r="I559" s="7" t="s">
        <v>182</v>
      </c>
    </row>
    <row r="560">
      <c r="A560" s="8" t="s">
        <v>1212</v>
      </c>
      <c r="C560" s="7" t="s">
        <v>16</v>
      </c>
      <c r="D560" s="7" t="s">
        <v>182</v>
      </c>
      <c r="E560" s="8" t="s">
        <v>1213</v>
      </c>
      <c r="F560" s="7" t="s">
        <v>182</v>
      </c>
      <c r="G560" s="7" t="s">
        <v>182</v>
      </c>
      <c r="H560" s="7" t="s">
        <v>182</v>
      </c>
      <c r="I560" s="7" t="s">
        <v>182</v>
      </c>
    </row>
    <row r="561">
      <c r="A561" s="8" t="s">
        <v>1214</v>
      </c>
      <c r="C561" s="7" t="s">
        <v>89</v>
      </c>
      <c r="D561" s="7" t="s">
        <v>182</v>
      </c>
      <c r="E561" s="8" t="s">
        <v>1215</v>
      </c>
      <c r="F561" s="7" t="s">
        <v>182</v>
      </c>
      <c r="G561" s="7" t="s">
        <v>182</v>
      </c>
      <c r="H561" s="7" t="s">
        <v>182</v>
      </c>
      <c r="I561" s="7" t="s">
        <v>182</v>
      </c>
    </row>
    <row r="562">
      <c r="A562" s="8" t="s">
        <v>1216</v>
      </c>
      <c r="C562" s="7" t="s">
        <v>10</v>
      </c>
      <c r="D562" s="7" t="s">
        <v>182</v>
      </c>
      <c r="E562" s="8" t="s">
        <v>1217</v>
      </c>
      <c r="F562" s="7" t="s">
        <v>182</v>
      </c>
      <c r="G562" s="7" t="s">
        <v>182</v>
      </c>
      <c r="H562" s="7" t="s">
        <v>182</v>
      </c>
      <c r="I562" s="7" t="s">
        <v>182</v>
      </c>
    </row>
    <row r="563">
      <c r="A563" s="8" t="s">
        <v>1218</v>
      </c>
      <c r="B563" s="7" t="s">
        <v>1219</v>
      </c>
      <c r="C563" s="7" t="s">
        <v>25</v>
      </c>
      <c r="D563" s="7" t="s">
        <v>182</v>
      </c>
      <c r="E563" s="8" t="s">
        <v>1220</v>
      </c>
      <c r="F563" s="7" t="s">
        <v>182</v>
      </c>
      <c r="G563" s="7" t="s">
        <v>182</v>
      </c>
      <c r="H563" s="7" t="s">
        <v>182</v>
      </c>
      <c r="I563" s="7" t="s">
        <v>182</v>
      </c>
    </row>
    <row r="564">
      <c r="A564" s="8" t="s">
        <v>1221</v>
      </c>
      <c r="B564" s="7" t="s">
        <v>1222</v>
      </c>
      <c r="C564" s="7" t="s">
        <v>1223</v>
      </c>
      <c r="D564" s="7" t="s">
        <v>182</v>
      </c>
      <c r="E564" s="7" t="s">
        <v>182</v>
      </c>
      <c r="F564" s="7" t="s">
        <v>182</v>
      </c>
      <c r="G564" s="7" t="s">
        <v>182</v>
      </c>
      <c r="H564" s="7" t="s">
        <v>1224</v>
      </c>
      <c r="I564" s="7" t="s">
        <v>182</v>
      </c>
    </row>
    <row r="565">
      <c r="A565" s="8" t="s">
        <v>1225</v>
      </c>
      <c r="C565" s="7" t="s">
        <v>69</v>
      </c>
      <c r="D565" s="7" t="s">
        <v>182</v>
      </c>
      <c r="E565" s="8" t="s">
        <v>1226</v>
      </c>
      <c r="F565" s="7" t="s">
        <v>182</v>
      </c>
      <c r="G565" s="7" t="s">
        <v>182</v>
      </c>
      <c r="H565" s="7" t="s">
        <v>182</v>
      </c>
      <c r="I565" s="7" t="s">
        <v>182</v>
      </c>
    </row>
    <row r="566">
      <c r="A566" s="8" t="s">
        <v>1227</v>
      </c>
      <c r="C566" s="7" t="s">
        <v>326</v>
      </c>
      <c r="D566" s="7" t="s">
        <v>182</v>
      </c>
      <c r="E566" s="8" t="s">
        <v>1228</v>
      </c>
      <c r="F566" s="7" t="s">
        <v>182</v>
      </c>
      <c r="G566" s="7" t="s">
        <v>182</v>
      </c>
      <c r="H566" s="7" t="s">
        <v>182</v>
      </c>
      <c r="I566" s="7" t="s">
        <v>182</v>
      </c>
    </row>
    <row r="567">
      <c r="A567" s="8" t="s">
        <v>1229</v>
      </c>
      <c r="C567" s="7" t="s">
        <v>153</v>
      </c>
      <c r="D567" s="7" t="s">
        <v>182</v>
      </c>
      <c r="E567" s="7" t="s">
        <v>182</v>
      </c>
      <c r="F567" s="7" t="s">
        <v>182</v>
      </c>
      <c r="G567" s="7" t="s">
        <v>182</v>
      </c>
      <c r="H567" s="7" t="s">
        <v>1230</v>
      </c>
      <c r="I567" s="7" t="s">
        <v>182</v>
      </c>
    </row>
    <row r="568">
      <c r="A568" s="8" t="s">
        <v>1231</v>
      </c>
      <c r="B568" s="7" t="s">
        <v>1232</v>
      </c>
      <c r="C568" s="7" t="s">
        <v>16</v>
      </c>
      <c r="D568" s="7" t="s">
        <v>182</v>
      </c>
      <c r="E568" s="8" t="s">
        <v>1233</v>
      </c>
      <c r="F568" s="7" t="s">
        <v>182</v>
      </c>
      <c r="G568" s="7" t="s">
        <v>182</v>
      </c>
      <c r="H568" s="7" t="s">
        <v>182</v>
      </c>
      <c r="I568" s="7" t="s">
        <v>182</v>
      </c>
    </row>
    <row r="569">
      <c r="A569" s="8" t="s">
        <v>1234</v>
      </c>
      <c r="B569" s="7" t="s">
        <v>1235</v>
      </c>
      <c r="C569" s="7" t="s">
        <v>1236</v>
      </c>
      <c r="D569" s="7" t="s">
        <v>182</v>
      </c>
      <c r="E569" s="7" t="s">
        <v>182</v>
      </c>
      <c r="F569" s="7" t="s">
        <v>182</v>
      </c>
      <c r="G569" s="7" t="s">
        <v>182</v>
      </c>
      <c r="H569" s="7" t="s">
        <v>1237</v>
      </c>
      <c r="I569" s="7" t="s">
        <v>182</v>
      </c>
    </row>
    <row r="570">
      <c r="A570" s="8" t="s">
        <v>1238</v>
      </c>
      <c r="B570" s="7" t="s">
        <v>1239</v>
      </c>
      <c r="C570" s="7" t="s">
        <v>16</v>
      </c>
      <c r="D570" s="7" t="s">
        <v>182</v>
      </c>
      <c r="E570" s="8" t="s">
        <v>1240</v>
      </c>
      <c r="F570" s="7" t="s">
        <v>182</v>
      </c>
      <c r="G570" s="7" t="s">
        <v>182</v>
      </c>
      <c r="H570" s="7" t="s">
        <v>182</v>
      </c>
      <c r="I570" s="7" t="s">
        <v>182</v>
      </c>
    </row>
    <row r="571">
      <c r="A571" s="8" t="s">
        <v>1241</v>
      </c>
      <c r="B571" s="7" t="s">
        <v>1242</v>
      </c>
      <c r="C571" s="7" t="s">
        <v>34</v>
      </c>
      <c r="D571" s="7" t="s">
        <v>182</v>
      </c>
      <c r="E571" s="7" t="s">
        <v>182</v>
      </c>
      <c r="F571" s="7" t="s">
        <v>182</v>
      </c>
      <c r="G571" s="7" t="s">
        <v>182</v>
      </c>
      <c r="H571" s="7" t="s">
        <v>1243</v>
      </c>
      <c r="I571" s="7" t="s">
        <v>182</v>
      </c>
    </row>
    <row r="572">
      <c r="A572" s="8" t="s">
        <v>1244</v>
      </c>
      <c r="B572" s="7" t="s">
        <v>1245</v>
      </c>
      <c r="C572" s="7" t="s">
        <v>69</v>
      </c>
      <c r="D572" s="7" t="s">
        <v>182</v>
      </c>
      <c r="E572" s="7" t="s">
        <v>182</v>
      </c>
      <c r="F572" s="7" t="s">
        <v>182</v>
      </c>
      <c r="G572" s="7" t="s">
        <v>182</v>
      </c>
      <c r="H572" s="7" t="s">
        <v>1246</v>
      </c>
      <c r="I572" s="7" t="s">
        <v>182</v>
      </c>
    </row>
    <row r="573">
      <c r="A573" s="8" t="s">
        <v>1247</v>
      </c>
      <c r="C573" s="7" t="s">
        <v>10</v>
      </c>
      <c r="D573" s="7" t="s">
        <v>182</v>
      </c>
      <c r="E573" s="8" t="s">
        <v>1248</v>
      </c>
      <c r="F573" s="7" t="s">
        <v>182</v>
      </c>
      <c r="G573" s="7" t="s">
        <v>182</v>
      </c>
      <c r="H573" s="7" t="s">
        <v>182</v>
      </c>
      <c r="I573" s="7" t="s">
        <v>182</v>
      </c>
    </row>
    <row r="574">
      <c r="A574" s="8" t="s">
        <v>1249</v>
      </c>
      <c r="B574" s="7" t="s">
        <v>1250</v>
      </c>
      <c r="C574" s="7" t="s">
        <v>1251</v>
      </c>
      <c r="D574" s="8" t="s">
        <v>1252</v>
      </c>
      <c r="E574" s="7" t="s">
        <v>182</v>
      </c>
      <c r="F574" s="7" t="s">
        <v>1253</v>
      </c>
      <c r="G574" s="7" t="s">
        <v>182</v>
      </c>
      <c r="H574" s="7" t="s">
        <v>1254</v>
      </c>
      <c r="I574" s="7" t="s">
        <v>1255</v>
      </c>
    </row>
    <row r="575">
      <c r="A575" s="8" t="s">
        <v>1256</v>
      </c>
      <c r="B575" s="7" t="s">
        <v>1257</v>
      </c>
      <c r="C575" s="7" t="s">
        <v>16</v>
      </c>
      <c r="D575" s="7" t="s">
        <v>182</v>
      </c>
      <c r="E575" s="7" t="s">
        <v>182</v>
      </c>
      <c r="F575" s="7" t="s">
        <v>182</v>
      </c>
      <c r="G575" s="7" t="s">
        <v>182</v>
      </c>
      <c r="H575" s="7" t="s">
        <v>1258</v>
      </c>
      <c r="I575" s="7" t="s">
        <v>182</v>
      </c>
    </row>
    <row r="576">
      <c r="A576" s="8" t="s">
        <v>1259</v>
      </c>
      <c r="C576" s="7" t="s">
        <v>69</v>
      </c>
      <c r="D576" s="7" t="s">
        <v>182</v>
      </c>
      <c r="E576" s="7" t="s">
        <v>182</v>
      </c>
      <c r="F576" s="7" t="s">
        <v>182</v>
      </c>
      <c r="G576" s="7" t="s">
        <v>182</v>
      </c>
      <c r="H576" s="7" t="s">
        <v>1260</v>
      </c>
      <c r="I576" s="7" t="s">
        <v>182</v>
      </c>
    </row>
    <row r="577">
      <c r="A577" s="8" t="s">
        <v>1261</v>
      </c>
      <c r="C577" s="7" t="s">
        <v>195</v>
      </c>
      <c r="D577" s="7" t="s">
        <v>182</v>
      </c>
      <c r="E577" s="7" t="s">
        <v>182</v>
      </c>
      <c r="F577" s="7" t="s">
        <v>182</v>
      </c>
      <c r="G577" s="7" t="s">
        <v>182</v>
      </c>
      <c r="H577" s="7" t="s">
        <v>1262</v>
      </c>
      <c r="I577" s="7" t="s">
        <v>182</v>
      </c>
    </row>
    <row r="578">
      <c r="A578" s="8" t="s">
        <v>1263</v>
      </c>
      <c r="C578" s="7" t="s">
        <v>16</v>
      </c>
      <c r="D578" s="7" t="s">
        <v>182</v>
      </c>
      <c r="E578" s="8" t="s">
        <v>1264</v>
      </c>
      <c r="F578" s="7" t="s">
        <v>182</v>
      </c>
      <c r="G578" s="7" t="s">
        <v>182</v>
      </c>
      <c r="H578" s="7" t="s">
        <v>182</v>
      </c>
      <c r="I578" s="7" t="s">
        <v>182</v>
      </c>
    </row>
    <row r="579">
      <c r="A579" s="8" t="s">
        <v>1265</v>
      </c>
      <c r="B579" s="7" t="s">
        <v>1266</v>
      </c>
      <c r="C579" s="7" t="s">
        <v>34</v>
      </c>
      <c r="D579" s="7" t="s">
        <v>182</v>
      </c>
      <c r="E579" s="8" t="s">
        <v>1267</v>
      </c>
      <c r="F579" s="7" t="s">
        <v>182</v>
      </c>
      <c r="G579" s="7" t="s">
        <v>182</v>
      </c>
      <c r="H579" s="7" t="s">
        <v>182</v>
      </c>
      <c r="I579" s="7" t="s">
        <v>182</v>
      </c>
    </row>
    <row r="580">
      <c r="A580" s="8" t="s">
        <v>1268</v>
      </c>
      <c r="C580" s="7" t="s">
        <v>69</v>
      </c>
      <c r="D580" s="7" t="s">
        <v>182</v>
      </c>
      <c r="E580" s="8" t="s">
        <v>1269</v>
      </c>
      <c r="F580" s="7" t="s">
        <v>182</v>
      </c>
      <c r="G580" s="7" t="s">
        <v>182</v>
      </c>
      <c r="H580" s="7" t="s">
        <v>182</v>
      </c>
      <c r="I580" s="7" t="s">
        <v>182</v>
      </c>
    </row>
    <row r="581">
      <c r="A581" s="8" t="s">
        <v>1270</v>
      </c>
      <c r="B581" s="7" t="s">
        <v>1271</v>
      </c>
      <c r="C581" s="7" t="s">
        <v>69</v>
      </c>
      <c r="D581" s="7" t="s">
        <v>182</v>
      </c>
      <c r="E581" s="8" t="s">
        <v>1272</v>
      </c>
      <c r="F581" s="7" t="s">
        <v>182</v>
      </c>
      <c r="G581" s="7" t="s">
        <v>182</v>
      </c>
      <c r="H581" s="7" t="s">
        <v>182</v>
      </c>
      <c r="I581" s="7" t="s">
        <v>182</v>
      </c>
    </row>
    <row r="582">
      <c r="A582" s="8" t="s">
        <v>1273</v>
      </c>
      <c r="B582" s="7" t="s">
        <v>1274</v>
      </c>
      <c r="C582" s="7" t="s">
        <v>84</v>
      </c>
      <c r="D582" s="7" t="s">
        <v>182</v>
      </c>
      <c r="E582" s="8" t="s">
        <v>1275</v>
      </c>
      <c r="F582" s="7" t="s">
        <v>182</v>
      </c>
      <c r="G582" s="7" t="s">
        <v>182</v>
      </c>
      <c r="H582" s="7" t="s">
        <v>182</v>
      </c>
      <c r="I582" s="7" t="s">
        <v>182</v>
      </c>
    </row>
    <row r="583">
      <c r="A583" s="8" t="s">
        <v>1276</v>
      </c>
      <c r="C583" s="7" t="s">
        <v>34</v>
      </c>
      <c r="D583" s="7" t="s">
        <v>182</v>
      </c>
      <c r="E583" s="8" t="s">
        <v>1277</v>
      </c>
      <c r="F583" s="7" t="s">
        <v>182</v>
      </c>
      <c r="G583" s="7" t="s">
        <v>182</v>
      </c>
      <c r="H583" s="7" t="s">
        <v>182</v>
      </c>
      <c r="I583" s="7" t="s">
        <v>182</v>
      </c>
    </row>
    <row r="584">
      <c r="A584" s="8" t="s">
        <v>1278</v>
      </c>
      <c r="C584" s="7" t="s">
        <v>34</v>
      </c>
      <c r="D584" s="7" t="s">
        <v>182</v>
      </c>
      <c r="E584" s="7" t="s">
        <v>182</v>
      </c>
      <c r="F584" s="7" t="s">
        <v>182</v>
      </c>
      <c r="G584" s="7" t="s">
        <v>1279</v>
      </c>
      <c r="H584" s="7" t="s">
        <v>182</v>
      </c>
      <c r="I584" s="7" t="s">
        <v>182</v>
      </c>
    </row>
    <row r="585">
      <c r="A585" s="8" t="s">
        <v>1280</v>
      </c>
      <c r="C585" s="7" t="s">
        <v>69</v>
      </c>
      <c r="D585" s="7" t="s">
        <v>182</v>
      </c>
      <c r="E585" s="8" t="s">
        <v>1281</v>
      </c>
      <c r="F585" s="7" t="s">
        <v>182</v>
      </c>
      <c r="G585" s="7" t="s">
        <v>182</v>
      </c>
      <c r="H585" s="7" t="s">
        <v>182</v>
      </c>
      <c r="I585" s="7" t="s">
        <v>182</v>
      </c>
    </row>
    <row r="586">
      <c r="A586" s="8" t="s">
        <v>1282</v>
      </c>
      <c r="B586" s="7" t="s">
        <v>1283</v>
      </c>
      <c r="C586" s="7" t="s">
        <v>1284</v>
      </c>
      <c r="D586" s="7" t="s">
        <v>182</v>
      </c>
      <c r="E586" s="7" t="s">
        <v>182</v>
      </c>
      <c r="F586" s="7" t="s">
        <v>1285</v>
      </c>
      <c r="G586" s="7" t="s">
        <v>1286</v>
      </c>
      <c r="H586" s="7" t="s">
        <v>1287</v>
      </c>
      <c r="I586" s="7" t="s">
        <v>1288</v>
      </c>
    </row>
    <row r="587">
      <c r="A587" s="8" t="s">
        <v>1289</v>
      </c>
      <c r="B587" s="7" t="s">
        <v>1290</v>
      </c>
      <c r="C587" s="7" t="s">
        <v>195</v>
      </c>
      <c r="D587" s="7" t="s">
        <v>182</v>
      </c>
      <c r="E587" s="7" t="s">
        <v>182</v>
      </c>
      <c r="F587" s="7" t="s">
        <v>182</v>
      </c>
      <c r="G587" s="7" t="s">
        <v>182</v>
      </c>
      <c r="H587" s="7" t="s">
        <v>1291</v>
      </c>
      <c r="I587" s="7" t="s">
        <v>182</v>
      </c>
    </row>
    <row r="588">
      <c r="A588" s="8" t="s">
        <v>1292</v>
      </c>
      <c r="B588" s="7" t="s">
        <v>1293</v>
      </c>
      <c r="C588" s="7" t="s">
        <v>1294</v>
      </c>
      <c r="D588" s="7" t="s">
        <v>182</v>
      </c>
      <c r="E588" s="7" t="s">
        <v>182</v>
      </c>
      <c r="F588" s="7" t="s">
        <v>182</v>
      </c>
      <c r="G588" s="7" t="s">
        <v>182</v>
      </c>
      <c r="H588" s="7" t="s">
        <v>1295</v>
      </c>
      <c r="I588" s="7" t="s">
        <v>182</v>
      </c>
    </row>
    <row r="589">
      <c r="A589" s="8" t="s">
        <v>1296</v>
      </c>
      <c r="C589" s="7" t="s">
        <v>69</v>
      </c>
      <c r="D589" s="7" t="s">
        <v>182</v>
      </c>
      <c r="E589" s="8" t="s">
        <v>1297</v>
      </c>
      <c r="F589" s="7" t="s">
        <v>182</v>
      </c>
      <c r="G589" s="7" t="s">
        <v>182</v>
      </c>
      <c r="H589" s="7" t="s">
        <v>182</v>
      </c>
      <c r="I589" s="7" t="s">
        <v>182</v>
      </c>
    </row>
    <row r="590">
      <c r="A590" s="8" t="s">
        <v>1298</v>
      </c>
      <c r="B590" s="7" t="s">
        <v>1299</v>
      </c>
      <c r="C590" s="7" t="s">
        <v>16</v>
      </c>
      <c r="D590" s="7" t="s">
        <v>182</v>
      </c>
      <c r="E590" s="7" t="s">
        <v>182</v>
      </c>
      <c r="F590" s="7" t="s">
        <v>182</v>
      </c>
      <c r="G590" s="7" t="s">
        <v>182</v>
      </c>
      <c r="H590" s="7" t="s">
        <v>1300</v>
      </c>
      <c r="I590" s="7" t="s">
        <v>1300</v>
      </c>
    </row>
    <row r="591">
      <c r="A591" s="8" t="s">
        <v>1301</v>
      </c>
      <c r="C591" s="7" t="s">
        <v>69</v>
      </c>
      <c r="D591" s="7" t="s">
        <v>182</v>
      </c>
      <c r="E591" s="7" t="s">
        <v>182</v>
      </c>
      <c r="F591" s="7" t="s">
        <v>182</v>
      </c>
      <c r="G591" s="7" t="s">
        <v>182</v>
      </c>
      <c r="H591" s="7" t="s">
        <v>1302</v>
      </c>
      <c r="I591" s="7" t="s">
        <v>182</v>
      </c>
    </row>
    <row r="592">
      <c r="A592" s="8" t="s">
        <v>1303</v>
      </c>
      <c r="C592" s="7" t="s">
        <v>69</v>
      </c>
      <c r="D592" s="7" t="s">
        <v>182</v>
      </c>
      <c r="E592" s="8" t="s">
        <v>1304</v>
      </c>
      <c r="F592" s="7" t="s">
        <v>182</v>
      </c>
      <c r="G592" s="7" t="s">
        <v>182</v>
      </c>
      <c r="H592" s="7" t="s">
        <v>182</v>
      </c>
      <c r="I592" s="7" t="s">
        <v>182</v>
      </c>
    </row>
    <row r="593">
      <c r="A593" s="8" t="s">
        <v>1305</v>
      </c>
      <c r="C593" s="7" t="s">
        <v>69</v>
      </c>
      <c r="D593" s="7" t="s">
        <v>182</v>
      </c>
      <c r="E593" s="8" t="s">
        <v>1306</v>
      </c>
      <c r="F593" s="7" t="s">
        <v>182</v>
      </c>
      <c r="G593" s="7" t="s">
        <v>182</v>
      </c>
      <c r="H593" s="7" t="s">
        <v>182</v>
      </c>
      <c r="I593" s="7" t="s">
        <v>182</v>
      </c>
    </row>
    <row r="594">
      <c r="A594" s="8" t="s">
        <v>1307</v>
      </c>
      <c r="C594" s="7" t="s">
        <v>25</v>
      </c>
      <c r="D594" s="7" t="s">
        <v>182</v>
      </c>
      <c r="E594" s="7" t="s">
        <v>182</v>
      </c>
      <c r="F594" s="7" t="s">
        <v>182</v>
      </c>
      <c r="G594" s="7" t="s">
        <v>182</v>
      </c>
      <c r="H594" s="7" t="s">
        <v>1308</v>
      </c>
      <c r="I594" s="7" t="s">
        <v>182</v>
      </c>
    </row>
    <row r="595">
      <c r="A595" s="8" t="s">
        <v>1309</v>
      </c>
      <c r="C595" s="7" t="s">
        <v>1310</v>
      </c>
      <c r="D595" s="7" t="s">
        <v>182</v>
      </c>
      <c r="E595" s="8" t="s">
        <v>1311</v>
      </c>
      <c r="F595" s="7" t="s">
        <v>182</v>
      </c>
      <c r="G595" s="7" t="s">
        <v>182</v>
      </c>
      <c r="H595" s="7" t="s">
        <v>182</v>
      </c>
      <c r="I595" s="7" t="s">
        <v>182</v>
      </c>
    </row>
    <row r="596">
      <c r="A596" s="8" t="s">
        <v>1312</v>
      </c>
      <c r="C596" s="7" t="s">
        <v>69</v>
      </c>
      <c r="D596" s="7" t="s">
        <v>182</v>
      </c>
      <c r="E596" s="8" t="s">
        <v>1313</v>
      </c>
      <c r="F596" s="7" t="s">
        <v>182</v>
      </c>
      <c r="G596" s="7" t="s">
        <v>182</v>
      </c>
      <c r="H596" s="7" t="s">
        <v>182</v>
      </c>
      <c r="I596" s="7" t="s">
        <v>182</v>
      </c>
    </row>
    <row r="597">
      <c r="A597" s="8" t="s">
        <v>1314</v>
      </c>
      <c r="B597" s="7" t="s">
        <v>1315</v>
      </c>
      <c r="C597" s="7" t="s">
        <v>153</v>
      </c>
      <c r="D597" s="7" t="s">
        <v>182</v>
      </c>
      <c r="E597" s="7" t="s">
        <v>182</v>
      </c>
      <c r="F597" s="7" t="s">
        <v>182</v>
      </c>
      <c r="G597" s="7" t="s">
        <v>182</v>
      </c>
      <c r="H597" s="7" t="s">
        <v>182</v>
      </c>
      <c r="I597" s="7" t="s">
        <v>1316</v>
      </c>
    </row>
    <row r="598">
      <c r="A598" s="8" t="s">
        <v>1317</v>
      </c>
      <c r="C598" s="7" t="s">
        <v>19</v>
      </c>
      <c r="D598" s="7" t="s">
        <v>182</v>
      </c>
      <c r="E598" s="8" t="s">
        <v>20</v>
      </c>
      <c r="F598" s="7" t="s">
        <v>182</v>
      </c>
      <c r="G598" s="7" t="s">
        <v>182</v>
      </c>
      <c r="H598" s="7" t="s">
        <v>182</v>
      </c>
      <c r="I598" s="7" t="s">
        <v>182</v>
      </c>
    </row>
    <row r="599">
      <c r="A599" s="8" t="s">
        <v>1318</v>
      </c>
      <c r="B599" s="7" t="s">
        <v>1319</v>
      </c>
      <c r="C599" s="7" t="s">
        <v>69</v>
      </c>
      <c r="D599" s="7" t="s">
        <v>182</v>
      </c>
      <c r="E599" s="8" t="s">
        <v>1320</v>
      </c>
      <c r="F599" s="7" t="s">
        <v>182</v>
      </c>
      <c r="G599" s="7" t="s">
        <v>182</v>
      </c>
      <c r="H599" s="7" t="s">
        <v>182</v>
      </c>
      <c r="I599" s="7" t="s">
        <v>182</v>
      </c>
    </row>
    <row r="600">
      <c r="A600" s="8" t="s">
        <v>1321</v>
      </c>
      <c r="C600" s="7" t="s">
        <v>25</v>
      </c>
      <c r="D600" s="7" t="s">
        <v>182</v>
      </c>
      <c r="E600" s="8" t="s">
        <v>1322</v>
      </c>
      <c r="F600" s="7" t="s">
        <v>182</v>
      </c>
      <c r="G600" s="7" t="s">
        <v>182</v>
      </c>
      <c r="H600" s="7" t="s">
        <v>182</v>
      </c>
      <c r="I600" s="7" t="s">
        <v>182</v>
      </c>
    </row>
    <row r="601">
      <c r="A601" s="8" t="s">
        <v>1323</v>
      </c>
      <c r="B601" s="7" t="s">
        <v>1324</v>
      </c>
      <c r="C601" s="7" t="s">
        <v>16</v>
      </c>
      <c r="D601" s="7" t="s">
        <v>182</v>
      </c>
      <c r="E601" s="8" t="s">
        <v>1325</v>
      </c>
      <c r="F601" s="7" t="s">
        <v>182</v>
      </c>
      <c r="G601" s="7" t="s">
        <v>182</v>
      </c>
      <c r="H601" s="7" t="s">
        <v>182</v>
      </c>
      <c r="I601" s="7" t="s">
        <v>182</v>
      </c>
    </row>
    <row r="602">
      <c r="A602" s="8" t="s">
        <v>1326</v>
      </c>
      <c r="B602" s="7" t="s">
        <v>1327</v>
      </c>
      <c r="C602" s="7" t="s">
        <v>1015</v>
      </c>
      <c r="D602" s="7" t="s">
        <v>182</v>
      </c>
      <c r="E602" s="8" t="s">
        <v>1328</v>
      </c>
      <c r="F602" s="7" t="s">
        <v>182</v>
      </c>
      <c r="G602" s="7" t="s">
        <v>182</v>
      </c>
      <c r="H602" s="7" t="s">
        <v>182</v>
      </c>
      <c r="I602" s="7" t="s">
        <v>182</v>
      </c>
    </row>
    <row r="603">
      <c r="A603" s="8" t="s">
        <v>1329</v>
      </c>
      <c r="C603" s="7" t="s">
        <v>566</v>
      </c>
      <c r="D603" s="7" t="s">
        <v>182</v>
      </c>
      <c r="E603" s="8" t="s">
        <v>1330</v>
      </c>
      <c r="F603" s="7" t="s">
        <v>182</v>
      </c>
      <c r="G603" s="7" t="s">
        <v>182</v>
      </c>
      <c r="H603" s="7" t="s">
        <v>182</v>
      </c>
      <c r="I603" s="7" t="s">
        <v>182</v>
      </c>
    </row>
    <row r="604">
      <c r="A604" s="8" t="s">
        <v>1331</v>
      </c>
      <c r="C604" s="7" t="s">
        <v>10</v>
      </c>
      <c r="D604" s="7" t="s">
        <v>182</v>
      </c>
      <c r="E604" s="8" t="s">
        <v>1332</v>
      </c>
      <c r="F604" s="7" t="s">
        <v>182</v>
      </c>
      <c r="G604" s="7" t="s">
        <v>182</v>
      </c>
      <c r="H604" s="7" t="s">
        <v>182</v>
      </c>
      <c r="I604" s="7" t="s">
        <v>182</v>
      </c>
    </row>
    <row r="605">
      <c r="A605" s="8" t="s">
        <v>1333</v>
      </c>
      <c r="C605" s="7" t="s">
        <v>1334</v>
      </c>
      <c r="D605" s="7" t="s">
        <v>182</v>
      </c>
      <c r="E605" s="8" t="s">
        <v>1335</v>
      </c>
      <c r="F605" s="7" t="s">
        <v>182</v>
      </c>
      <c r="G605" s="7" t="s">
        <v>182</v>
      </c>
      <c r="H605" s="7" t="s">
        <v>182</v>
      </c>
      <c r="I605" s="7" t="s">
        <v>182</v>
      </c>
    </row>
    <row r="606">
      <c r="A606" s="8" t="s">
        <v>1336</v>
      </c>
      <c r="C606" s="7" t="s">
        <v>25</v>
      </c>
      <c r="D606" s="7" t="s">
        <v>182</v>
      </c>
      <c r="E606" s="8" t="s">
        <v>1337</v>
      </c>
      <c r="F606" s="7" t="s">
        <v>182</v>
      </c>
      <c r="G606" s="7" t="s">
        <v>182</v>
      </c>
      <c r="H606" s="7" t="s">
        <v>182</v>
      </c>
      <c r="I606" s="7" t="s">
        <v>182</v>
      </c>
    </row>
    <row r="607">
      <c r="A607" s="8" t="s">
        <v>1338</v>
      </c>
      <c r="C607" s="7" t="s">
        <v>10</v>
      </c>
      <c r="D607" s="7" t="s">
        <v>182</v>
      </c>
      <c r="E607" s="7" t="s">
        <v>182</v>
      </c>
      <c r="F607" s="7" t="s">
        <v>182</v>
      </c>
      <c r="G607" s="7" t="s">
        <v>182</v>
      </c>
      <c r="H607" s="7" t="s">
        <v>1339</v>
      </c>
      <c r="I607" s="7" t="s">
        <v>182</v>
      </c>
    </row>
    <row r="608">
      <c r="A608" s="8" t="s">
        <v>1340</v>
      </c>
      <c r="C608" s="7" t="s">
        <v>1341</v>
      </c>
      <c r="D608" s="7" t="s">
        <v>182</v>
      </c>
      <c r="E608" s="8" t="s">
        <v>1342</v>
      </c>
      <c r="F608" s="7" t="s">
        <v>182</v>
      </c>
      <c r="G608" s="7" t="s">
        <v>182</v>
      </c>
      <c r="H608" s="7" t="s">
        <v>182</v>
      </c>
      <c r="I608" s="7" t="s">
        <v>182</v>
      </c>
    </row>
    <row r="609">
      <c r="A609" s="8" t="s">
        <v>1343</v>
      </c>
      <c r="C609" s="7" t="s">
        <v>16</v>
      </c>
      <c r="D609" s="8" t="s">
        <v>1344</v>
      </c>
      <c r="E609" s="7" t="s">
        <v>182</v>
      </c>
      <c r="F609" s="7" t="s">
        <v>182</v>
      </c>
      <c r="G609" s="7" t="s">
        <v>182</v>
      </c>
      <c r="H609" s="7" t="s">
        <v>182</v>
      </c>
      <c r="I609" s="7" t="s">
        <v>182</v>
      </c>
    </row>
    <row r="610">
      <c r="A610" s="8" t="s">
        <v>1345</v>
      </c>
      <c r="C610" s="7" t="s">
        <v>25</v>
      </c>
      <c r="D610" s="7" t="s">
        <v>182</v>
      </c>
      <c r="E610" s="8" t="s">
        <v>1346</v>
      </c>
      <c r="F610" s="7" t="s">
        <v>182</v>
      </c>
      <c r="G610" s="7" t="s">
        <v>182</v>
      </c>
      <c r="H610" s="7" t="s">
        <v>182</v>
      </c>
      <c r="I610" s="7" t="s">
        <v>182</v>
      </c>
    </row>
    <row r="611">
      <c r="A611" s="8" t="s">
        <v>1347</v>
      </c>
      <c r="B611" s="7" t="s">
        <v>1348</v>
      </c>
      <c r="C611" s="7" t="s">
        <v>69</v>
      </c>
      <c r="D611" s="7" t="s">
        <v>182</v>
      </c>
      <c r="E611" s="8" t="s">
        <v>1349</v>
      </c>
      <c r="F611" s="7" t="s">
        <v>182</v>
      </c>
      <c r="G611" s="7" t="s">
        <v>182</v>
      </c>
      <c r="H611" s="7" t="s">
        <v>182</v>
      </c>
      <c r="I611" s="7" t="s">
        <v>182</v>
      </c>
    </row>
    <row r="612">
      <c r="A612" s="8" t="s">
        <v>1350</v>
      </c>
      <c r="B612" s="7" t="s">
        <v>1351</v>
      </c>
      <c r="C612" s="7" t="s">
        <v>69</v>
      </c>
      <c r="D612" s="7" t="s">
        <v>182</v>
      </c>
      <c r="E612" s="8" t="s">
        <v>1352</v>
      </c>
      <c r="F612" s="7" t="s">
        <v>182</v>
      </c>
      <c r="G612" s="7" t="s">
        <v>182</v>
      </c>
      <c r="H612" s="7" t="s">
        <v>182</v>
      </c>
      <c r="I612" s="7" t="s">
        <v>182</v>
      </c>
    </row>
    <row r="613">
      <c r="A613" s="8" t="s">
        <v>1353</v>
      </c>
      <c r="C613" s="7" t="s">
        <v>69</v>
      </c>
      <c r="D613" s="7" t="s">
        <v>182</v>
      </c>
      <c r="E613" s="8" t="s">
        <v>1354</v>
      </c>
      <c r="F613" s="7" t="s">
        <v>182</v>
      </c>
      <c r="G613" s="7" t="s">
        <v>182</v>
      </c>
      <c r="H613" s="7" t="s">
        <v>182</v>
      </c>
      <c r="I613" s="7" t="s">
        <v>182</v>
      </c>
    </row>
    <row r="614">
      <c r="A614" s="8" t="s">
        <v>1355</v>
      </c>
      <c r="C614" s="7" t="s">
        <v>84</v>
      </c>
      <c r="D614" s="7" t="s">
        <v>182</v>
      </c>
      <c r="E614" s="8" t="s">
        <v>1356</v>
      </c>
      <c r="F614" s="7" t="s">
        <v>182</v>
      </c>
      <c r="G614" s="7" t="s">
        <v>182</v>
      </c>
      <c r="H614" s="7" t="s">
        <v>182</v>
      </c>
      <c r="I614" s="7" t="s">
        <v>182</v>
      </c>
    </row>
    <row r="615">
      <c r="A615" s="8" t="s">
        <v>1357</v>
      </c>
      <c r="B615" s="7" t="s">
        <v>1358</v>
      </c>
      <c r="C615" s="7" t="s">
        <v>153</v>
      </c>
      <c r="D615" s="7" t="s">
        <v>182</v>
      </c>
      <c r="E615" s="7" t="s">
        <v>182</v>
      </c>
      <c r="F615" s="7" t="s">
        <v>182</v>
      </c>
      <c r="G615" s="7" t="s">
        <v>182</v>
      </c>
      <c r="H615" s="7" t="s">
        <v>1359</v>
      </c>
      <c r="I615" s="7" t="s">
        <v>1360</v>
      </c>
    </row>
    <row r="616">
      <c r="A616" s="8" t="s">
        <v>1361</v>
      </c>
      <c r="C616" s="7" t="s">
        <v>84</v>
      </c>
      <c r="D616" s="7" t="s">
        <v>182</v>
      </c>
      <c r="E616" s="8" t="s">
        <v>1362</v>
      </c>
      <c r="F616" s="7" t="s">
        <v>182</v>
      </c>
      <c r="G616" s="7" t="s">
        <v>182</v>
      </c>
      <c r="H616" s="7" t="s">
        <v>182</v>
      </c>
      <c r="I616" s="7" t="s">
        <v>182</v>
      </c>
    </row>
    <row r="617">
      <c r="A617" s="8" t="s">
        <v>1363</v>
      </c>
      <c r="B617" s="7" t="s">
        <v>1364</v>
      </c>
      <c r="C617" s="7" t="s">
        <v>34</v>
      </c>
      <c r="D617" s="7" t="s">
        <v>182</v>
      </c>
      <c r="E617" s="7" t="s">
        <v>182</v>
      </c>
      <c r="F617" s="7" t="s">
        <v>182</v>
      </c>
      <c r="G617" s="7" t="s">
        <v>182</v>
      </c>
      <c r="H617" s="7" t="s">
        <v>1365</v>
      </c>
      <c r="I617" s="7" t="s">
        <v>182</v>
      </c>
    </row>
    <row r="618">
      <c r="A618" s="8" t="s">
        <v>1366</v>
      </c>
      <c r="C618" s="7" t="s">
        <v>880</v>
      </c>
      <c r="D618" s="7" t="s">
        <v>182</v>
      </c>
      <c r="E618" s="7" t="s">
        <v>182</v>
      </c>
      <c r="F618" s="7" t="s">
        <v>1367</v>
      </c>
      <c r="G618" s="7" t="s">
        <v>182</v>
      </c>
      <c r="H618" s="7" t="s">
        <v>182</v>
      </c>
      <c r="I618" s="7" t="s">
        <v>182</v>
      </c>
    </row>
    <row r="619">
      <c r="A619" s="8" t="s">
        <v>1368</v>
      </c>
      <c r="C619" s="7" t="s">
        <v>326</v>
      </c>
      <c r="D619" s="7" t="s">
        <v>182</v>
      </c>
      <c r="E619" s="8" t="s">
        <v>1369</v>
      </c>
      <c r="F619" s="7" t="s">
        <v>182</v>
      </c>
      <c r="G619" s="7" t="s">
        <v>182</v>
      </c>
      <c r="H619" s="7" t="s">
        <v>182</v>
      </c>
      <c r="I619" s="7" t="s">
        <v>182</v>
      </c>
    </row>
    <row r="620">
      <c r="A620" s="8" t="s">
        <v>1370</v>
      </c>
      <c r="C620" s="7" t="s">
        <v>69</v>
      </c>
      <c r="D620" s="7" t="s">
        <v>182</v>
      </c>
      <c r="E620" s="8" t="s">
        <v>1371</v>
      </c>
      <c r="F620" s="7" t="s">
        <v>182</v>
      </c>
      <c r="G620" s="7" t="s">
        <v>182</v>
      </c>
      <c r="H620" s="7" t="s">
        <v>182</v>
      </c>
      <c r="I620" s="7" t="s">
        <v>182</v>
      </c>
    </row>
    <row r="621">
      <c r="A621" s="8" t="s">
        <v>1372</v>
      </c>
      <c r="B621" s="7" t="s">
        <v>1373</v>
      </c>
      <c r="C621" s="7" t="s">
        <v>69</v>
      </c>
      <c r="D621" s="7" t="s">
        <v>182</v>
      </c>
      <c r="E621" s="8" t="s">
        <v>1374</v>
      </c>
      <c r="F621" s="7" t="s">
        <v>182</v>
      </c>
      <c r="G621" s="7" t="s">
        <v>182</v>
      </c>
      <c r="H621" s="7" t="s">
        <v>182</v>
      </c>
      <c r="I621" s="7" t="s">
        <v>182</v>
      </c>
    </row>
    <row r="622">
      <c r="A622" s="8" t="s">
        <v>1375</v>
      </c>
      <c r="C622" s="7" t="s">
        <v>69</v>
      </c>
      <c r="D622" s="7" t="s">
        <v>182</v>
      </c>
      <c r="E622" s="7" t="s">
        <v>182</v>
      </c>
      <c r="F622" s="7" t="s">
        <v>182</v>
      </c>
      <c r="G622" s="7" t="s">
        <v>182</v>
      </c>
      <c r="H622" s="7" t="s">
        <v>1376</v>
      </c>
      <c r="I622" s="7" t="s">
        <v>182</v>
      </c>
    </row>
    <row r="623">
      <c r="A623" s="8" t="s">
        <v>1377</v>
      </c>
      <c r="C623" s="7" t="s">
        <v>69</v>
      </c>
      <c r="D623" s="7" t="s">
        <v>182</v>
      </c>
      <c r="E623" s="8" t="s">
        <v>1378</v>
      </c>
      <c r="F623" s="7" t="s">
        <v>182</v>
      </c>
      <c r="G623" s="7" t="s">
        <v>182</v>
      </c>
      <c r="H623" s="7" t="s">
        <v>182</v>
      </c>
      <c r="I623" s="7" t="s">
        <v>182</v>
      </c>
    </row>
    <row r="624">
      <c r="A624" s="8" t="s">
        <v>1379</v>
      </c>
      <c r="C624" s="7" t="s">
        <v>10</v>
      </c>
      <c r="D624" s="7" t="s">
        <v>182</v>
      </c>
      <c r="E624" s="7" t="s">
        <v>182</v>
      </c>
      <c r="F624" s="7" t="s">
        <v>182</v>
      </c>
      <c r="G624" s="7" t="s">
        <v>182</v>
      </c>
      <c r="H624" s="7" t="s">
        <v>1380</v>
      </c>
      <c r="I624" s="7" t="s">
        <v>182</v>
      </c>
    </row>
    <row r="625">
      <c r="A625" s="8" t="s">
        <v>1381</v>
      </c>
      <c r="C625" s="7" t="s">
        <v>25</v>
      </c>
      <c r="D625" s="7" t="s">
        <v>182</v>
      </c>
      <c r="E625" s="8" t="s">
        <v>1382</v>
      </c>
      <c r="F625" s="7" t="s">
        <v>182</v>
      </c>
      <c r="G625" s="7" t="s">
        <v>182</v>
      </c>
      <c r="H625" s="7" t="s">
        <v>182</v>
      </c>
      <c r="I625" s="7" t="s">
        <v>182</v>
      </c>
    </row>
    <row r="626">
      <c r="A626" s="8" t="s">
        <v>1383</v>
      </c>
      <c r="C626" s="7" t="s">
        <v>1310</v>
      </c>
      <c r="D626" s="8" t="s">
        <v>1384</v>
      </c>
      <c r="E626" s="7" t="s">
        <v>182</v>
      </c>
      <c r="F626" s="7" t="s">
        <v>182</v>
      </c>
      <c r="G626" s="7" t="s">
        <v>182</v>
      </c>
      <c r="H626" s="7" t="s">
        <v>1385</v>
      </c>
      <c r="I626" s="7" t="s">
        <v>182</v>
      </c>
    </row>
    <row r="627">
      <c r="A627" s="8" t="s">
        <v>1386</v>
      </c>
      <c r="C627" s="7" t="s">
        <v>1387</v>
      </c>
      <c r="D627" s="7" t="s">
        <v>182</v>
      </c>
      <c r="E627" s="8" t="s">
        <v>1388</v>
      </c>
      <c r="F627" s="7" t="s">
        <v>182</v>
      </c>
      <c r="G627" s="7" t="s">
        <v>182</v>
      </c>
      <c r="H627" s="7" t="s">
        <v>182</v>
      </c>
      <c r="I627" s="7" t="s">
        <v>182</v>
      </c>
    </row>
    <row r="628">
      <c r="A628" s="8" t="s">
        <v>1389</v>
      </c>
      <c r="C628" s="7" t="s">
        <v>84</v>
      </c>
      <c r="D628" s="7" t="s">
        <v>182</v>
      </c>
      <c r="E628" s="8" t="s">
        <v>1390</v>
      </c>
      <c r="F628" s="7" t="s">
        <v>182</v>
      </c>
      <c r="G628" s="7" t="s">
        <v>182</v>
      </c>
      <c r="H628" s="7" t="s">
        <v>1391</v>
      </c>
      <c r="I628" s="7" t="s">
        <v>182</v>
      </c>
    </row>
    <row r="629">
      <c r="A629" s="8" t="s">
        <v>1392</v>
      </c>
      <c r="B629" s="7" t="s">
        <v>1393</v>
      </c>
      <c r="C629" s="7" t="s">
        <v>25</v>
      </c>
      <c r="D629" s="7" t="s">
        <v>182</v>
      </c>
      <c r="E629" s="8" t="s">
        <v>1394</v>
      </c>
      <c r="F629" s="7" t="s">
        <v>182</v>
      </c>
      <c r="G629" s="7" t="s">
        <v>182</v>
      </c>
      <c r="H629" s="7" t="s">
        <v>182</v>
      </c>
      <c r="I629" s="7" t="s">
        <v>182</v>
      </c>
    </row>
    <row r="630">
      <c r="A630" s="8" t="s">
        <v>1395</v>
      </c>
      <c r="B630" s="7" t="s">
        <v>1396</v>
      </c>
      <c r="C630" s="7" t="s">
        <v>69</v>
      </c>
      <c r="D630" s="7" t="s">
        <v>182</v>
      </c>
      <c r="E630" s="8" t="s">
        <v>1397</v>
      </c>
      <c r="F630" s="7" t="s">
        <v>182</v>
      </c>
      <c r="G630" s="7" t="s">
        <v>182</v>
      </c>
      <c r="H630" s="7" t="s">
        <v>182</v>
      </c>
      <c r="I630" s="7" t="s">
        <v>182</v>
      </c>
    </row>
    <row r="631">
      <c r="A631" s="8" t="s">
        <v>1398</v>
      </c>
      <c r="C631" s="7" t="s">
        <v>16</v>
      </c>
      <c r="D631" s="7" t="s">
        <v>182</v>
      </c>
      <c r="E631" s="7" t="s">
        <v>182</v>
      </c>
      <c r="F631" s="7" t="s">
        <v>182</v>
      </c>
      <c r="G631" s="7" t="s">
        <v>182</v>
      </c>
      <c r="H631" s="7" t="s">
        <v>1399</v>
      </c>
      <c r="I631" s="7" t="s">
        <v>1400</v>
      </c>
    </row>
    <row r="632">
      <c r="A632" s="8" t="s">
        <v>1401</v>
      </c>
      <c r="B632" s="7" t="s">
        <v>1402</v>
      </c>
      <c r="C632" s="7" t="s">
        <v>1403</v>
      </c>
      <c r="D632" s="7" t="s">
        <v>182</v>
      </c>
      <c r="E632" s="8" t="s">
        <v>1404</v>
      </c>
      <c r="F632" s="7" t="s">
        <v>182</v>
      </c>
      <c r="G632" s="7" t="s">
        <v>182</v>
      </c>
      <c r="H632" s="7" t="s">
        <v>182</v>
      </c>
      <c r="I632" s="7" t="s">
        <v>182</v>
      </c>
    </row>
    <row r="633">
      <c r="A633" s="8" t="s">
        <v>1405</v>
      </c>
      <c r="B633" s="7" t="s">
        <v>1406</v>
      </c>
      <c r="C633" s="7" t="s">
        <v>1407</v>
      </c>
      <c r="D633" s="7" t="s">
        <v>182</v>
      </c>
      <c r="E633" s="7" t="s">
        <v>182</v>
      </c>
      <c r="F633" s="7" t="s">
        <v>182</v>
      </c>
      <c r="G633" s="7" t="s">
        <v>182</v>
      </c>
      <c r="H633" s="7" t="s">
        <v>1408</v>
      </c>
      <c r="I633" s="7" t="s">
        <v>182</v>
      </c>
    </row>
    <row r="634">
      <c r="A634" s="8" t="s">
        <v>1409</v>
      </c>
      <c r="C634" s="7" t="s">
        <v>25</v>
      </c>
      <c r="D634" s="7" t="s">
        <v>182</v>
      </c>
      <c r="E634" s="7" t="s">
        <v>182</v>
      </c>
      <c r="F634" s="7" t="s">
        <v>182</v>
      </c>
      <c r="G634" s="7" t="s">
        <v>182</v>
      </c>
      <c r="H634" s="7" t="s">
        <v>1410</v>
      </c>
      <c r="I634" s="7" t="s">
        <v>182</v>
      </c>
    </row>
    <row r="635">
      <c r="A635" s="8" t="s">
        <v>1411</v>
      </c>
      <c r="B635" s="7" t="s">
        <v>1412</v>
      </c>
      <c r="C635" s="7" t="s">
        <v>1413</v>
      </c>
      <c r="D635" s="7" t="s">
        <v>182</v>
      </c>
      <c r="E635" s="7" t="s">
        <v>182</v>
      </c>
      <c r="F635" s="7" t="s">
        <v>182</v>
      </c>
      <c r="G635" s="7" t="s">
        <v>1414</v>
      </c>
      <c r="H635" s="7" t="s">
        <v>182</v>
      </c>
      <c r="I635" s="7" t="s">
        <v>182</v>
      </c>
    </row>
    <row r="636">
      <c r="A636" s="8" t="s">
        <v>1415</v>
      </c>
      <c r="C636" s="7" t="s">
        <v>195</v>
      </c>
      <c r="D636" s="7" t="s">
        <v>182</v>
      </c>
      <c r="E636" s="7" t="s">
        <v>182</v>
      </c>
      <c r="F636" s="7" t="s">
        <v>182</v>
      </c>
      <c r="G636" s="7" t="s">
        <v>182</v>
      </c>
      <c r="H636" s="7" t="s">
        <v>1416</v>
      </c>
      <c r="I636" s="7" t="s">
        <v>182</v>
      </c>
    </row>
    <row r="637">
      <c r="A637" s="8" t="s">
        <v>1417</v>
      </c>
      <c r="B637" s="7" t="s">
        <v>1418</v>
      </c>
      <c r="C637" s="7" t="s">
        <v>853</v>
      </c>
      <c r="D637" s="7" t="s">
        <v>182</v>
      </c>
      <c r="E637" s="7" t="s">
        <v>182</v>
      </c>
      <c r="F637" s="7" t="s">
        <v>182</v>
      </c>
      <c r="G637" s="7" t="s">
        <v>182</v>
      </c>
      <c r="H637" s="7" t="s">
        <v>1419</v>
      </c>
      <c r="I637" s="7" t="s">
        <v>182</v>
      </c>
    </row>
    <row r="638">
      <c r="A638" s="8" t="s">
        <v>1420</v>
      </c>
      <c r="C638" s="7" t="s">
        <v>89</v>
      </c>
      <c r="D638" s="7" t="s">
        <v>182</v>
      </c>
      <c r="E638" s="8" t="s">
        <v>1421</v>
      </c>
      <c r="F638" s="7" t="s">
        <v>182</v>
      </c>
      <c r="G638" s="7" t="s">
        <v>182</v>
      </c>
      <c r="H638" s="7" t="s">
        <v>182</v>
      </c>
      <c r="I638" s="7" t="s">
        <v>182</v>
      </c>
    </row>
    <row r="639">
      <c r="A639" s="8" t="s">
        <v>1422</v>
      </c>
      <c r="B639" s="7" t="s">
        <v>1423</v>
      </c>
      <c r="C639" s="7" t="s">
        <v>25</v>
      </c>
      <c r="D639" s="7" t="s">
        <v>182</v>
      </c>
      <c r="E639" s="8" t="s">
        <v>1424</v>
      </c>
      <c r="F639" s="7" t="s">
        <v>182</v>
      </c>
      <c r="G639" s="7" t="s">
        <v>182</v>
      </c>
      <c r="H639" s="7" t="s">
        <v>182</v>
      </c>
      <c r="I639" s="7" t="s">
        <v>182</v>
      </c>
    </row>
    <row r="640">
      <c r="A640" s="8" t="s">
        <v>1425</v>
      </c>
      <c r="C640" s="7" t="s">
        <v>1426</v>
      </c>
      <c r="D640" s="7" t="s">
        <v>182</v>
      </c>
      <c r="E640" s="7" t="s">
        <v>182</v>
      </c>
      <c r="F640" s="7" t="s">
        <v>1427</v>
      </c>
      <c r="G640" s="7" t="s">
        <v>182</v>
      </c>
      <c r="H640" s="7" t="s">
        <v>1428</v>
      </c>
      <c r="I640" s="7" t="s">
        <v>182</v>
      </c>
    </row>
    <row r="641">
      <c r="A641" s="8" t="s">
        <v>1429</v>
      </c>
      <c r="C641" s="7" t="s">
        <v>25</v>
      </c>
      <c r="D641" s="7" t="s">
        <v>182</v>
      </c>
      <c r="E641" s="7" t="s">
        <v>182</v>
      </c>
      <c r="F641" s="7" t="s">
        <v>182</v>
      </c>
      <c r="G641" s="7" t="s">
        <v>182</v>
      </c>
      <c r="H641" s="7" t="s">
        <v>1430</v>
      </c>
      <c r="I641" s="7" t="s">
        <v>182</v>
      </c>
    </row>
    <row r="642">
      <c r="A642" s="8" t="s">
        <v>1431</v>
      </c>
      <c r="B642" s="7" t="s">
        <v>1432</v>
      </c>
      <c r="C642" s="7" t="s">
        <v>34</v>
      </c>
      <c r="D642" s="7" t="s">
        <v>182</v>
      </c>
      <c r="E642" s="8" t="s">
        <v>1433</v>
      </c>
      <c r="F642" s="7" t="s">
        <v>182</v>
      </c>
      <c r="G642" s="7" t="s">
        <v>182</v>
      </c>
      <c r="H642" s="7" t="s">
        <v>182</v>
      </c>
      <c r="I642" s="7" t="s">
        <v>182</v>
      </c>
    </row>
    <row r="643">
      <c r="A643" s="8" t="s">
        <v>1434</v>
      </c>
      <c r="B643" s="7" t="s">
        <v>1435</v>
      </c>
      <c r="C643" s="7" t="s">
        <v>47</v>
      </c>
      <c r="D643" s="7" t="s">
        <v>182</v>
      </c>
      <c r="E643" s="7" t="s">
        <v>182</v>
      </c>
      <c r="F643" s="7" t="s">
        <v>182</v>
      </c>
      <c r="G643" s="7" t="s">
        <v>182</v>
      </c>
      <c r="H643" s="7" t="s">
        <v>1436</v>
      </c>
      <c r="I643" s="7" t="s">
        <v>182</v>
      </c>
    </row>
    <row r="644">
      <c r="A644" s="8" t="s">
        <v>1437</v>
      </c>
      <c r="C644" s="7" t="s">
        <v>84</v>
      </c>
      <c r="D644" s="7" t="s">
        <v>182</v>
      </c>
      <c r="E644" s="8" t="s">
        <v>1438</v>
      </c>
      <c r="F644" s="7" t="s">
        <v>182</v>
      </c>
      <c r="G644" s="7" t="s">
        <v>182</v>
      </c>
      <c r="H644" s="7" t="s">
        <v>182</v>
      </c>
      <c r="I644" s="7" t="s">
        <v>182</v>
      </c>
    </row>
    <row r="645">
      <c r="A645" s="8" t="s">
        <v>1439</v>
      </c>
      <c r="C645" s="7" t="s">
        <v>1440</v>
      </c>
      <c r="D645" s="7" t="s">
        <v>182</v>
      </c>
      <c r="E645" s="8" t="s">
        <v>1441</v>
      </c>
      <c r="F645" s="7" t="s">
        <v>182</v>
      </c>
      <c r="G645" s="7" t="s">
        <v>182</v>
      </c>
      <c r="H645" s="7" t="s">
        <v>182</v>
      </c>
      <c r="I645" s="7" t="s">
        <v>182</v>
      </c>
    </row>
    <row r="646">
      <c r="A646" s="8" t="s">
        <v>1442</v>
      </c>
      <c r="C646" s="7" t="s">
        <v>89</v>
      </c>
      <c r="D646" s="7" t="s">
        <v>182</v>
      </c>
      <c r="E646" s="7" t="s">
        <v>182</v>
      </c>
      <c r="F646" s="7" t="s">
        <v>1443</v>
      </c>
      <c r="G646" s="7" t="s">
        <v>182</v>
      </c>
      <c r="H646" s="7" t="s">
        <v>1444</v>
      </c>
      <c r="I646" s="7" t="s">
        <v>182</v>
      </c>
    </row>
    <row r="647">
      <c r="A647" s="8" t="s">
        <v>1445</v>
      </c>
      <c r="B647" s="7" t="s">
        <v>1446</v>
      </c>
      <c r="C647" s="7" t="s">
        <v>47</v>
      </c>
      <c r="D647" s="7" t="s">
        <v>182</v>
      </c>
      <c r="E647" s="7" t="s">
        <v>182</v>
      </c>
      <c r="F647" s="7" t="s">
        <v>182</v>
      </c>
      <c r="G647" s="7" t="s">
        <v>182</v>
      </c>
      <c r="H647" s="7" t="s">
        <v>1447</v>
      </c>
      <c r="I647" s="7" t="s">
        <v>182</v>
      </c>
    </row>
    <row r="648">
      <c r="A648" s="8" t="s">
        <v>1448</v>
      </c>
      <c r="B648" s="7" t="s">
        <v>1449</v>
      </c>
      <c r="C648" s="7" t="s">
        <v>84</v>
      </c>
      <c r="D648" s="7" t="s">
        <v>182</v>
      </c>
      <c r="E648" s="8" t="s">
        <v>1450</v>
      </c>
      <c r="F648" s="7" t="s">
        <v>182</v>
      </c>
      <c r="G648" s="7" t="s">
        <v>182</v>
      </c>
      <c r="H648" s="7" t="s">
        <v>182</v>
      </c>
      <c r="I648" s="7" t="s">
        <v>182</v>
      </c>
    </row>
    <row r="649">
      <c r="A649" s="8" t="s">
        <v>1451</v>
      </c>
      <c r="B649" s="7" t="s">
        <v>1452</v>
      </c>
      <c r="C649" s="7" t="s">
        <v>617</v>
      </c>
      <c r="D649" s="7" t="s">
        <v>182</v>
      </c>
      <c r="E649" s="7" t="s">
        <v>182</v>
      </c>
      <c r="F649" s="7" t="s">
        <v>182</v>
      </c>
      <c r="G649" s="7" t="s">
        <v>182</v>
      </c>
      <c r="H649" s="7" t="s">
        <v>1453</v>
      </c>
      <c r="I649" s="7" t="s">
        <v>182</v>
      </c>
    </row>
    <row r="650">
      <c r="A650" s="8" t="s">
        <v>1454</v>
      </c>
      <c r="B650" s="7" t="s">
        <v>1455</v>
      </c>
      <c r="C650" s="7" t="s">
        <v>16</v>
      </c>
      <c r="D650" s="7" t="s">
        <v>182</v>
      </c>
      <c r="E650" s="8" t="s">
        <v>1456</v>
      </c>
      <c r="F650" s="7" t="s">
        <v>182</v>
      </c>
      <c r="G650" s="7" t="s">
        <v>182</v>
      </c>
      <c r="H650" s="7" t="s">
        <v>182</v>
      </c>
      <c r="I650" s="7" t="s">
        <v>182</v>
      </c>
    </row>
    <row r="651">
      <c r="A651" s="8" t="s">
        <v>1457</v>
      </c>
      <c r="C651" s="7" t="s">
        <v>16</v>
      </c>
      <c r="D651" s="7" t="s">
        <v>182</v>
      </c>
      <c r="E651" s="8" t="s">
        <v>1458</v>
      </c>
      <c r="F651" s="7" t="s">
        <v>182</v>
      </c>
      <c r="G651" s="7" t="s">
        <v>182</v>
      </c>
      <c r="H651" s="7" t="s">
        <v>182</v>
      </c>
      <c r="I651" s="7" t="s">
        <v>182</v>
      </c>
    </row>
    <row r="652">
      <c r="A652" s="8" t="s">
        <v>1459</v>
      </c>
      <c r="C652" s="7" t="s">
        <v>16</v>
      </c>
      <c r="D652" s="7" t="s">
        <v>182</v>
      </c>
      <c r="E652" s="8" t="s">
        <v>1460</v>
      </c>
      <c r="F652" s="7" t="s">
        <v>182</v>
      </c>
      <c r="G652" s="7" t="s">
        <v>182</v>
      </c>
      <c r="H652" s="7" t="s">
        <v>182</v>
      </c>
      <c r="I652" s="7" t="s">
        <v>182</v>
      </c>
    </row>
    <row r="653">
      <c r="A653" s="8" t="s">
        <v>1461</v>
      </c>
      <c r="B653" s="7" t="s">
        <v>1462</v>
      </c>
      <c r="C653" s="7" t="s">
        <v>16</v>
      </c>
      <c r="D653" s="7" t="s">
        <v>182</v>
      </c>
      <c r="E653" s="8" t="s">
        <v>1463</v>
      </c>
      <c r="F653" s="7" t="s">
        <v>182</v>
      </c>
      <c r="G653" s="7" t="s">
        <v>182</v>
      </c>
      <c r="H653" s="7" t="s">
        <v>182</v>
      </c>
      <c r="I653" s="7" t="s">
        <v>182</v>
      </c>
    </row>
    <row r="654">
      <c r="A654" s="8" t="s">
        <v>1464</v>
      </c>
      <c r="C654" s="7" t="s">
        <v>399</v>
      </c>
      <c r="D654" s="7" t="s">
        <v>182</v>
      </c>
      <c r="E654" s="8" t="s">
        <v>1465</v>
      </c>
      <c r="F654" s="7" t="s">
        <v>182</v>
      </c>
      <c r="G654" s="7" t="s">
        <v>182</v>
      </c>
      <c r="H654" s="7" t="s">
        <v>182</v>
      </c>
      <c r="I654" s="7" t="s">
        <v>182</v>
      </c>
    </row>
    <row r="655">
      <c r="A655" s="8" t="s">
        <v>1466</v>
      </c>
      <c r="C655" s="7" t="s">
        <v>19</v>
      </c>
      <c r="D655" s="7" t="s">
        <v>182</v>
      </c>
      <c r="E655" s="7" t="s">
        <v>182</v>
      </c>
      <c r="F655" s="7" t="s">
        <v>182</v>
      </c>
      <c r="G655" s="7" t="s">
        <v>182</v>
      </c>
      <c r="H655" s="7" t="s">
        <v>1467</v>
      </c>
      <c r="I655" s="7" t="s">
        <v>182</v>
      </c>
    </row>
    <row r="656">
      <c r="A656" s="8" t="s">
        <v>1468</v>
      </c>
      <c r="C656" s="7" t="s">
        <v>19</v>
      </c>
      <c r="D656" s="7" t="s">
        <v>182</v>
      </c>
      <c r="E656" s="7" t="s">
        <v>182</v>
      </c>
      <c r="F656" s="7" t="s">
        <v>182</v>
      </c>
      <c r="G656" s="7" t="s">
        <v>182</v>
      </c>
      <c r="H656" s="7" t="s">
        <v>1469</v>
      </c>
      <c r="I656" s="7" t="s">
        <v>182</v>
      </c>
    </row>
    <row r="657">
      <c r="A657" s="8" t="s">
        <v>1470</v>
      </c>
      <c r="B657" s="7" t="s">
        <v>1471</v>
      </c>
      <c r="C657" s="7" t="s">
        <v>89</v>
      </c>
      <c r="D657" s="7" t="s">
        <v>182</v>
      </c>
      <c r="E657" s="7" t="s">
        <v>182</v>
      </c>
      <c r="F657" s="7" t="s">
        <v>182</v>
      </c>
      <c r="G657" s="7" t="s">
        <v>182</v>
      </c>
      <c r="H657" s="7" t="s">
        <v>1472</v>
      </c>
      <c r="I657" s="7" t="s">
        <v>182</v>
      </c>
    </row>
    <row r="658">
      <c r="A658" s="8" t="s">
        <v>1473</v>
      </c>
      <c r="C658" s="7" t="s">
        <v>89</v>
      </c>
      <c r="D658" s="7" t="s">
        <v>182</v>
      </c>
      <c r="E658" s="7" t="s">
        <v>182</v>
      </c>
      <c r="F658" s="7" t="s">
        <v>182</v>
      </c>
      <c r="G658" s="7" t="s">
        <v>182</v>
      </c>
      <c r="H658" s="7" t="s">
        <v>1474</v>
      </c>
      <c r="I658" s="7" t="s">
        <v>182</v>
      </c>
    </row>
    <row r="659">
      <c r="A659" s="8" t="s">
        <v>1475</v>
      </c>
      <c r="C659" s="7" t="s">
        <v>69</v>
      </c>
      <c r="D659" s="7" t="s">
        <v>182</v>
      </c>
      <c r="E659" s="7" t="s">
        <v>182</v>
      </c>
      <c r="F659" s="7" t="s">
        <v>182</v>
      </c>
      <c r="G659" s="7" t="s">
        <v>182</v>
      </c>
      <c r="H659" s="7" t="s">
        <v>1476</v>
      </c>
      <c r="I659" s="7" t="s">
        <v>182</v>
      </c>
    </row>
    <row r="660">
      <c r="A660" s="8" t="s">
        <v>1477</v>
      </c>
      <c r="C660" s="7" t="s">
        <v>47</v>
      </c>
      <c r="D660" s="7" t="s">
        <v>182</v>
      </c>
      <c r="E660" s="8" t="s">
        <v>1478</v>
      </c>
      <c r="F660" s="7" t="s">
        <v>182</v>
      </c>
      <c r="G660" s="7" t="s">
        <v>182</v>
      </c>
      <c r="H660" s="7" t="s">
        <v>182</v>
      </c>
      <c r="I660" s="7" t="s">
        <v>182</v>
      </c>
    </row>
    <row r="661">
      <c r="A661" s="8" t="s">
        <v>1479</v>
      </c>
      <c r="B661" s="7" t="s">
        <v>1480</v>
      </c>
      <c r="C661" s="7" t="s">
        <v>69</v>
      </c>
      <c r="D661" s="7" t="s">
        <v>182</v>
      </c>
      <c r="E661" s="8" t="s">
        <v>1481</v>
      </c>
      <c r="F661" s="7" t="s">
        <v>182</v>
      </c>
      <c r="G661" s="7" t="s">
        <v>182</v>
      </c>
      <c r="H661" s="7" t="s">
        <v>182</v>
      </c>
      <c r="I661" s="7" t="s">
        <v>182</v>
      </c>
    </row>
    <row r="662">
      <c r="A662" s="8" t="s">
        <v>1482</v>
      </c>
      <c r="B662" s="7" t="s">
        <v>1483</v>
      </c>
      <c r="C662" s="7" t="s">
        <v>195</v>
      </c>
      <c r="D662" s="7" t="s">
        <v>182</v>
      </c>
      <c r="E662" s="7" t="s">
        <v>182</v>
      </c>
      <c r="F662" s="7" t="s">
        <v>182</v>
      </c>
      <c r="G662" s="7" t="s">
        <v>182</v>
      </c>
      <c r="H662" s="7" t="s">
        <v>1484</v>
      </c>
      <c r="I662" s="7" t="s">
        <v>182</v>
      </c>
    </row>
  </sheetData>
  <hyperlinks>
    <hyperlink r:id="rId1" ref="H375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 t="s">
        <v>511</v>
      </c>
      <c r="B2" s="7" t="s">
        <v>512</v>
      </c>
      <c r="C2" s="7" t="s">
        <v>182</v>
      </c>
      <c r="D2" s="8" t="s">
        <v>518</v>
      </c>
      <c r="E2" s="8" t="s">
        <v>518</v>
      </c>
      <c r="F2" s="7" t="s">
        <v>182</v>
      </c>
      <c r="G2" s="7" t="s">
        <v>512</v>
      </c>
      <c r="H2" s="7" t="s">
        <v>182</v>
      </c>
      <c r="I2" s="7" t="s">
        <v>182</v>
      </c>
      <c r="J2" s="4"/>
    </row>
    <row r="3">
      <c r="A3" s="8" t="s">
        <v>1500</v>
      </c>
      <c r="B3" s="7" t="s">
        <v>1501</v>
      </c>
      <c r="C3" s="7" t="s">
        <v>182</v>
      </c>
      <c r="D3" s="7" t="s">
        <v>182</v>
      </c>
      <c r="E3" s="8" t="s">
        <v>1502</v>
      </c>
      <c r="F3" s="7" t="s">
        <v>182</v>
      </c>
      <c r="G3" s="7" t="s">
        <v>182</v>
      </c>
      <c r="H3" s="7" t="s">
        <v>182</v>
      </c>
      <c r="I3" s="7" t="s">
        <v>182</v>
      </c>
      <c r="J3" s="4"/>
    </row>
    <row r="4">
      <c r="A4" s="8" t="s">
        <v>1503</v>
      </c>
      <c r="B4" s="7" t="s">
        <v>1504</v>
      </c>
      <c r="C4" s="7" t="s">
        <v>182</v>
      </c>
      <c r="D4" s="7" t="s">
        <v>182</v>
      </c>
      <c r="E4" s="8" t="s">
        <v>1505</v>
      </c>
      <c r="F4" s="7" t="s">
        <v>182</v>
      </c>
      <c r="G4" s="7" t="s">
        <v>182</v>
      </c>
      <c r="H4" s="7" t="s">
        <v>182</v>
      </c>
      <c r="I4" s="7" t="s">
        <v>182</v>
      </c>
      <c r="J4" s="4"/>
    </row>
    <row r="5">
      <c r="A5" s="8" t="s">
        <v>1506</v>
      </c>
      <c r="B5" s="7" t="s">
        <v>1507</v>
      </c>
      <c r="C5" s="7" t="s">
        <v>182</v>
      </c>
      <c r="D5" s="7" t="s">
        <v>182</v>
      </c>
      <c r="E5" s="7" t="s">
        <v>182</v>
      </c>
      <c r="F5" s="7" t="s">
        <v>182</v>
      </c>
      <c r="G5" s="7" t="s">
        <v>182</v>
      </c>
      <c r="H5" s="7" t="s">
        <v>1508</v>
      </c>
      <c r="I5" s="7" t="s">
        <v>182</v>
      </c>
      <c r="J5" s="4"/>
    </row>
    <row r="6">
      <c r="A6" s="8" t="s">
        <v>1509</v>
      </c>
      <c r="C6" s="7" t="s">
        <v>182</v>
      </c>
      <c r="D6" s="7" t="s">
        <v>182</v>
      </c>
      <c r="E6" s="8" t="s">
        <v>1510</v>
      </c>
      <c r="F6" s="7" t="s">
        <v>182</v>
      </c>
      <c r="G6" s="7" t="s">
        <v>182</v>
      </c>
      <c r="H6" s="7" t="s">
        <v>182</v>
      </c>
      <c r="I6" s="7" t="s">
        <v>182</v>
      </c>
      <c r="J6" s="4"/>
    </row>
    <row r="7">
      <c r="A7" s="8" t="s">
        <v>1511</v>
      </c>
      <c r="B7" s="7" t="s">
        <v>1512</v>
      </c>
      <c r="C7" s="7" t="s">
        <v>182</v>
      </c>
      <c r="D7" s="7" t="s">
        <v>182</v>
      </c>
      <c r="E7" s="7" t="s">
        <v>182</v>
      </c>
      <c r="F7" s="7" t="s">
        <v>182</v>
      </c>
      <c r="G7" s="7" t="s">
        <v>182</v>
      </c>
      <c r="H7" s="7" t="s">
        <v>1513</v>
      </c>
      <c r="I7" s="7" t="s">
        <v>182</v>
      </c>
      <c r="J7" s="4"/>
    </row>
    <row r="8">
      <c r="A8" s="8" t="s">
        <v>1514</v>
      </c>
      <c r="B8" s="7" t="s">
        <v>1515</v>
      </c>
      <c r="C8" s="7" t="s">
        <v>182</v>
      </c>
      <c r="D8" s="7" t="s">
        <v>182</v>
      </c>
      <c r="E8" s="7" t="s">
        <v>182</v>
      </c>
      <c r="F8" s="7" t="s">
        <v>182</v>
      </c>
      <c r="G8" s="7" t="s">
        <v>1516</v>
      </c>
      <c r="H8" s="7" t="s">
        <v>1517</v>
      </c>
      <c r="I8" s="7" t="s">
        <v>182</v>
      </c>
      <c r="J8" s="4"/>
    </row>
    <row r="9">
      <c r="A9" s="8" t="s">
        <v>1518</v>
      </c>
      <c r="B9" s="7" t="s">
        <v>1519</v>
      </c>
      <c r="C9" s="7" t="s">
        <v>182</v>
      </c>
      <c r="D9" s="7" t="s">
        <v>182</v>
      </c>
      <c r="E9" s="7" t="s">
        <v>182</v>
      </c>
      <c r="F9" s="7" t="s">
        <v>182</v>
      </c>
      <c r="G9" s="7" t="s">
        <v>182</v>
      </c>
      <c r="H9" s="7" t="s">
        <v>1520</v>
      </c>
      <c r="I9" s="7" t="s">
        <v>182</v>
      </c>
      <c r="J9" s="4"/>
    </row>
    <row r="10">
      <c r="A10" s="8" t="s">
        <v>1521</v>
      </c>
      <c r="C10" s="7" t="s">
        <v>182</v>
      </c>
      <c r="D10" s="8" t="s">
        <v>1522</v>
      </c>
      <c r="E10" s="7" t="s">
        <v>182</v>
      </c>
      <c r="F10" s="7" t="s">
        <v>182</v>
      </c>
      <c r="G10" s="7" t="s">
        <v>182</v>
      </c>
      <c r="H10" s="7" t="s">
        <v>182</v>
      </c>
      <c r="I10" s="7" t="s">
        <v>182</v>
      </c>
      <c r="J10" s="4"/>
    </row>
    <row r="11">
      <c r="A11" s="8" t="s">
        <v>1523</v>
      </c>
      <c r="B11" s="7" t="s">
        <v>1524</v>
      </c>
      <c r="C11" s="7" t="s">
        <v>182</v>
      </c>
      <c r="D11" s="7" t="s">
        <v>182</v>
      </c>
      <c r="E11" s="8" t="s">
        <v>1525</v>
      </c>
      <c r="F11" s="7" t="s">
        <v>182</v>
      </c>
      <c r="G11" s="7" t="s">
        <v>182</v>
      </c>
      <c r="H11" s="7" t="s">
        <v>182</v>
      </c>
      <c r="I11" s="7" t="s">
        <v>182</v>
      </c>
      <c r="J11" s="4"/>
    </row>
    <row r="12">
      <c r="A12" s="8" t="s">
        <v>1526</v>
      </c>
      <c r="B12" s="7" t="s">
        <v>192</v>
      </c>
      <c r="C12" s="7" t="s">
        <v>182</v>
      </c>
      <c r="D12" s="7"/>
      <c r="E12" s="8" t="s">
        <v>1527</v>
      </c>
      <c r="F12" s="7" t="s">
        <v>182</v>
      </c>
      <c r="G12" s="7" t="s">
        <v>182</v>
      </c>
      <c r="H12" s="7" t="s">
        <v>182</v>
      </c>
      <c r="I12" s="7" t="s">
        <v>182</v>
      </c>
      <c r="J12" s="4"/>
    </row>
    <row r="13">
      <c r="A13" s="8" t="s">
        <v>1528</v>
      </c>
      <c r="C13" s="7" t="s">
        <v>182</v>
      </c>
      <c r="D13" s="7" t="s">
        <v>182</v>
      </c>
      <c r="E13" s="8" t="s">
        <v>1529</v>
      </c>
      <c r="F13" s="7" t="s">
        <v>182</v>
      </c>
      <c r="G13" s="7" t="s">
        <v>182</v>
      </c>
      <c r="H13" s="7" t="s">
        <v>182</v>
      </c>
      <c r="I13" s="7" t="s">
        <v>182</v>
      </c>
      <c r="J13" s="4"/>
    </row>
    <row r="14">
      <c r="A14" s="8" t="s">
        <v>1530</v>
      </c>
      <c r="C14" s="7" t="s">
        <v>182</v>
      </c>
      <c r="D14" s="7" t="s">
        <v>182</v>
      </c>
      <c r="E14" s="8" t="s">
        <v>1531</v>
      </c>
      <c r="F14" s="7" t="s">
        <v>182</v>
      </c>
      <c r="G14" s="7" t="s">
        <v>182</v>
      </c>
      <c r="H14" s="7" t="s">
        <v>182</v>
      </c>
      <c r="I14" s="7" t="s">
        <v>182</v>
      </c>
      <c r="J14" s="4"/>
    </row>
    <row r="15">
      <c r="A15" s="8" t="s">
        <v>1532</v>
      </c>
      <c r="B15" s="7" t="s">
        <v>1533</v>
      </c>
      <c r="C15" s="7" t="s">
        <v>182</v>
      </c>
      <c r="D15" s="7" t="s">
        <v>182</v>
      </c>
      <c r="E15" s="8" t="s">
        <v>1534</v>
      </c>
      <c r="F15" s="7" t="s">
        <v>182</v>
      </c>
      <c r="G15" s="7" t="s">
        <v>182</v>
      </c>
      <c r="H15" s="7" t="s">
        <v>182</v>
      </c>
      <c r="I15" s="7" t="s">
        <v>182</v>
      </c>
      <c r="J15" s="4"/>
    </row>
    <row r="16">
      <c r="A16" s="8" t="s">
        <v>1535</v>
      </c>
      <c r="C16" s="7" t="s">
        <v>182</v>
      </c>
      <c r="D16" s="7" t="s">
        <v>182</v>
      </c>
      <c r="E16" s="8" t="s">
        <v>1536</v>
      </c>
      <c r="F16" s="7" t="s">
        <v>182</v>
      </c>
      <c r="G16" s="7" t="s">
        <v>182</v>
      </c>
      <c r="H16" s="7" t="s">
        <v>182</v>
      </c>
      <c r="I16" s="7" t="s">
        <v>182</v>
      </c>
      <c r="J16" s="4"/>
    </row>
    <row r="17">
      <c r="A17" s="8" t="s">
        <v>1537</v>
      </c>
      <c r="C17" s="7" t="s">
        <v>182</v>
      </c>
      <c r="D17" s="7" t="s">
        <v>182</v>
      </c>
      <c r="E17" s="7" t="s">
        <v>182</v>
      </c>
      <c r="F17" s="7" t="s">
        <v>182</v>
      </c>
      <c r="G17" s="7" t="s">
        <v>182</v>
      </c>
      <c r="H17" s="7" t="s">
        <v>182</v>
      </c>
      <c r="I17" s="7" t="s">
        <v>1538</v>
      </c>
      <c r="J17" s="4"/>
    </row>
    <row r="18">
      <c r="A18" s="8" t="s">
        <v>1539</v>
      </c>
      <c r="C18" s="7" t="s">
        <v>182</v>
      </c>
      <c r="D18" s="7" t="s">
        <v>182</v>
      </c>
      <c r="E18" s="8" t="s">
        <v>1540</v>
      </c>
      <c r="F18" s="7" t="s">
        <v>182</v>
      </c>
      <c r="G18" s="7" t="s">
        <v>182</v>
      </c>
      <c r="H18" s="7" t="s">
        <v>182</v>
      </c>
      <c r="I18" s="7" t="s">
        <v>182</v>
      </c>
      <c r="J18" s="4"/>
    </row>
    <row r="19">
      <c r="A19" s="8" t="s">
        <v>523</v>
      </c>
      <c r="B19" s="7" t="s">
        <v>524</v>
      </c>
      <c r="C19" s="7" t="s">
        <v>182</v>
      </c>
      <c r="D19" s="7" t="s">
        <v>182</v>
      </c>
      <c r="E19" s="8" t="s">
        <v>526</v>
      </c>
      <c r="F19" s="7" t="s">
        <v>182</v>
      </c>
      <c r="G19" s="7" t="s">
        <v>182</v>
      </c>
      <c r="H19" s="7" t="s">
        <v>182</v>
      </c>
      <c r="I19" s="7" t="s">
        <v>182</v>
      </c>
      <c r="J19" s="4"/>
    </row>
    <row r="20">
      <c r="A20" s="8" t="s">
        <v>515</v>
      </c>
      <c r="B20" s="7" t="s">
        <v>516</v>
      </c>
      <c r="C20" s="7" t="s">
        <v>182</v>
      </c>
      <c r="D20" s="7" t="s">
        <v>182</v>
      </c>
      <c r="E20" s="7" t="s">
        <v>182</v>
      </c>
      <c r="F20" s="7" t="s">
        <v>182</v>
      </c>
      <c r="G20" s="7" t="s">
        <v>182</v>
      </c>
      <c r="H20" s="7" t="s">
        <v>514</v>
      </c>
      <c r="I20" s="7" t="s">
        <v>182</v>
      </c>
      <c r="J20" s="4"/>
    </row>
    <row r="21">
      <c r="A21" s="8" t="s">
        <v>520</v>
      </c>
      <c r="B21" s="7" t="s">
        <v>521</v>
      </c>
      <c r="C21" s="7" t="s">
        <v>182</v>
      </c>
      <c r="D21" s="7" t="s">
        <v>182</v>
      </c>
      <c r="E21" s="8" t="s">
        <v>518</v>
      </c>
      <c r="F21" s="7" t="s">
        <v>182</v>
      </c>
      <c r="G21" s="7" t="s">
        <v>182</v>
      </c>
      <c r="H21" s="7" t="s">
        <v>182</v>
      </c>
      <c r="I21" s="7" t="s">
        <v>182</v>
      </c>
    </row>
    <row r="22">
      <c r="A22" s="8" t="s">
        <v>1541</v>
      </c>
      <c r="B22" s="7" t="s">
        <v>1542</v>
      </c>
      <c r="C22" s="7" t="s">
        <v>182</v>
      </c>
      <c r="D22" s="7" t="s">
        <v>182</v>
      </c>
      <c r="E22" s="7" t="s">
        <v>182</v>
      </c>
      <c r="F22" s="7" t="s">
        <v>182</v>
      </c>
      <c r="G22" s="7" t="s">
        <v>182</v>
      </c>
      <c r="H22" s="7" t="s">
        <v>1543</v>
      </c>
      <c r="I22" s="7" t="s">
        <v>182</v>
      </c>
    </row>
    <row r="23">
      <c r="A23" s="8" t="s">
        <v>1544</v>
      </c>
      <c r="B23" s="7" t="s">
        <v>1545</v>
      </c>
      <c r="C23" s="7" t="s">
        <v>182</v>
      </c>
      <c r="D23" s="7" t="s">
        <v>182</v>
      </c>
      <c r="E23" s="7" t="s">
        <v>182</v>
      </c>
      <c r="F23" s="7" t="s">
        <v>182</v>
      </c>
      <c r="G23" s="7" t="s">
        <v>182</v>
      </c>
      <c r="H23" s="7" t="s">
        <v>1546</v>
      </c>
      <c r="I23" s="7" t="s">
        <v>182</v>
      </c>
    </row>
    <row r="24">
      <c r="A24" s="8" t="s">
        <v>1547</v>
      </c>
      <c r="B24" s="7" t="s">
        <v>1548</v>
      </c>
      <c r="C24" s="7" t="s">
        <v>182</v>
      </c>
      <c r="D24" s="7" t="s">
        <v>182</v>
      </c>
      <c r="E24" s="7" t="s">
        <v>182</v>
      </c>
      <c r="F24" s="7" t="s">
        <v>182</v>
      </c>
      <c r="G24" s="7" t="s">
        <v>182</v>
      </c>
      <c r="H24" s="7" t="s">
        <v>1549</v>
      </c>
      <c r="I24" s="7" t="s">
        <v>182</v>
      </c>
    </row>
    <row r="25">
      <c r="A25" s="8" t="s">
        <v>1550</v>
      </c>
      <c r="C25" s="7" t="s">
        <v>182</v>
      </c>
      <c r="D25" s="7" t="s">
        <v>182</v>
      </c>
      <c r="E25" s="7" t="s">
        <v>182</v>
      </c>
      <c r="F25" s="7" t="s">
        <v>1551</v>
      </c>
      <c r="G25" s="7" t="s">
        <v>182</v>
      </c>
      <c r="H25" s="7" t="s">
        <v>182</v>
      </c>
      <c r="I25" s="7" t="s">
        <v>1552</v>
      </c>
    </row>
    <row r="26">
      <c r="A26" s="8" t="s">
        <v>1553</v>
      </c>
      <c r="B26" s="7" t="s">
        <v>1554</v>
      </c>
      <c r="C26" s="7" t="s">
        <v>182</v>
      </c>
      <c r="D26" s="7" t="s">
        <v>182</v>
      </c>
      <c r="E26" s="8" t="s">
        <v>1555</v>
      </c>
      <c r="F26" s="7" t="s">
        <v>182</v>
      </c>
      <c r="G26" s="7" t="s">
        <v>182</v>
      </c>
      <c r="H26" s="7" t="s">
        <v>182</v>
      </c>
      <c r="I26" s="7" t="s">
        <v>182</v>
      </c>
    </row>
    <row r="27">
      <c r="A27" s="8" t="s">
        <v>1556</v>
      </c>
      <c r="B27" s="7" t="s">
        <v>1557</v>
      </c>
      <c r="C27" s="7" t="s">
        <v>182</v>
      </c>
      <c r="D27" s="7" t="s">
        <v>182</v>
      </c>
      <c r="E27" s="8" t="s">
        <v>1558</v>
      </c>
      <c r="F27" s="7" t="s">
        <v>182</v>
      </c>
      <c r="G27" s="7" t="s">
        <v>182</v>
      </c>
      <c r="H27" s="7" t="s">
        <v>182</v>
      </c>
      <c r="I27" s="7" t="s">
        <v>182</v>
      </c>
    </row>
    <row r="28">
      <c r="A28" s="8" t="s">
        <v>1559</v>
      </c>
      <c r="C28" s="7" t="s">
        <v>182</v>
      </c>
      <c r="D28" s="7" t="s">
        <v>182</v>
      </c>
      <c r="E28" s="8" t="s">
        <v>1560</v>
      </c>
      <c r="F28" s="7" t="s">
        <v>182</v>
      </c>
      <c r="G28" s="7" t="s">
        <v>182</v>
      </c>
      <c r="H28" s="7" t="s">
        <v>182</v>
      </c>
      <c r="I28" s="7" t="s">
        <v>182</v>
      </c>
    </row>
    <row r="29">
      <c r="A29" s="8" t="s">
        <v>1561</v>
      </c>
      <c r="C29" s="7" t="s">
        <v>182</v>
      </c>
      <c r="D29" s="8" t="s">
        <v>1562</v>
      </c>
      <c r="E29" s="7" t="s">
        <v>182</v>
      </c>
      <c r="F29" s="7" t="s">
        <v>1563</v>
      </c>
      <c r="G29" s="7" t="s">
        <v>182</v>
      </c>
      <c r="H29" s="7" t="s">
        <v>1564</v>
      </c>
      <c r="I29" s="7" t="s">
        <v>182</v>
      </c>
    </row>
    <row r="30">
      <c r="A30" s="8" t="s">
        <v>986</v>
      </c>
      <c r="B30" s="7" t="s">
        <v>987</v>
      </c>
      <c r="C30" s="7" t="s">
        <v>182</v>
      </c>
      <c r="D30" s="7" t="s">
        <v>182</v>
      </c>
      <c r="E30" s="7" t="s">
        <v>182</v>
      </c>
      <c r="F30" s="7" t="s">
        <v>182</v>
      </c>
      <c r="G30" s="7" t="s">
        <v>182</v>
      </c>
      <c r="H30" s="7" t="s">
        <v>1565</v>
      </c>
      <c r="I30" s="7" t="s">
        <v>182</v>
      </c>
    </row>
    <row r="31">
      <c r="A31" s="8" t="s">
        <v>1566</v>
      </c>
      <c r="B31" s="7" t="s">
        <v>1567</v>
      </c>
      <c r="C31" s="7" t="s">
        <v>182</v>
      </c>
      <c r="D31" s="7" t="s">
        <v>182</v>
      </c>
      <c r="E31" s="7" t="s">
        <v>182</v>
      </c>
      <c r="F31" s="7" t="s">
        <v>182</v>
      </c>
      <c r="G31" s="7" t="s">
        <v>182</v>
      </c>
      <c r="H31" s="7" t="s">
        <v>1568</v>
      </c>
      <c r="I31" s="7" t="s">
        <v>182</v>
      </c>
    </row>
    <row r="32">
      <c r="A32" s="8" t="s">
        <v>1569</v>
      </c>
      <c r="B32" s="7" t="s">
        <v>1570</v>
      </c>
      <c r="C32" s="7" t="s">
        <v>182</v>
      </c>
      <c r="D32" s="7" t="s">
        <v>182</v>
      </c>
      <c r="E32" s="8" t="s">
        <v>1571</v>
      </c>
      <c r="F32" s="7" t="s">
        <v>182</v>
      </c>
      <c r="G32" s="7" t="s">
        <v>182</v>
      </c>
      <c r="H32" s="7" t="s">
        <v>182</v>
      </c>
      <c r="I32" s="7" t="s">
        <v>182</v>
      </c>
    </row>
    <row r="33">
      <c r="A33" s="8" t="s">
        <v>1572</v>
      </c>
      <c r="C33" s="7" t="s">
        <v>182</v>
      </c>
      <c r="D33" s="7" t="s">
        <v>182</v>
      </c>
      <c r="E33" s="8" t="s">
        <v>1573</v>
      </c>
      <c r="F33" s="7" t="s">
        <v>182</v>
      </c>
      <c r="G33" s="7" t="s">
        <v>182</v>
      </c>
      <c r="H33" s="7" t="s">
        <v>182</v>
      </c>
      <c r="I33" s="7" t="s">
        <v>182</v>
      </c>
    </row>
    <row r="34">
      <c r="A34" s="8" t="s">
        <v>559</v>
      </c>
      <c r="C34" s="7" t="s">
        <v>182</v>
      </c>
      <c r="D34" s="7" t="s">
        <v>182</v>
      </c>
      <c r="E34" s="8" t="s">
        <v>1574</v>
      </c>
      <c r="F34" s="7" t="s">
        <v>182</v>
      </c>
      <c r="G34" s="7" t="s">
        <v>182</v>
      </c>
      <c r="H34" s="7" t="s">
        <v>182</v>
      </c>
      <c r="I34" s="7" t="s">
        <v>182</v>
      </c>
    </row>
    <row r="35">
      <c r="A35" s="8" t="s">
        <v>1575</v>
      </c>
      <c r="B35" s="7" t="s">
        <v>1576</v>
      </c>
      <c r="C35" s="7" t="s">
        <v>182</v>
      </c>
      <c r="D35" s="7" t="s">
        <v>182</v>
      </c>
      <c r="E35" s="8" t="s">
        <v>1577</v>
      </c>
      <c r="F35" s="7" t="s">
        <v>182</v>
      </c>
      <c r="G35" s="7" t="s">
        <v>182</v>
      </c>
      <c r="H35" s="7" t="s">
        <v>1578</v>
      </c>
      <c r="I35" s="7" t="s">
        <v>182</v>
      </c>
      <c r="J35" s="7" t="s">
        <v>1579</v>
      </c>
    </row>
    <row r="36">
      <c r="A36" s="8" t="s">
        <v>1580</v>
      </c>
      <c r="B36" s="7" t="s">
        <v>1581</v>
      </c>
      <c r="C36" s="7" t="s">
        <v>182</v>
      </c>
      <c r="D36" s="7" t="s">
        <v>182</v>
      </c>
      <c r="E36" s="8" t="s">
        <v>1582</v>
      </c>
      <c r="F36" s="7" t="s">
        <v>182</v>
      </c>
      <c r="G36" s="7" t="s">
        <v>182</v>
      </c>
      <c r="H36" s="7" t="s">
        <v>182</v>
      </c>
      <c r="I36" s="7" t="s">
        <v>182</v>
      </c>
    </row>
    <row r="37">
      <c r="A37" s="8" t="s">
        <v>1583</v>
      </c>
      <c r="B37" s="7" t="s">
        <v>1584</v>
      </c>
      <c r="C37" s="7" t="s">
        <v>182</v>
      </c>
      <c r="D37" s="7" t="s">
        <v>182</v>
      </c>
      <c r="E37" s="7" t="s">
        <v>182</v>
      </c>
      <c r="F37" s="7" t="s">
        <v>182</v>
      </c>
      <c r="G37" s="7" t="s">
        <v>182</v>
      </c>
      <c r="H37" s="7" t="s">
        <v>1585</v>
      </c>
      <c r="I37" s="7" t="s">
        <v>182</v>
      </c>
    </row>
    <row r="38">
      <c r="A38" s="8" t="s">
        <v>1586</v>
      </c>
      <c r="B38" s="7" t="s">
        <v>1587</v>
      </c>
      <c r="C38" s="7" t="s">
        <v>182</v>
      </c>
      <c r="D38" s="7" t="s">
        <v>182</v>
      </c>
      <c r="E38" s="8" t="s">
        <v>1588</v>
      </c>
      <c r="F38" s="7" t="s">
        <v>182</v>
      </c>
      <c r="G38" s="7" t="s">
        <v>182</v>
      </c>
      <c r="H38" s="7" t="s">
        <v>182</v>
      </c>
      <c r="I38" s="7" t="s">
        <v>182</v>
      </c>
    </row>
    <row r="39">
      <c r="A39" s="8" t="s">
        <v>1589</v>
      </c>
      <c r="C39" s="7" t="s">
        <v>182</v>
      </c>
      <c r="D39" s="7" t="s">
        <v>182</v>
      </c>
      <c r="E39" s="8" t="s">
        <v>1590</v>
      </c>
      <c r="F39" s="7" t="s">
        <v>182</v>
      </c>
      <c r="G39" s="7" t="s">
        <v>182</v>
      </c>
      <c r="H39" s="7" t="s">
        <v>182</v>
      </c>
      <c r="I39" s="7" t="s">
        <v>182</v>
      </c>
    </row>
    <row r="40">
      <c r="A40" s="8" t="s">
        <v>1591</v>
      </c>
      <c r="B40" s="7" t="s">
        <v>1592</v>
      </c>
      <c r="C40" s="7" t="s">
        <v>182</v>
      </c>
      <c r="D40" s="7" t="s">
        <v>182</v>
      </c>
      <c r="E40" s="8" t="s">
        <v>1593</v>
      </c>
      <c r="F40" s="7" t="s">
        <v>182</v>
      </c>
      <c r="G40" s="7" t="s">
        <v>182</v>
      </c>
      <c r="H40" s="7" t="s">
        <v>182</v>
      </c>
      <c r="I40" s="7" t="s">
        <v>182</v>
      </c>
    </row>
    <row r="41">
      <c r="A41" s="8" t="s">
        <v>1594</v>
      </c>
      <c r="B41" s="7" t="s">
        <v>1595</v>
      </c>
      <c r="C41" s="7" t="s">
        <v>182</v>
      </c>
      <c r="D41" s="7" t="s">
        <v>182</v>
      </c>
      <c r="E41" s="7" t="s">
        <v>182</v>
      </c>
      <c r="F41" s="7" t="s">
        <v>182</v>
      </c>
      <c r="G41" s="7" t="s">
        <v>182</v>
      </c>
      <c r="H41" s="7" t="s">
        <v>1596</v>
      </c>
      <c r="I41" s="7" t="s">
        <v>182</v>
      </c>
    </row>
    <row r="42">
      <c r="A42" s="8" t="s">
        <v>582</v>
      </c>
      <c r="B42" s="7" t="s">
        <v>583</v>
      </c>
      <c r="C42" s="7" t="s">
        <v>182</v>
      </c>
      <c r="D42" s="7" t="s">
        <v>182</v>
      </c>
      <c r="E42" s="7" t="s">
        <v>182</v>
      </c>
      <c r="F42" s="7" t="s">
        <v>182</v>
      </c>
      <c r="G42" s="7" t="s">
        <v>182</v>
      </c>
      <c r="H42" s="7" t="s">
        <v>584</v>
      </c>
      <c r="I42" s="7" t="s">
        <v>182</v>
      </c>
    </row>
    <row r="43">
      <c r="A43" s="8" t="s">
        <v>1597</v>
      </c>
      <c r="B43" s="7" t="s">
        <v>1598</v>
      </c>
      <c r="C43" s="7" t="s">
        <v>182</v>
      </c>
      <c r="D43" s="7" t="s">
        <v>182</v>
      </c>
      <c r="E43" s="8" t="s">
        <v>1599</v>
      </c>
      <c r="F43" s="7" t="s">
        <v>182</v>
      </c>
      <c r="G43" s="7" t="s">
        <v>182</v>
      </c>
      <c r="H43" s="7" t="s">
        <v>182</v>
      </c>
      <c r="I43" s="7" t="s">
        <v>182</v>
      </c>
    </row>
    <row r="44">
      <c r="A44" s="8" t="s">
        <v>1600</v>
      </c>
      <c r="B44" s="7" t="s">
        <v>1601</v>
      </c>
      <c r="C44" s="7" t="s">
        <v>182</v>
      </c>
      <c r="D44" s="7" t="s">
        <v>182</v>
      </c>
      <c r="E44" s="8" t="s">
        <v>1602</v>
      </c>
      <c r="F44" s="7" t="s">
        <v>182</v>
      </c>
      <c r="G44" s="7" t="s">
        <v>182</v>
      </c>
      <c r="H44" s="7" t="s">
        <v>182</v>
      </c>
      <c r="I44" s="7" t="s">
        <v>182</v>
      </c>
    </row>
    <row r="45">
      <c r="A45" s="8" t="s">
        <v>928</v>
      </c>
      <c r="B45" s="7" t="s">
        <v>929</v>
      </c>
      <c r="C45" s="7" t="s">
        <v>182</v>
      </c>
      <c r="D45" s="7" t="s">
        <v>182</v>
      </c>
      <c r="E45" s="7" t="s">
        <v>182</v>
      </c>
      <c r="F45" s="7" t="s">
        <v>182</v>
      </c>
      <c r="G45" s="7" t="s">
        <v>182</v>
      </c>
      <c r="H45" s="7" t="s">
        <v>1603</v>
      </c>
      <c r="I45" s="7" t="s">
        <v>182</v>
      </c>
    </row>
    <row r="46">
      <c r="A46" s="8" t="s">
        <v>1604</v>
      </c>
      <c r="B46" s="7" t="s">
        <v>1605</v>
      </c>
      <c r="C46" s="7" t="s">
        <v>182</v>
      </c>
      <c r="D46" s="7" t="s">
        <v>182</v>
      </c>
      <c r="E46" s="8" t="s">
        <v>1606</v>
      </c>
      <c r="F46" s="7" t="s">
        <v>182</v>
      </c>
      <c r="G46" s="7" t="s">
        <v>182</v>
      </c>
      <c r="H46" s="7" t="s">
        <v>182</v>
      </c>
      <c r="I46" s="7" t="s">
        <v>182</v>
      </c>
    </row>
    <row r="47">
      <c r="A47" s="8" t="s">
        <v>1607</v>
      </c>
      <c r="C47" s="7" t="s">
        <v>182</v>
      </c>
      <c r="D47" s="7" t="s">
        <v>182</v>
      </c>
      <c r="E47" s="7" t="s">
        <v>182</v>
      </c>
      <c r="F47" s="7" t="s">
        <v>1608</v>
      </c>
      <c r="G47" s="7" t="s">
        <v>182</v>
      </c>
      <c r="H47" s="7" t="s">
        <v>1609</v>
      </c>
      <c r="I47" s="7" t="s">
        <v>182</v>
      </c>
    </row>
    <row r="48">
      <c r="A48" s="8" t="s">
        <v>1610</v>
      </c>
      <c r="B48" s="7" t="s">
        <v>1611</v>
      </c>
      <c r="C48" s="7" t="s">
        <v>182</v>
      </c>
      <c r="D48" s="7" t="s">
        <v>182</v>
      </c>
      <c r="E48" s="7" t="s">
        <v>182</v>
      </c>
      <c r="F48" s="7" t="s">
        <v>182</v>
      </c>
      <c r="G48" s="7" t="s">
        <v>182</v>
      </c>
      <c r="H48" s="7" t="s">
        <v>1612</v>
      </c>
      <c r="I48" s="7" t="s">
        <v>182</v>
      </c>
    </row>
    <row r="49">
      <c r="A49" s="8" t="s">
        <v>1613</v>
      </c>
      <c r="B49" s="7" t="s">
        <v>1614</v>
      </c>
      <c r="C49" s="7" t="s">
        <v>182</v>
      </c>
      <c r="D49" s="7"/>
      <c r="E49" s="8" t="s">
        <v>1615</v>
      </c>
      <c r="F49" s="7" t="s">
        <v>182</v>
      </c>
      <c r="G49" s="7" t="s">
        <v>182</v>
      </c>
      <c r="H49" s="7" t="s">
        <v>182</v>
      </c>
      <c r="I49" s="7" t="s">
        <v>182</v>
      </c>
    </row>
    <row r="50">
      <c r="A50" s="8" t="s">
        <v>1616</v>
      </c>
      <c r="C50" s="7" t="s">
        <v>182</v>
      </c>
      <c r="D50" s="8" t="s">
        <v>1617</v>
      </c>
      <c r="E50" s="8" t="s">
        <v>1617</v>
      </c>
      <c r="F50" s="7" t="s">
        <v>1618</v>
      </c>
      <c r="G50" s="7" t="s">
        <v>182</v>
      </c>
      <c r="H50" s="7" t="s">
        <v>182</v>
      </c>
      <c r="I50" s="7" t="s">
        <v>1619</v>
      </c>
      <c r="J50" s="7" t="s">
        <v>1620</v>
      </c>
    </row>
    <row r="51">
      <c r="A51" s="8" t="s">
        <v>1621</v>
      </c>
      <c r="C51" s="7" t="s">
        <v>182</v>
      </c>
      <c r="D51" s="7" t="s">
        <v>182</v>
      </c>
      <c r="E51" s="7" t="s">
        <v>182</v>
      </c>
      <c r="F51" s="7" t="s">
        <v>1622</v>
      </c>
      <c r="G51" s="7" t="s">
        <v>182</v>
      </c>
      <c r="H51" s="7" t="s">
        <v>182</v>
      </c>
      <c r="I51" s="7" t="s">
        <v>182</v>
      </c>
    </row>
    <row r="52">
      <c r="A52" s="8" t="s">
        <v>1623</v>
      </c>
      <c r="B52" s="7" t="s">
        <v>1624</v>
      </c>
      <c r="C52" s="7" t="s">
        <v>182</v>
      </c>
      <c r="D52" s="7" t="s">
        <v>182</v>
      </c>
      <c r="E52" s="8" t="s">
        <v>1625</v>
      </c>
      <c r="F52" s="7" t="s">
        <v>182</v>
      </c>
      <c r="G52" s="7" t="s">
        <v>182</v>
      </c>
      <c r="H52" s="7" t="s">
        <v>182</v>
      </c>
      <c r="I52" s="7" t="s">
        <v>182</v>
      </c>
    </row>
    <row r="53">
      <c r="A53" s="8" t="s">
        <v>1626</v>
      </c>
      <c r="B53" s="7" t="s">
        <v>1627</v>
      </c>
      <c r="C53" s="7" t="s">
        <v>182</v>
      </c>
      <c r="D53" s="7" t="s">
        <v>182</v>
      </c>
      <c r="E53" s="7" t="s">
        <v>182</v>
      </c>
      <c r="F53" s="7" t="s">
        <v>182</v>
      </c>
      <c r="G53" s="7" t="s">
        <v>182</v>
      </c>
      <c r="H53" s="7" t="s">
        <v>1628</v>
      </c>
      <c r="I53" s="7" t="s">
        <v>182</v>
      </c>
    </row>
    <row r="54">
      <c r="A54" s="8" t="s">
        <v>1629</v>
      </c>
      <c r="B54" s="7" t="s">
        <v>1630</v>
      </c>
      <c r="C54" s="7" t="s">
        <v>182</v>
      </c>
      <c r="D54" s="7" t="s">
        <v>182</v>
      </c>
      <c r="E54" s="8" t="s">
        <v>1631</v>
      </c>
      <c r="F54" s="7" t="s">
        <v>182</v>
      </c>
      <c r="G54" s="7" t="s">
        <v>182</v>
      </c>
      <c r="H54" s="7" t="s">
        <v>182</v>
      </c>
      <c r="I54" s="7" t="s">
        <v>182</v>
      </c>
    </row>
    <row r="55">
      <c r="A55" s="8" t="s">
        <v>1632</v>
      </c>
      <c r="C55" s="7" t="s">
        <v>182</v>
      </c>
      <c r="D55" s="7" t="s">
        <v>182</v>
      </c>
      <c r="E55" s="8" t="s">
        <v>1633</v>
      </c>
      <c r="F55" s="7" t="s">
        <v>182</v>
      </c>
      <c r="G55" s="7" t="s">
        <v>182</v>
      </c>
      <c r="H55" s="7" t="s">
        <v>182</v>
      </c>
      <c r="I55" s="7" t="s">
        <v>182</v>
      </c>
    </row>
    <row r="56">
      <c r="A56" s="8" t="s">
        <v>1634</v>
      </c>
      <c r="B56" s="7" t="s">
        <v>1635</v>
      </c>
      <c r="C56" s="7" t="s">
        <v>182</v>
      </c>
      <c r="D56" s="7"/>
      <c r="E56" s="8" t="s">
        <v>1636</v>
      </c>
      <c r="F56" s="7" t="s">
        <v>182</v>
      </c>
      <c r="G56" s="7" t="s">
        <v>182</v>
      </c>
      <c r="H56" s="7" t="s">
        <v>182</v>
      </c>
      <c r="I56" s="7" t="s">
        <v>182</v>
      </c>
    </row>
    <row r="57">
      <c r="A57" s="8" t="s">
        <v>1637</v>
      </c>
      <c r="B57" s="7" t="s">
        <v>1638</v>
      </c>
      <c r="C57" s="7" t="s">
        <v>182</v>
      </c>
      <c r="D57" s="7" t="s">
        <v>182</v>
      </c>
      <c r="E57" s="7" t="s">
        <v>182</v>
      </c>
      <c r="F57" s="7" t="s">
        <v>182</v>
      </c>
      <c r="G57" s="7" t="s">
        <v>182</v>
      </c>
      <c r="H57" s="7" t="s">
        <v>182</v>
      </c>
      <c r="I57" s="7" t="s">
        <v>1639</v>
      </c>
    </row>
    <row r="58">
      <c r="A58" s="8" t="s">
        <v>1640</v>
      </c>
      <c r="C58" s="7" t="s">
        <v>182</v>
      </c>
      <c r="D58" s="7" t="s">
        <v>182</v>
      </c>
      <c r="E58" s="7" t="s">
        <v>182</v>
      </c>
      <c r="F58" s="7" t="s">
        <v>182</v>
      </c>
      <c r="G58" s="7" t="s">
        <v>182</v>
      </c>
      <c r="H58" s="7" t="s">
        <v>1641</v>
      </c>
      <c r="I58" s="7" t="s">
        <v>182</v>
      </c>
    </row>
    <row r="59">
      <c r="A59" s="8" t="s">
        <v>1642</v>
      </c>
      <c r="C59" s="7" t="s">
        <v>182</v>
      </c>
      <c r="D59" s="7"/>
      <c r="E59" s="8" t="s">
        <v>1643</v>
      </c>
      <c r="F59" s="7" t="s">
        <v>182</v>
      </c>
      <c r="G59" s="7" t="s">
        <v>182</v>
      </c>
      <c r="H59" s="7" t="s">
        <v>182</v>
      </c>
      <c r="I59" s="7" t="s">
        <v>182</v>
      </c>
    </row>
    <row r="60">
      <c r="A60" s="8" t="s">
        <v>1644</v>
      </c>
      <c r="B60" s="7" t="s">
        <v>1645</v>
      </c>
      <c r="C60" s="7" t="s">
        <v>182</v>
      </c>
      <c r="D60" s="7" t="s">
        <v>182</v>
      </c>
      <c r="E60" s="7" t="s">
        <v>182</v>
      </c>
      <c r="F60" s="7" t="s">
        <v>182</v>
      </c>
      <c r="G60" s="7" t="s">
        <v>182</v>
      </c>
      <c r="H60" s="7" t="s">
        <v>1646</v>
      </c>
      <c r="I60" s="7" t="s">
        <v>182</v>
      </c>
    </row>
    <row r="61">
      <c r="A61" s="8" t="s">
        <v>1647</v>
      </c>
      <c r="B61" s="7" t="s">
        <v>1648</v>
      </c>
      <c r="C61" s="7" t="s">
        <v>182</v>
      </c>
      <c r="D61" s="7" t="s">
        <v>182</v>
      </c>
      <c r="E61" s="8" t="s">
        <v>1649</v>
      </c>
      <c r="F61" s="7" t="s">
        <v>182</v>
      </c>
      <c r="G61" s="7" t="s">
        <v>182</v>
      </c>
      <c r="H61" s="7" t="s">
        <v>182</v>
      </c>
      <c r="I61" s="7" t="s">
        <v>182</v>
      </c>
    </row>
    <row r="62">
      <c r="A62" s="8" t="s">
        <v>1650</v>
      </c>
      <c r="C62" s="7" t="s">
        <v>182</v>
      </c>
      <c r="D62" s="7" t="s">
        <v>182</v>
      </c>
      <c r="E62" s="8" t="s">
        <v>1651</v>
      </c>
      <c r="F62" s="7" t="s">
        <v>182</v>
      </c>
      <c r="G62" s="7" t="s">
        <v>182</v>
      </c>
      <c r="H62" s="7" t="s">
        <v>182</v>
      </c>
      <c r="I62" s="7" t="s">
        <v>182</v>
      </c>
    </row>
    <row r="63">
      <c r="A63" s="8" t="s">
        <v>1652</v>
      </c>
      <c r="B63" s="7" t="s">
        <v>1653</v>
      </c>
      <c r="C63" s="7" t="s">
        <v>182</v>
      </c>
      <c r="D63" s="7" t="s">
        <v>182</v>
      </c>
      <c r="E63" s="8" t="s">
        <v>1654</v>
      </c>
      <c r="F63" s="7" t="s">
        <v>182</v>
      </c>
      <c r="G63" s="7" t="s">
        <v>182</v>
      </c>
      <c r="H63" s="7" t="s">
        <v>182</v>
      </c>
      <c r="I63" s="7" t="s">
        <v>182</v>
      </c>
    </row>
    <row r="64">
      <c r="A64" s="8" t="s">
        <v>1655</v>
      </c>
      <c r="C64" s="7" t="s">
        <v>182</v>
      </c>
      <c r="D64" s="7" t="s">
        <v>182</v>
      </c>
      <c r="E64" s="8" t="s">
        <v>1656</v>
      </c>
      <c r="F64" s="7" t="s">
        <v>182</v>
      </c>
      <c r="G64" s="7" t="s">
        <v>182</v>
      </c>
      <c r="H64" s="7" t="s">
        <v>182</v>
      </c>
      <c r="I64" s="7" t="s">
        <v>182</v>
      </c>
    </row>
    <row r="65">
      <c r="A65" s="8" t="s">
        <v>1657</v>
      </c>
      <c r="B65" s="7" t="s">
        <v>1658</v>
      </c>
      <c r="C65" s="7" t="s">
        <v>182</v>
      </c>
      <c r="D65" s="7" t="s">
        <v>182</v>
      </c>
      <c r="E65" s="7" t="s">
        <v>182</v>
      </c>
      <c r="F65" s="7" t="s">
        <v>182</v>
      </c>
      <c r="G65" s="7" t="s">
        <v>182</v>
      </c>
      <c r="H65" s="7" t="s">
        <v>182</v>
      </c>
      <c r="I65" s="7" t="s">
        <v>1659</v>
      </c>
    </row>
    <row r="66">
      <c r="A66" s="8" t="s">
        <v>1660</v>
      </c>
      <c r="B66" s="7" t="s">
        <v>1661</v>
      </c>
      <c r="C66" s="7" t="s">
        <v>182</v>
      </c>
      <c r="D66" s="7" t="s">
        <v>182</v>
      </c>
      <c r="E66" s="7" t="s">
        <v>182</v>
      </c>
      <c r="F66" s="7" t="s">
        <v>182</v>
      </c>
      <c r="G66" s="7" t="s">
        <v>182</v>
      </c>
      <c r="H66" s="7" t="s">
        <v>1662</v>
      </c>
      <c r="I66" s="7" t="s">
        <v>1663</v>
      </c>
    </row>
    <row r="67">
      <c r="A67" s="8" t="s">
        <v>1664</v>
      </c>
      <c r="B67" s="7" t="s">
        <v>1665</v>
      </c>
      <c r="C67" s="7" t="s">
        <v>182</v>
      </c>
      <c r="D67" s="7" t="s">
        <v>182</v>
      </c>
      <c r="E67" s="7" t="s">
        <v>182</v>
      </c>
      <c r="F67" s="7" t="s">
        <v>182</v>
      </c>
      <c r="G67" s="7" t="s">
        <v>182</v>
      </c>
      <c r="H67" s="7" t="s">
        <v>182</v>
      </c>
      <c r="I67" s="7" t="s">
        <v>1666</v>
      </c>
    </row>
    <row r="68">
      <c r="A68" s="8" t="s">
        <v>1667</v>
      </c>
      <c r="C68" s="7" t="s">
        <v>182</v>
      </c>
      <c r="D68" s="7" t="s">
        <v>182</v>
      </c>
      <c r="E68" s="8" t="s">
        <v>1668</v>
      </c>
      <c r="F68" s="7" t="s">
        <v>182</v>
      </c>
      <c r="G68" s="7" t="s">
        <v>182</v>
      </c>
      <c r="H68" s="7" t="s">
        <v>182</v>
      </c>
      <c r="I68" s="7" t="s">
        <v>182</v>
      </c>
    </row>
    <row r="69">
      <c r="A69" s="8" t="s">
        <v>1669</v>
      </c>
      <c r="C69" s="7" t="s">
        <v>182</v>
      </c>
      <c r="D69" s="7" t="s">
        <v>182</v>
      </c>
      <c r="E69" s="7" t="s">
        <v>182</v>
      </c>
      <c r="F69" s="7" t="s">
        <v>182</v>
      </c>
      <c r="G69" s="7" t="s">
        <v>182</v>
      </c>
      <c r="H69" s="7" t="s">
        <v>1670</v>
      </c>
      <c r="I69" s="7" t="s">
        <v>182</v>
      </c>
    </row>
    <row r="70">
      <c r="A70" s="8" t="s">
        <v>1671</v>
      </c>
      <c r="B70" s="7" t="s">
        <v>1672</v>
      </c>
      <c r="C70" s="7" t="s">
        <v>182</v>
      </c>
      <c r="D70" s="7" t="s">
        <v>182</v>
      </c>
      <c r="E70" s="8" t="s">
        <v>1673</v>
      </c>
      <c r="F70" s="7" t="s">
        <v>182</v>
      </c>
      <c r="G70" s="7" t="s">
        <v>182</v>
      </c>
      <c r="H70" s="7" t="s">
        <v>182</v>
      </c>
      <c r="I70" s="7" t="s">
        <v>182</v>
      </c>
    </row>
    <row r="71">
      <c r="A71" s="8" t="s">
        <v>1674</v>
      </c>
      <c r="B71" s="7" t="s">
        <v>1675</v>
      </c>
      <c r="C71" s="7" t="s">
        <v>182</v>
      </c>
      <c r="D71" s="7" t="s">
        <v>182</v>
      </c>
      <c r="E71" s="7" t="s">
        <v>182</v>
      </c>
      <c r="F71" s="7" t="s">
        <v>182</v>
      </c>
      <c r="G71" s="7" t="s">
        <v>182</v>
      </c>
      <c r="H71" s="7" t="s">
        <v>1676</v>
      </c>
      <c r="I71" s="7" t="s">
        <v>182</v>
      </c>
    </row>
    <row r="72">
      <c r="A72" s="8" t="s">
        <v>1677</v>
      </c>
      <c r="C72" s="7" t="s">
        <v>182</v>
      </c>
      <c r="D72" s="7" t="s">
        <v>182</v>
      </c>
      <c r="E72" s="7" t="s">
        <v>182</v>
      </c>
      <c r="F72" s="7" t="s">
        <v>182</v>
      </c>
      <c r="G72" s="7" t="s">
        <v>182</v>
      </c>
      <c r="H72" s="7" t="s">
        <v>1678</v>
      </c>
      <c r="I72" s="7" t="s">
        <v>182</v>
      </c>
    </row>
    <row r="73">
      <c r="A73" s="8" t="s">
        <v>1679</v>
      </c>
      <c r="B73" s="7" t="s">
        <v>1680</v>
      </c>
      <c r="C73" s="7" t="s">
        <v>182</v>
      </c>
      <c r="D73" s="7" t="s">
        <v>182</v>
      </c>
      <c r="E73" s="7" t="s">
        <v>182</v>
      </c>
      <c r="F73" s="7" t="s">
        <v>182</v>
      </c>
      <c r="G73" s="7" t="s">
        <v>1681</v>
      </c>
      <c r="H73" s="7" t="s">
        <v>1682</v>
      </c>
      <c r="I73" s="7" t="s">
        <v>182</v>
      </c>
    </row>
    <row r="74">
      <c r="A74" s="8" t="s">
        <v>1683</v>
      </c>
      <c r="B74" s="7" t="s">
        <v>1684</v>
      </c>
      <c r="C74" s="7" t="s">
        <v>182</v>
      </c>
      <c r="D74" s="7" t="s">
        <v>182</v>
      </c>
      <c r="E74" s="8" t="s">
        <v>1685</v>
      </c>
      <c r="F74" s="7" t="s">
        <v>182</v>
      </c>
      <c r="G74" s="7" t="s">
        <v>182</v>
      </c>
      <c r="H74" s="7" t="s">
        <v>182</v>
      </c>
      <c r="I74" s="7" t="s">
        <v>182</v>
      </c>
    </row>
    <row r="75">
      <c r="A75" s="8" t="s">
        <v>1686</v>
      </c>
      <c r="B75" s="7" t="s">
        <v>1687</v>
      </c>
      <c r="C75" s="7" t="s">
        <v>182</v>
      </c>
      <c r="D75" s="7" t="s">
        <v>182</v>
      </c>
      <c r="E75" s="8" t="s">
        <v>1688</v>
      </c>
      <c r="F75" s="7" t="s">
        <v>182</v>
      </c>
      <c r="G75" s="7" t="s">
        <v>182</v>
      </c>
      <c r="H75" s="7" t="s">
        <v>182</v>
      </c>
      <c r="I75" s="7" t="s">
        <v>182</v>
      </c>
    </row>
    <row r="76">
      <c r="A76" s="8" t="s">
        <v>1689</v>
      </c>
      <c r="B76" s="7" t="s">
        <v>1690</v>
      </c>
      <c r="C76" s="7" t="s">
        <v>182</v>
      </c>
      <c r="D76" s="7" t="s">
        <v>182</v>
      </c>
      <c r="E76" s="8" t="s">
        <v>1691</v>
      </c>
      <c r="F76" s="7" t="s">
        <v>182</v>
      </c>
      <c r="G76" s="7" t="s">
        <v>182</v>
      </c>
      <c r="H76" s="7" t="s">
        <v>182</v>
      </c>
      <c r="I76" s="7" t="s">
        <v>182</v>
      </c>
    </row>
    <row r="77">
      <c r="A77" s="8" t="s">
        <v>1692</v>
      </c>
      <c r="C77" s="7" t="s">
        <v>182</v>
      </c>
      <c r="D77" s="7" t="s">
        <v>182</v>
      </c>
      <c r="E77" s="7" t="s">
        <v>182</v>
      </c>
      <c r="F77" s="7" t="s">
        <v>1693</v>
      </c>
      <c r="G77" s="7" t="s">
        <v>182</v>
      </c>
      <c r="H77" s="7" t="s">
        <v>1694</v>
      </c>
      <c r="I77" s="7" t="s">
        <v>182</v>
      </c>
    </row>
    <row r="78">
      <c r="A78" s="8" t="s">
        <v>1695</v>
      </c>
      <c r="B78" s="7" t="s">
        <v>1696</v>
      </c>
      <c r="C78" s="7" t="s">
        <v>182</v>
      </c>
      <c r="D78" s="7" t="s">
        <v>182</v>
      </c>
      <c r="E78" s="8" t="s">
        <v>1697</v>
      </c>
      <c r="F78" s="7" t="s">
        <v>182</v>
      </c>
      <c r="G78" s="7" t="s">
        <v>182</v>
      </c>
      <c r="H78" s="7" t="s">
        <v>182</v>
      </c>
      <c r="I78" s="7" t="s">
        <v>182</v>
      </c>
    </row>
    <row r="79">
      <c r="A79" s="8" t="s">
        <v>1698</v>
      </c>
      <c r="B79" s="7" t="s">
        <v>1699</v>
      </c>
      <c r="C79" s="7" t="s">
        <v>182</v>
      </c>
      <c r="D79" s="7"/>
      <c r="E79" s="8" t="s">
        <v>1700</v>
      </c>
      <c r="F79" s="7" t="s">
        <v>182</v>
      </c>
      <c r="G79" s="7" t="s">
        <v>182</v>
      </c>
      <c r="H79" s="7" t="s">
        <v>182</v>
      </c>
      <c r="I79" s="7" t="s">
        <v>182</v>
      </c>
    </row>
    <row r="80">
      <c r="A80" s="8" t="s">
        <v>1701</v>
      </c>
      <c r="B80" s="7" t="s">
        <v>1702</v>
      </c>
      <c r="C80" s="7" t="s">
        <v>182</v>
      </c>
      <c r="D80" s="7" t="s">
        <v>182</v>
      </c>
      <c r="E80" s="7" t="s">
        <v>182</v>
      </c>
      <c r="F80" s="7" t="s">
        <v>182</v>
      </c>
      <c r="G80" s="7" t="s">
        <v>182</v>
      </c>
      <c r="H80" s="7" t="s">
        <v>1703</v>
      </c>
      <c r="I80" s="7" t="s">
        <v>1704</v>
      </c>
    </row>
    <row r="81">
      <c r="A81" s="8" t="s">
        <v>1705</v>
      </c>
      <c r="B81" s="7" t="s">
        <v>1706</v>
      </c>
      <c r="C81" s="7" t="s">
        <v>182</v>
      </c>
      <c r="D81" s="7" t="s">
        <v>182</v>
      </c>
      <c r="E81" s="7" t="s">
        <v>182</v>
      </c>
      <c r="F81" s="7" t="s">
        <v>182</v>
      </c>
      <c r="G81" s="7" t="s">
        <v>182</v>
      </c>
      <c r="H81" s="7" t="s">
        <v>1707</v>
      </c>
      <c r="I81" s="7" t="s">
        <v>1708</v>
      </c>
    </row>
    <row r="82">
      <c r="A82" s="8" t="s">
        <v>1709</v>
      </c>
      <c r="B82" s="7" t="s">
        <v>1710</v>
      </c>
      <c r="C82" s="7" t="s">
        <v>182</v>
      </c>
      <c r="D82" s="7" t="s">
        <v>182</v>
      </c>
      <c r="E82" s="8" t="s">
        <v>1711</v>
      </c>
      <c r="F82" s="7" t="s">
        <v>182</v>
      </c>
      <c r="G82" s="7" t="s">
        <v>182</v>
      </c>
      <c r="H82" s="7" t="s">
        <v>182</v>
      </c>
      <c r="I82" s="7" t="s">
        <v>182</v>
      </c>
    </row>
    <row r="83">
      <c r="A83" s="8" t="s">
        <v>1712</v>
      </c>
      <c r="C83" s="7" t="s">
        <v>182</v>
      </c>
      <c r="D83" s="7" t="s">
        <v>182</v>
      </c>
      <c r="E83" s="8" t="s">
        <v>1713</v>
      </c>
      <c r="F83" s="7" t="s">
        <v>182</v>
      </c>
      <c r="G83" s="7" t="s">
        <v>182</v>
      </c>
      <c r="H83" s="7" t="s">
        <v>182</v>
      </c>
      <c r="I83" s="7" t="s">
        <v>182</v>
      </c>
    </row>
    <row r="84">
      <c r="A84" s="8" t="s">
        <v>1714</v>
      </c>
      <c r="C84" s="7" t="s">
        <v>182</v>
      </c>
      <c r="D84" s="7" t="s">
        <v>182</v>
      </c>
      <c r="E84" s="7" t="s">
        <v>182</v>
      </c>
      <c r="F84" s="7" t="s">
        <v>182</v>
      </c>
      <c r="G84" s="7" t="s">
        <v>182</v>
      </c>
      <c r="H84" s="7" t="s">
        <v>1715</v>
      </c>
      <c r="I84" s="7" t="s">
        <v>1716</v>
      </c>
    </row>
    <row r="85">
      <c r="A85" s="8" t="s">
        <v>1717</v>
      </c>
      <c r="B85" s="7" t="s">
        <v>1718</v>
      </c>
      <c r="C85" s="7" t="s">
        <v>182</v>
      </c>
      <c r="D85" s="8" t="s">
        <v>1719</v>
      </c>
      <c r="E85" s="7" t="s">
        <v>182</v>
      </c>
      <c r="F85" s="7" t="s">
        <v>182</v>
      </c>
      <c r="G85" s="7" t="s">
        <v>182</v>
      </c>
      <c r="H85" s="7" t="s">
        <v>182</v>
      </c>
      <c r="I85" s="7" t="s">
        <v>182</v>
      </c>
    </row>
    <row r="86">
      <c r="A86" s="8" t="s">
        <v>1720</v>
      </c>
      <c r="B86" s="7" t="s">
        <v>1721</v>
      </c>
      <c r="C86" s="7" t="s">
        <v>182</v>
      </c>
      <c r="D86" s="7" t="s">
        <v>182</v>
      </c>
      <c r="E86" s="8" t="s">
        <v>1722</v>
      </c>
      <c r="F86" s="7" t="s">
        <v>182</v>
      </c>
      <c r="G86" s="7" t="s">
        <v>182</v>
      </c>
      <c r="H86" s="7" t="s">
        <v>182</v>
      </c>
      <c r="I86" s="7" t="s">
        <v>182</v>
      </c>
    </row>
    <row r="87">
      <c r="A87" s="8" t="s">
        <v>1723</v>
      </c>
      <c r="B87" s="7" t="s">
        <v>1724</v>
      </c>
      <c r="C87" s="7" t="s">
        <v>182</v>
      </c>
      <c r="D87" s="7"/>
      <c r="E87" s="8" t="s">
        <v>1725</v>
      </c>
      <c r="F87" s="7" t="s">
        <v>182</v>
      </c>
      <c r="G87" s="7" t="s">
        <v>182</v>
      </c>
      <c r="H87" s="7" t="s">
        <v>182</v>
      </c>
      <c r="I87" s="7" t="s">
        <v>182</v>
      </c>
      <c r="J87" s="7" t="s">
        <v>1726</v>
      </c>
    </row>
    <row r="88">
      <c r="A88" s="8" t="s">
        <v>1727</v>
      </c>
      <c r="B88" s="7" t="s">
        <v>1728</v>
      </c>
      <c r="C88" s="7" t="s">
        <v>182</v>
      </c>
      <c r="D88" s="7" t="s">
        <v>182</v>
      </c>
      <c r="E88" s="8" t="s">
        <v>1729</v>
      </c>
      <c r="F88" s="7" t="s">
        <v>182</v>
      </c>
      <c r="G88" s="7" t="s">
        <v>182</v>
      </c>
      <c r="H88" s="7" t="s">
        <v>182</v>
      </c>
      <c r="I88" s="7" t="s">
        <v>182</v>
      </c>
    </row>
    <row r="89">
      <c r="A89" s="8" t="s">
        <v>1730</v>
      </c>
      <c r="C89" s="7" t="s">
        <v>182</v>
      </c>
      <c r="D89" s="7"/>
      <c r="E89" s="8" t="s">
        <v>1731</v>
      </c>
      <c r="F89" s="7" t="s">
        <v>182</v>
      </c>
      <c r="G89" s="7" t="s">
        <v>182</v>
      </c>
      <c r="H89" s="7" t="s">
        <v>182</v>
      </c>
      <c r="I89" s="7" t="s">
        <v>182</v>
      </c>
    </row>
    <row r="90">
      <c r="A90" s="8" t="s">
        <v>1732</v>
      </c>
      <c r="B90" s="7" t="s">
        <v>1733</v>
      </c>
      <c r="C90" s="7" t="s">
        <v>182</v>
      </c>
      <c r="D90" s="7" t="s">
        <v>182</v>
      </c>
      <c r="E90" s="8" t="s">
        <v>1734</v>
      </c>
      <c r="F90" s="7" t="s">
        <v>182</v>
      </c>
      <c r="G90" s="7" t="s">
        <v>182</v>
      </c>
      <c r="H90" s="7" t="s">
        <v>182</v>
      </c>
      <c r="I90" s="7" t="s">
        <v>182</v>
      </c>
    </row>
    <row r="91">
      <c r="A91" s="8" t="s">
        <v>1735</v>
      </c>
      <c r="B91" s="7" t="s">
        <v>1736</v>
      </c>
      <c r="C91" s="7" t="s">
        <v>182</v>
      </c>
      <c r="D91" s="8" t="s">
        <v>1737</v>
      </c>
      <c r="E91" s="7" t="s">
        <v>182</v>
      </c>
      <c r="F91" s="7" t="s">
        <v>182</v>
      </c>
      <c r="G91" s="7" t="s">
        <v>182</v>
      </c>
      <c r="H91" s="7" t="s">
        <v>182</v>
      </c>
      <c r="I91" s="7" t="s">
        <v>182</v>
      </c>
    </row>
    <row r="92">
      <c r="A92" s="8" t="s">
        <v>1738</v>
      </c>
      <c r="B92" s="7" t="s">
        <v>1739</v>
      </c>
      <c r="C92" s="7" t="s">
        <v>182</v>
      </c>
      <c r="D92" s="7"/>
      <c r="E92" s="8" t="s">
        <v>1740</v>
      </c>
      <c r="F92" s="7" t="s">
        <v>182</v>
      </c>
      <c r="G92" s="7" t="s">
        <v>182</v>
      </c>
      <c r="H92" s="7" t="s">
        <v>182</v>
      </c>
      <c r="I92" s="7" t="s">
        <v>182</v>
      </c>
    </row>
    <row r="93">
      <c r="A93" s="8" t="s">
        <v>1741</v>
      </c>
      <c r="C93" s="7" t="s">
        <v>182</v>
      </c>
      <c r="D93" s="7" t="s">
        <v>182</v>
      </c>
      <c r="E93" s="8" t="s">
        <v>1742</v>
      </c>
      <c r="F93" s="7" t="s">
        <v>182</v>
      </c>
      <c r="G93" s="7" t="s">
        <v>182</v>
      </c>
      <c r="H93" s="7" t="s">
        <v>182</v>
      </c>
      <c r="I93" s="7" t="s">
        <v>182</v>
      </c>
    </row>
    <row r="94">
      <c r="A94" s="8" t="s">
        <v>1743</v>
      </c>
      <c r="C94" s="7" t="s">
        <v>182</v>
      </c>
      <c r="D94" s="7" t="s">
        <v>182</v>
      </c>
      <c r="E94" s="8" t="s">
        <v>1744</v>
      </c>
      <c r="F94" s="7" t="s">
        <v>182</v>
      </c>
      <c r="G94" s="7" t="s">
        <v>182</v>
      </c>
      <c r="H94" s="7" t="s">
        <v>182</v>
      </c>
      <c r="I94" s="7" t="s">
        <v>182</v>
      </c>
    </row>
    <row r="95">
      <c r="A95" s="8" t="s">
        <v>1745</v>
      </c>
      <c r="B95" s="7" t="s">
        <v>1746</v>
      </c>
      <c r="C95" s="7" t="s">
        <v>182</v>
      </c>
      <c r="D95" s="7" t="s">
        <v>182</v>
      </c>
      <c r="E95" s="7" t="s">
        <v>182</v>
      </c>
      <c r="F95" s="7" t="s">
        <v>182</v>
      </c>
      <c r="G95" s="7" t="s">
        <v>182</v>
      </c>
      <c r="H95" s="7" t="s">
        <v>182</v>
      </c>
      <c r="I95" s="7" t="s">
        <v>1747</v>
      </c>
    </row>
    <row r="96">
      <c r="A96" s="8" t="s">
        <v>1748</v>
      </c>
      <c r="B96" s="7" t="s">
        <v>1749</v>
      </c>
      <c r="C96" s="7" t="s">
        <v>182</v>
      </c>
      <c r="D96" s="8" t="s">
        <v>1750</v>
      </c>
      <c r="E96" s="7" t="s">
        <v>182</v>
      </c>
      <c r="F96" s="7" t="s">
        <v>182</v>
      </c>
      <c r="G96" s="7" t="s">
        <v>182</v>
      </c>
      <c r="H96" s="7" t="s">
        <v>1751</v>
      </c>
      <c r="I96" s="7" t="s">
        <v>182</v>
      </c>
    </row>
    <row r="97">
      <c r="A97" s="8" t="s">
        <v>1752</v>
      </c>
      <c r="B97" s="7" t="s">
        <v>1753</v>
      </c>
      <c r="C97" s="7" t="s">
        <v>182</v>
      </c>
      <c r="D97" s="7" t="s">
        <v>182</v>
      </c>
      <c r="E97" s="7" t="s">
        <v>182</v>
      </c>
      <c r="F97" s="7" t="s">
        <v>182</v>
      </c>
      <c r="G97" s="7" t="s">
        <v>182</v>
      </c>
      <c r="H97" s="7" t="s">
        <v>1754</v>
      </c>
      <c r="I97" s="7" t="s">
        <v>182</v>
      </c>
    </row>
    <row r="98">
      <c r="A98" s="8" t="s">
        <v>1755</v>
      </c>
      <c r="C98" s="7" t="s">
        <v>182</v>
      </c>
      <c r="D98" s="7" t="s">
        <v>182</v>
      </c>
      <c r="E98" s="7" t="s">
        <v>182</v>
      </c>
      <c r="F98" s="7" t="s">
        <v>1756</v>
      </c>
      <c r="G98" s="7" t="s">
        <v>182</v>
      </c>
      <c r="H98" s="7" t="s">
        <v>182</v>
      </c>
      <c r="I98" s="7" t="s">
        <v>182</v>
      </c>
    </row>
    <row r="99">
      <c r="A99" s="8" t="s">
        <v>1757</v>
      </c>
      <c r="B99" s="7" t="s">
        <v>1758</v>
      </c>
      <c r="C99" s="7" t="s">
        <v>182</v>
      </c>
      <c r="D99" s="7" t="s">
        <v>182</v>
      </c>
      <c r="E99" s="7" t="s">
        <v>182</v>
      </c>
      <c r="F99" s="7" t="s">
        <v>182</v>
      </c>
      <c r="G99" s="7" t="s">
        <v>182</v>
      </c>
      <c r="H99" s="7" t="s">
        <v>1759</v>
      </c>
      <c r="I99" s="7" t="s">
        <v>182</v>
      </c>
    </row>
    <row r="100">
      <c r="A100" s="8" t="s">
        <v>1760</v>
      </c>
      <c r="B100" s="7" t="s">
        <v>1761</v>
      </c>
      <c r="C100" s="7" t="s">
        <v>182</v>
      </c>
      <c r="D100" s="7" t="s">
        <v>182</v>
      </c>
      <c r="E100" s="8" t="s">
        <v>1762</v>
      </c>
      <c r="F100" s="7" t="s">
        <v>182</v>
      </c>
      <c r="G100" s="7" t="s">
        <v>182</v>
      </c>
      <c r="H100" s="7" t="s">
        <v>182</v>
      </c>
      <c r="I100" s="7" t="s">
        <v>182</v>
      </c>
    </row>
    <row r="101">
      <c r="A101" s="8" t="s">
        <v>1763</v>
      </c>
      <c r="C101" s="7" t="s">
        <v>182</v>
      </c>
      <c r="D101" s="7" t="s">
        <v>182</v>
      </c>
      <c r="E101" s="8" t="s">
        <v>1764</v>
      </c>
      <c r="F101" s="7" t="s">
        <v>182</v>
      </c>
      <c r="G101" s="7" t="s">
        <v>182</v>
      </c>
      <c r="H101" s="7" t="s">
        <v>182</v>
      </c>
      <c r="I101" s="7" t="s">
        <v>182</v>
      </c>
    </row>
    <row r="102">
      <c r="A102" s="8" t="s">
        <v>1765</v>
      </c>
      <c r="C102" s="7" t="s">
        <v>182</v>
      </c>
      <c r="D102" s="7"/>
      <c r="E102" s="8" t="s">
        <v>1766</v>
      </c>
      <c r="F102" s="7" t="s">
        <v>182</v>
      </c>
      <c r="G102" s="7" t="s">
        <v>182</v>
      </c>
      <c r="H102" s="7" t="s">
        <v>182</v>
      </c>
      <c r="I102" s="7" t="s">
        <v>182</v>
      </c>
    </row>
    <row r="103">
      <c r="A103" s="8" t="s">
        <v>1767</v>
      </c>
      <c r="C103" s="7" t="s">
        <v>182</v>
      </c>
      <c r="D103" s="7"/>
      <c r="E103" s="8" t="s">
        <v>1768</v>
      </c>
      <c r="F103" s="7" t="s">
        <v>182</v>
      </c>
      <c r="G103" s="7" t="s">
        <v>182</v>
      </c>
      <c r="H103" s="7" t="s">
        <v>182</v>
      </c>
      <c r="I103" s="7" t="s">
        <v>182</v>
      </c>
    </row>
    <row r="104">
      <c r="A104" s="8" t="s">
        <v>1769</v>
      </c>
      <c r="C104" s="7" t="s">
        <v>182</v>
      </c>
      <c r="D104" s="7" t="s">
        <v>182</v>
      </c>
      <c r="E104" s="7" t="s">
        <v>182</v>
      </c>
      <c r="F104" s="7" t="s">
        <v>182</v>
      </c>
      <c r="G104" s="7" t="s">
        <v>182</v>
      </c>
      <c r="H104" s="7" t="s">
        <v>1770</v>
      </c>
      <c r="I104" s="7" t="s">
        <v>182</v>
      </c>
    </row>
    <row r="105">
      <c r="A105" s="8" t="s">
        <v>1771</v>
      </c>
      <c r="B105" s="7" t="s">
        <v>1772</v>
      </c>
      <c r="C105" s="7" t="s">
        <v>182</v>
      </c>
      <c r="D105" s="7" t="s">
        <v>182</v>
      </c>
      <c r="E105" s="8" t="s">
        <v>1773</v>
      </c>
      <c r="F105" s="7" t="s">
        <v>182</v>
      </c>
      <c r="G105" s="7" t="s">
        <v>182</v>
      </c>
      <c r="H105" s="7" t="s">
        <v>182</v>
      </c>
      <c r="I105" s="7" t="s">
        <v>182</v>
      </c>
    </row>
    <row r="106">
      <c r="A106" s="8" t="s">
        <v>1774</v>
      </c>
      <c r="B106" s="7" t="s">
        <v>1775</v>
      </c>
      <c r="C106" s="7" t="s">
        <v>182</v>
      </c>
      <c r="D106" s="7" t="s">
        <v>182</v>
      </c>
      <c r="E106" s="7" t="s">
        <v>182</v>
      </c>
      <c r="F106" s="7" t="s">
        <v>182</v>
      </c>
      <c r="G106" s="7" t="s">
        <v>182</v>
      </c>
      <c r="H106" s="7" t="s">
        <v>182</v>
      </c>
      <c r="I106" s="7" t="s">
        <v>1776</v>
      </c>
    </row>
    <row r="107">
      <c r="A107" s="8" t="s">
        <v>1777</v>
      </c>
      <c r="B107" s="7" t="s">
        <v>1778</v>
      </c>
      <c r="C107" s="7" t="s">
        <v>182</v>
      </c>
      <c r="D107" s="7" t="s">
        <v>182</v>
      </c>
      <c r="E107" s="8" t="s">
        <v>1779</v>
      </c>
      <c r="F107" s="7" t="s">
        <v>182</v>
      </c>
      <c r="G107" s="7" t="s">
        <v>182</v>
      </c>
      <c r="H107" s="7" t="s">
        <v>182</v>
      </c>
      <c r="I107" s="7" t="s">
        <v>182</v>
      </c>
    </row>
    <row r="108">
      <c r="A108" s="8" t="s">
        <v>1780</v>
      </c>
      <c r="B108" s="7" t="s">
        <v>1781</v>
      </c>
      <c r="C108" s="7" t="s">
        <v>182</v>
      </c>
      <c r="D108" s="7" t="s">
        <v>182</v>
      </c>
      <c r="E108" s="7" t="s">
        <v>182</v>
      </c>
      <c r="F108" s="7" t="s">
        <v>182</v>
      </c>
      <c r="G108" s="7" t="s">
        <v>182</v>
      </c>
      <c r="H108" s="7" t="s">
        <v>182</v>
      </c>
      <c r="I108" s="7" t="s">
        <v>1782</v>
      </c>
    </row>
    <row r="109">
      <c r="A109" s="8" t="s">
        <v>1783</v>
      </c>
      <c r="C109" s="7" t="s">
        <v>182</v>
      </c>
      <c r="D109" s="7" t="s">
        <v>182</v>
      </c>
      <c r="E109" s="7" t="s">
        <v>182</v>
      </c>
      <c r="F109" s="7" t="s">
        <v>1784</v>
      </c>
      <c r="G109" s="7" t="s">
        <v>182</v>
      </c>
      <c r="H109" s="7" t="s">
        <v>182</v>
      </c>
      <c r="I109" s="7" t="s">
        <v>182</v>
      </c>
    </row>
    <row r="110">
      <c r="A110" s="8" t="s">
        <v>1785</v>
      </c>
      <c r="C110" s="7" t="s">
        <v>182</v>
      </c>
      <c r="D110" s="7"/>
      <c r="E110" s="8" t="s">
        <v>1786</v>
      </c>
      <c r="F110" s="7" t="s">
        <v>182</v>
      </c>
      <c r="G110" s="7" t="s">
        <v>182</v>
      </c>
      <c r="H110" s="7" t="s">
        <v>182</v>
      </c>
      <c r="I110" s="7" t="s">
        <v>182</v>
      </c>
    </row>
    <row r="111">
      <c r="A111" s="8" t="s">
        <v>1787</v>
      </c>
      <c r="B111" s="7" t="s">
        <v>1788</v>
      </c>
      <c r="C111" s="7" t="s">
        <v>182</v>
      </c>
      <c r="D111" s="7" t="s">
        <v>182</v>
      </c>
      <c r="E111" s="7" t="s">
        <v>182</v>
      </c>
      <c r="F111" s="7" t="s">
        <v>182</v>
      </c>
      <c r="G111" s="7" t="s">
        <v>182</v>
      </c>
      <c r="H111" s="7" t="s">
        <v>182</v>
      </c>
      <c r="I111" s="7" t="s">
        <v>1789</v>
      </c>
    </row>
    <row r="112">
      <c r="A112" s="8" t="s">
        <v>1790</v>
      </c>
      <c r="B112" s="7" t="s">
        <v>1791</v>
      </c>
      <c r="C112" s="7" t="s">
        <v>182</v>
      </c>
      <c r="D112" s="7" t="s">
        <v>182</v>
      </c>
      <c r="E112" s="7" t="s">
        <v>182</v>
      </c>
      <c r="F112" s="7" t="s">
        <v>1792</v>
      </c>
      <c r="G112" s="7" t="s">
        <v>182</v>
      </c>
      <c r="H112" s="7" t="s">
        <v>182</v>
      </c>
      <c r="I112" s="7" t="s">
        <v>1793</v>
      </c>
    </row>
    <row r="113">
      <c r="A113" s="8" t="s">
        <v>1794</v>
      </c>
      <c r="B113" s="7" t="s">
        <v>1795</v>
      </c>
      <c r="C113" s="7" t="s">
        <v>182</v>
      </c>
      <c r="D113" s="7" t="s">
        <v>182</v>
      </c>
      <c r="E113" s="8" t="s">
        <v>1796</v>
      </c>
      <c r="F113" s="7" t="s">
        <v>182</v>
      </c>
      <c r="G113" s="7" t="s">
        <v>182</v>
      </c>
      <c r="H113" s="7" t="s">
        <v>182</v>
      </c>
      <c r="I113" s="7" t="s">
        <v>182</v>
      </c>
    </row>
    <row r="114">
      <c r="A114" s="8" t="s">
        <v>1797</v>
      </c>
      <c r="B114" s="7" t="s">
        <v>1798</v>
      </c>
      <c r="C114" s="7" t="s">
        <v>182</v>
      </c>
      <c r="D114" s="7" t="s">
        <v>182</v>
      </c>
      <c r="E114" s="7" t="s">
        <v>182</v>
      </c>
      <c r="F114" s="7" t="s">
        <v>182</v>
      </c>
      <c r="G114" s="7" t="s">
        <v>182</v>
      </c>
      <c r="H114" s="7" t="s">
        <v>1799</v>
      </c>
      <c r="I114" s="7" t="s">
        <v>182</v>
      </c>
    </row>
    <row r="115">
      <c r="A115" s="8" t="s">
        <v>1800</v>
      </c>
      <c r="C115" s="7" t="s">
        <v>182</v>
      </c>
      <c r="D115" s="7" t="s">
        <v>182</v>
      </c>
      <c r="E115" s="7" t="s">
        <v>182</v>
      </c>
      <c r="F115" s="7" t="s">
        <v>182</v>
      </c>
      <c r="G115" s="7" t="s">
        <v>182</v>
      </c>
      <c r="H115" s="7" t="s">
        <v>1801</v>
      </c>
      <c r="I115" s="7" t="s">
        <v>182</v>
      </c>
    </row>
    <row r="116">
      <c r="A116" s="8" t="s">
        <v>1802</v>
      </c>
      <c r="C116" s="7" t="s">
        <v>182</v>
      </c>
      <c r="D116" s="8" t="s">
        <v>1803</v>
      </c>
      <c r="E116" s="7" t="s">
        <v>182</v>
      </c>
      <c r="F116" s="7" t="s">
        <v>182</v>
      </c>
      <c r="G116" s="7" t="s">
        <v>182</v>
      </c>
      <c r="H116" s="7" t="s">
        <v>182</v>
      </c>
      <c r="I116" s="7" t="s">
        <v>1804</v>
      </c>
    </row>
    <row r="117">
      <c r="A117" s="8" t="s">
        <v>1805</v>
      </c>
      <c r="C117" s="7" t="s">
        <v>182</v>
      </c>
      <c r="D117" s="7" t="s">
        <v>182</v>
      </c>
      <c r="E117" s="8" t="s">
        <v>1806</v>
      </c>
      <c r="F117" s="7" t="s">
        <v>182</v>
      </c>
      <c r="G117" s="7" t="s">
        <v>182</v>
      </c>
      <c r="H117" s="7" t="s">
        <v>182</v>
      </c>
      <c r="I117" s="7" t="s">
        <v>182</v>
      </c>
    </row>
    <row r="118">
      <c r="A118" s="8" t="s">
        <v>1807</v>
      </c>
      <c r="B118" s="7" t="s">
        <v>1808</v>
      </c>
      <c r="C118" s="7" t="s">
        <v>182</v>
      </c>
      <c r="D118" s="7" t="s">
        <v>182</v>
      </c>
      <c r="E118" s="8" t="s">
        <v>1809</v>
      </c>
      <c r="F118" s="7" t="s">
        <v>182</v>
      </c>
      <c r="G118" s="7" t="s">
        <v>182</v>
      </c>
      <c r="H118" s="7" t="s">
        <v>182</v>
      </c>
      <c r="I118" s="7" t="s">
        <v>182</v>
      </c>
    </row>
    <row r="119">
      <c r="A119" s="8" t="s">
        <v>1810</v>
      </c>
      <c r="C119" s="7" t="s">
        <v>182</v>
      </c>
      <c r="D119" s="7" t="s">
        <v>182</v>
      </c>
      <c r="E119" s="8" t="s">
        <v>1811</v>
      </c>
      <c r="F119" s="7" t="s">
        <v>182</v>
      </c>
      <c r="G119" s="7" t="s">
        <v>182</v>
      </c>
      <c r="H119" s="7" t="s">
        <v>182</v>
      </c>
      <c r="I119" s="7" t="s">
        <v>182</v>
      </c>
    </row>
    <row r="120">
      <c r="A120" s="8" t="s">
        <v>1812</v>
      </c>
      <c r="C120" s="7" t="s">
        <v>182</v>
      </c>
      <c r="D120" s="7" t="s">
        <v>182</v>
      </c>
      <c r="E120" s="8" t="s">
        <v>1813</v>
      </c>
      <c r="F120" s="7" t="s">
        <v>182</v>
      </c>
      <c r="G120" s="7" t="s">
        <v>182</v>
      </c>
      <c r="H120" s="7" t="s">
        <v>182</v>
      </c>
      <c r="I120" s="7" t="s">
        <v>182</v>
      </c>
    </row>
    <row r="121">
      <c r="A121" s="8" t="s">
        <v>1814</v>
      </c>
      <c r="C121" s="7" t="s">
        <v>182</v>
      </c>
      <c r="D121" s="7" t="s">
        <v>182</v>
      </c>
      <c r="E121" s="8" t="s">
        <v>1815</v>
      </c>
      <c r="F121" s="7" t="s">
        <v>182</v>
      </c>
      <c r="G121" s="7" t="s">
        <v>182</v>
      </c>
      <c r="H121" s="7" t="s">
        <v>182</v>
      </c>
      <c r="I121" s="7" t="s">
        <v>182</v>
      </c>
    </row>
    <row r="122">
      <c r="A122" s="8" t="s">
        <v>1816</v>
      </c>
      <c r="B122" s="7" t="s">
        <v>1817</v>
      </c>
      <c r="C122" s="7" t="s">
        <v>182</v>
      </c>
      <c r="D122" s="7" t="s">
        <v>182</v>
      </c>
      <c r="E122" s="8" t="s">
        <v>1818</v>
      </c>
      <c r="F122" s="7" t="s">
        <v>182</v>
      </c>
      <c r="G122" s="7" t="s">
        <v>182</v>
      </c>
      <c r="H122" s="7" t="s">
        <v>182</v>
      </c>
      <c r="I122" s="7" t="s">
        <v>182</v>
      </c>
    </row>
    <row r="123">
      <c r="A123" s="8" t="s">
        <v>1819</v>
      </c>
      <c r="B123" s="7" t="s">
        <v>1820</v>
      </c>
      <c r="C123" s="7" t="s">
        <v>182</v>
      </c>
      <c r="D123" s="7" t="s">
        <v>182</v>
      </c>
      <c r="E123" s="8" t="s">
        <v>1821</v>
      </c>
      <c r="F123" s="7" t="s">
        <v>182</v>
      </c>
      <c r="G123" s="7" t="s">
        <v>182</v>
      </c>
      <c r="H123" s="7" t="s">
        <v>182</v>
      </c>
      <c r="I123" s="7" t="s">
        <v>182</v>
      </c>
    </row>
    <row r="124">
      <c r="A124" s="8" t="s">
        <v>1822</v>
      </c>
      <c r="C124" s="7" t="s">
        <v>182</v>
      </c>
      <c r="D124" s="7" t="s">
        <v>182</v>
      </c>
      <c r="E124" s="7" t="s">
        <v>182</v>
      </c>
      <c r="F124" s="7" t="s">
        <v>182</v>
      </c>
      <c r="G124" s="7" t="s">
        <v>182</v>
      </c>
      <c r="H124" s="7" t="s">
        <v>182</v>
      </c>
      <c r="I124" s="11" t="s">
        <v>1823</v>
      </c>
    </row>
    <row r="125">
      <c r="A125" s="8" t="s">
        <v>1824</v>
      </c>
      <c r="C125" s="7" t="s">
        <v>182</v>
      </c>
      <c r="D125" s="7" t="s">
        <v>182</v>
      </c>
      <c r="E125" s="8" t="s">
        <v>1825</v>
      </c>
      <c r="F125" s="7" t="s">
        <v>182</v>
      </c>
      <c r="G125" s="7" t="s">
        <v>182</v>
      </c>
      <c r="H125" s="7" t="s">
        <v>182</v>
      </c>
      <c r="I125" s="7" t="s">
        <v>182</v>
      </c>
    </row>
    <row r="126">
      <c r="A126" s="8" t="s">
        <v>1826</v>
      </c>
      <c r="B126" s="7" t="s">
        <v>1827</v>
      </c>
      <c r="C126" s="7" t="s">
        <v>182</v>
      </c>
      <c r="D126" s="7" t="s">
        <v>182</v>
      </c>
      <c r="E126" s="7" t="s">
        <v>182</v>
      </c>
      <c r="F126" s="7" t="s">
        <v>182</v>
      </c>
      <c r="G126" s="7" t="s">
        <v>182</v>
      </c>
      <c r="H126" s="7" t="s">
        <v>1828</v>
      </c>
      <c r="I126" s="7" t="s">
        <v>182</v>
      </c>
    </row>
    <row r="127">
      <c r="A127" s="8" t="s">
        <v>1829</v>
      </c>
      <c r="B127" s="7" t="s">
        <v>1830</v>
      </c>
      <c r="C127" s="7" t="s">
        <v>182</v>
      </c>
      <c r="D127" s="7" t="s">
        <v>182</v>
      </c>
      <c r="E127" s="8" t="s">
        <v>1831</v>
      </c>
      <c r="F127" s="7" t="s">
        <v>182</v>
      </c>
      <c r="G127" s="7" t="s">
        <v>182</v>
      </c>
      <c r="H127" s="7" t="s">
        <v>182</v>
      </c>
      <c r="I127" s="7" t="s">
        <v>182</v>
      </c>
    </row>
    <row r="128">
      <c r="A128" s="8" t="s">
        <v>1832</v>
      </c>
      <c r="B128" s="7" t="s">
        <v>1833</v>
      </c>
      <c r="C128" s="7" t="s">
        <v>182</v>
      </c>
      <c r="D128" s="7" t="s">
        <v>182</v>
      </c>
      <c r="E128" s="7" t="s">
        <v>182</v>
      </c>
      <c r="F128" s="7" t="s">
        <v>1834</v>
      </c>
      <c r="G128" s="7" t="s">
        <v>182</v>
      </c>
      <c r="H128" s="7" t="s">
        <v>182</v>
      </c>
      <c r="I128" s="7" t="s">
        <v>182</v>
      </c>
      <c r="J128" s="7" t="s">
        <v>1835</v>
      </c>
    </row>
    <row r="129">
      <c r="A129" s="8" t="s">
        <v>1836</v>
      </c>
      <c r="B129" s="7" t="s">
        <v>1837</v>
      </c>
      <c r="C129" s="7" t="s">
        <v>182</v>
      </c>
      <c r="D129" s="7" t="s">
        <v>182</v>
      </c>
      <c r="E129" s="8" t="s">
        <v>1838</v>
      </c>
      <c r="F129" s="7" t="s">
        <v>182</v>
      </c>
      <c r="G129" s="7" t="s">
        <v>182</v>
      </c>
      <c r="H129" s="7" t="s">
        <v>182</v>
      </c>
      <c r="I129" s="7" t="s">
        <v>182</v>
      </c>
    </row>
    <row r="130">
      <c r="A130" s="8" t="s">
        <v>1839</v>
      </c>
      <c r="B130" s="7" t="s">
        <v>1840</v>
      </c>
      <c r="C130" s="7" t="s">
        <v>182</v>
      </c>
      <c r="D130" s="7" t="s">
        <v>182</v>
      </c>
      <c r="E130" s="8" t="s">
        <v>1841</v>
      </c>
      <c r="F130" s="7" t="s">
        <v>182</v>
      </c>
      <c r="G130" s="7" t="s">
        <v>182</v>
      </c>
      <c r="H130" s="7" t="s">
        <v>182</v>
      </c>
      <c r="I130" s="7" t="s">
        <v>182</v>
      </c>
    </row>
    <row r="131">
      <c r="A131" s="8" t="s">
        <v>1842</v>
      </c>
      <c r="B131" s="7" t="s">
        <v>1843</v>
      </c>
      <c r="C131" s="7" t="s">
        <v>182</v>
      </c>
      <c r="D131" s="7" t="s">
        <v>182</v>
      </c>
      <c r="E131" s="8" t="s">
        <v>1844</v>
      </c>
      <c r="F131" s="7" t="s">
        <v>182</v>
      </c>
      <c r="G131" s="7" t="s">
        <v>182</v>
      </c>
      <c r="H131" s="7" t="s">
        <v>182</v>
      </c>
      <c r="I131" s="7" t="s">
        <v>182</v>
      </c>
    </row>
    <row r="132">
      <c r="A132" s="8" t="s">
        <v>1845</v>
      </c>
      <c r="B132" s="7" t="s">
        <v>1846</v>
      </c>
      <c r="C132" s="7" t="s">
        <v>182</v>
      </c>
      <c r="D132" s="7" t="s">
        <v>182</v>
      </c>
      <c r="E132" s="8" t="s">
        <v>1847</v>
      </c>
      <c r="F132" s="7" t="s">
        <v>182</v>
      </c>
      <c r="G132" s="7" t="s">
        <v>182</v>
      </c>
      <c r="H132" s="7" t="s">
        <v>182</v>
      </c>
      <c r="I132" s="7" t="s">
        <v>182</v>
      </c>
    </row>
    <row r="133">
      <c r="A133" s="8" t="s">
        <v>1848</v>
      </c>
      <c r="C133" s="7" t="s">
        <v>182</v>
      </c>
      <c r="D133" s="7" t="s">
        <v>182</v>
      </c>
      <c r="E133" s="8" t="s">
        <v>1849</v>
      </c>
      <c r="F133" s="7" t="s">
        <v>182</v>
      </c>
      <c r="G133" s="7" t="s">
        <v>182</v>
      </c>
      <c r="H133" s="7" t="s">
        <v>182</v>
      </c>
      <c r="I133" s="7" t="s">
        <v>182</v>
      </c>
    </row>
    <row r="134">
      <c r="A134" s="8" t="s">
        <v>1850</v>
      </c>
      <c r="B134" s="7" t="s">
        <v>1851</v>
      </c>
      <c r="C134" s="7" t="s">
        <v>182</v>
      </c>
      <c r="D134" s="7" t="s">
        <v>182</v>
      </c>
      <c r="E134" s="7" t="s">
        <v>182</v>
      </c>
      <c r="F134" s="7" t="s">
        <v>182</v>
      </c>
      <c r="G134" s="7" t="s">
        <v>182</v>
      </c>
      <c r="H134" s="7" t="s">
        <v>1852</v>
      </c>
      <c r="I134" s="7" t="s">
        <v>182</v>
      </c>
    </row>
    <row r="135">
      <c r="A135" s="8" t="s">
        <v>1853</v>
      </c>
      <c r="C135" s="7" t="s">
        <v>182</v>
      </c>
      <c r="D135" s="7" t="s">
        <v>182</v>
      </c>
      <c r="E135" s="8" t="s">
        <v>1854</v>
      </c>
      <c r="F135" s="7" t="s">
        <v>182</v>
      </c>
      <c r="G135" s="7" t="s">
        <v>182</v>
      </c>
      <c r="H135" s="7" t="s">
        <v>182</v>
      </c>
      <c r="I135" s="7" t="s">
        <v>182</v>
      </c>
    </row>
    <row r="136">
      <c r="A136" s="8" t="s">
        <v>1855</v>
      </c>
      <c r="C136" s="7" t="s">
        <v>182</v>
      </c>
      <c r="D136" s="7" t="s">
        <v>182</v>
      </c>
      <c r="E136" s="8" t="s">
        <v>1856</v>
      </c>
      <c r="F136" s="7" t="s">
        <v>182</v>
      </c>
      <c r="G136" s="7" t="s">
        <v>182</v>
      </c>
      <c r="H136" s="7" t="s">
        <v>182</v>
      </c>
      <c r="I136" s="7" t="s">
        <v>182</v>
      </c>
    </row>
    <row r="137">
      <c r="A137" s="8" t="s">
        <v>1857</v>
      </c>
      <c r="B137" s="7" t="s">
        <v>1858</v>
      </c>
      <c r="C137" s="7" t="s">
        <v>182</v>
      </c>
      <c r="D137" s="7" t="s">
        <v>182</v>
      </c>
      <c r="E137" s="8" t="s">
        <v>1859</v>
      </c>
      <c r="F137" s="7" t="s">
        <v>182</v>
      </c>
      <c r="G137" s="7" t="s">
        <v>182</v>
      </c>
      <c r="H137" s="7" t="s">
        <v>182</v>
      </c>
      <c r="I137" s="7" t="s">
        <v>182</v>
      </c>
    </row>
    <row r="138">
      <c r="A138" s="8" t="s">
        <v>1860</v>
      </c>
      <c r="C138" s="7" t="s">
        <v>182</v>
      </c>
      <c r="D138" s="7" t="s">
        <v>182</v>
      </c>
      <c r="E138" s="7" t="s">
        <v>182</v>
      </c>
      <c r="F138" s="7" t="s">
        <v>1861</v>
      </c>
      <c r="G138" s="7" t="s">
        <v>1862</v>
      </c>
      <c r="H138" s="7" t="s">
        <v>182</v>
      </c>
      <c r="I138" s="7" t="s">
        <v>182</v>
      </c>
    </row>
    <row r="139">
      <c r="A139" s="8" t="s">
        <v>1863</v>
      </c>
      <c r="B139" s="7" t="s">
        <v>1864</v>
      </c>
      <c r="C139" s="7" t="s">
        <v>182</v>
      </c>
      <c r="D139" s="7" t="s">
        <v>182</v>
      </c>
      <c r="E139" s="8" t="s">
        <v>1865</v>
      </c>
      <c r="F139" s="7" t="s">
        <v>182</v>
      </c>
      <c r="G139" s="7" t="s">
        <v>182</v>
      </c>
      <c r="H139" s="7" t="s">
        <v>182</v>
      </c>
      <c r="I139" s="7" t="s">
        <v>182</v>
      </c>
    </row>
    <row r="140">
      <c r="A140" s="8" t="s">
        <v>1866</v>
      </c>
      <c r="B140" s="7" t="s">
        <v>1867</v>
      </c>
      <c r="C140" s="7" t="s">
        <v>182</v>
      </c>
      <c r="D140" s="7" t="s">
        <v>182</v>
      </c>
      <c r="E140" s="8" t="s">
        <v>1868</v>
      </c>
      <c r="F140" s="7" t="s">
        <v>182</v>
      </c>
      <c r="G140" s="7" t="s">
        <v>182</v>
      </c>
      <c r="H140" s="7" t="s">
        <v>182</v>
      </c>
      <c r="I140" s="7" t="s">
        <v>182</v>
      </c>
    </row>
    <row r="141">
      <c r="A141" s="8" t="s">
        <v>1869</v>
      </c>
      <c r="B141" s="7" t="s">
        <v>1870</v>
      </c>
      <c r="C141" s="7" t="s">
        <v>182</v>
      </c>
      <c r="D141" s="7" t="s">
        <v>182</v>
      </c>
      <c r="E141" s="8" t="s">
        <v>1871</v>
      </c>
      <c r="F141" s="7" t="s">
        <v>182</v>
      </c>
      <c r="G141" s="7" t="s">
        <v>182</v>
      </c>
      <c r="H141" s="7" t="s">
        <v>182</v>
      </c>
      <c r="I141" s="7" t="s">
        <v>182</v>
      </c>
    </row>
    <row r="142">
      <c r="A142" s="8" t="s">
        <v>1872</v>
      </c>
      <c r="C142" s="7" t="s">
        <v>182</v>
      </c>
      <c r="D142" s="7" t="s">
        <v>182</v>
      </c>
      <c r="E142" s="8" t="s">
        <v>1873</v>
      </c>
      <c r="F142" s="7" t="s">
        <v>182</v>
      </c>
      <c r="G142" s="7" t="s">
        <v>182</v>
      </c>
      <c r="H142" s="7" t="s">
        <v>182</v>
      </c>
      <c r="I142" s="7" t="s">
        <v>182</v>
      </c>
    </row>
    <row r="143">
      <c r="A143" s="8" t="s">
        <v>778</v>
      </c>
      <c r="B143" s="7" t="s">
        <v>779</v>
      </c>
      <c r="C143" s="7" t="s">
        <v>182</v>
      </c>
      <c r="D143" s="7" t="s">
        <v>182</v>
      </c>
      <c r="E143" s="8" t="s">
        <v>780</v>
      </c>
      <c r="F143" s="7" t="s">
        <v>182</v>
      </c>
      <c r="G143" s="7" t="s">
        <v>182</v>
      </c>
      <c r="H143" s="7" t="s">
        <v>182</v>
      </c>
      <c r="I143" s="7" t="s">
        <v>182</v>
      </c>
    </row>
    <row r="144">
      <c r="A144" s="8" t="s">
        <v>1874</v>
      </c>
      <c r="B144" s="7" t="s">
        <v>1875</v>
      </c>
      <c r="C144" s="7" t="s">
        <v>182</v>
      </c>
      <c r="D144" s="7" t="s">
        <v>182</v>
      </c>
      <c r="E144" s="8" t="s">
        <v>1876</v>
      </c>
      <c r="F144" s="7" t="s">
        <v>182</v>
      </c>
      <c r="G144" s="7" t="s">
        <v>182</v>
      </c>
      <c r="H144" s="7" t="s">
        <v>182</v>
      </c>
      <c r="I144" s="7" t="s">
        <v>182</v>
      </c>
    </row>
    <row r="145">
      <c r="A145" s="8" t="s">
        <v>1877</v>
      </c>
      <c r="B145" s="7" t="s">
        <v>1878</v>
      </c>
      <c r="C145" s="7" t="s">
        <v>182</v>
      </c>
      <c r="D145" s="8" t="s">
        <v>1879</v>
      </c>
      <c r="E145" s="7" t="s">
        <v>182</v>
      </c>
      <c r="F145" s="7" t="s">
        <v>182</v>
      </c>
      <c r="G145" s="7" t="s">
        <v>182</v>
      </c>
      <c r="H145" s="7" t="s">
        <v>1880</v>
      </c>
      <c r="I145" s="7" t="s">
        <v>182</v>
      </c>
    </row>
    <row r="146">
      <c r="A146" s="8" t="s">
        <v>1881</v>
      </c>
      <c r="C146" s="7" t="s">
        <v>182</v>
      </c>
      <c r="D146" s="7" t="s">
        <v>182</v>
      </c>
      <c r="E146" s="8" t="s">
        <v>1882</v>
      </c>
      <c r="F146" s="7" t="s">
        <v>182</v>
      </c>
      <c r="G146" s="7" t="s">
        <v>182</v>
      </c>
      <c r="H146" s="7" t="s">
        <v>182</v>
      </c>
      <c r="I146" s="7" t="s">
        <v>182</v>
      </c>
    </row>
    <row r="147">
      <c r="A147" s="8" t="s">
        <v>1883</v>
      </c>
      <c r="C147" s="7" t="s">
        <v>182</v>
      </c>
      <c r="D147" s="7" t="s">
        <v>182</v>
      </c>
      <c r="E147" s="8" t="s">
        <v>1884</v>
      </c>
      <c r="F147" s="7" t="s">
        <v>182</v>
      </c>
      <c r="G147" s="7" t="s">
        <v>182</v>
      </c>
      <c r="H147" s="7" t="s">
        <v>182</v>
      </c>
      <c r="I147" s="7" t="s">
        <v>182</v>
      </c>
    </row>
    <row r="148">
      <c r="A148" s="8" t="s">
        <v>915</v>
      </c>
      <c r="B148" s="7" t="s">
        <v>916</v>
      </c>
      <c r="C148" s="7" t="s">
        <v>182</v>
      </c>
      <c r="D148" s="7" t="s">
        <v>182</v>
      </c>
      <c r="E148" s="8" t="s">
        <v>917</v>
      </c>
      <c r="F148" s="7" t="s">
        <v>182</v>
      </c>
      <c r="G148" s="7" t="s">
        <v>182</v>
      </c>
      <c r="H148" s="7" t="s">
        <v>182</v>
      </c>
      <c r="I148" s="7" t="s">
        <v>182</v>
      </c>
    </row>
    <row r="149">
      <c r="A149" s="8" t="s">
        <v>918</v>
      </c>
      <c r="C149" s="7" t="s">
        <v>182</v>
      </c>
      <c r="D149" s="7" t="s">
        <v>182</v>
      </c>
      <c r="E149" s="8" t="s">
        <v>1885</v>
      </c>
      <c r="F149" s="7" t="s">
        <v>182</v>
      </c>
      <c r="G149" s="7" t="s">
        <v>182</v>
      </c>
      <c r="H149" s="7" t="s">
        <v>182</v>
      </c>
      <c r="I149" s="7" t="s">
        <v>182</v>
      </c>
    </row>
    <row r="150">
      <c r="A150" s="8" t="s">
        <v>1886</v>
      </c>
      <c r="B150" s="7" t="s">
        <v>1887</v>
      </c>
      <c r="C150" s="7" t="s">
        <v>182</v>
      </c>
      <c r="D150" s="7" t="s">
        <v>182</v>
      </c>
      <c r="E150" s="7" t="s">
        <v>182</v>
      </c>
      <c r="F150" s="7" t="s">
        <v>182</v>
      </c>
      <c r="G150" s="7" t="s">
        <v>182</v>
      </c>
      <c r="H150" s="7" t="s">
        <v>1888</v>
      </c>
      <c r="I150" s="7" t="s">
        <v>182</v>
      </c>
    </row>
    <row r="151">
      <c r="A151" s="8" t="s">
        <v>1889</v>
      </c>
      <c r="B151" s="7" t="s">
        <v>1890</v>
      </c>
      <c r="C151" s="7" t="s">
        <v>182</v>
      </c>
      <c r="D151" s="7" t="s">
        <v>182</v>
      </c>
      <c r="E151" s="8" t="s">
        <v>1891</v>
      </c>
      <c r="F151" s="7" t="s">
        <v>182</v>
      </c>
      <c r="G151" s="7" t="s">
        <v>182</v>
      </c>
      <c r="H151" s="7" t="s">
        <v>182</v>
      </c>
      <c r="I151" s="7" t="s">
        <v>182</v>
      </c>
    </row>
    <row r="152">
      <c r="A152" s="8" t="s">
        <v>1892</v>
      </c>
      <c r="C152" s="7" t="s">
        <v>182</v>
      </c>
      <c r="D152" s="7" t="s">
        <v>182</v>
      </c>
      <c r="E152" s="8" t="s">
        <v>1893</v>
      </c>
      <c r="F152" s="7" t="s">
        <v>182</v>
      </c>
      <c r="G152" s="7" t="s">
        <v>182</v>
      </c>
      <c r="H152" s="7" t="s">
        <v>182</v>
      </c>
      <c r="I152" s="7" t="s">
        <v>182</v>
      </c>
    </row>
    <row r="153">
      <c r="A153" s="8" t="s">
        <v>1894</v>
      </c>
      <c r="B153" s="7" t="s">
        <v>1895</v>
      </c>
      <c r="C153" s="7" t="s">
        <v>182</v>
      </c>
      <c r="D153" s="7" t="s">
        <v>182</v>
      </c>
      <c r="E153" s="8" t="s">
        <v>1896</v>
      </c>
      <c r="F153" s="7" t="s">
        <v>182</v>
      </c>
      <c r="G153" s="7" t="s">
        <v>182</v>
      </c>
      <c r="H153" s="7" t="s">
        <v>182</v>
      </c>
      <c r="I153" s="7" t="s">
        <v>182</v>
      </c>
    </row>
    <row r="154">
      <c r="A154" s="8" t="s">
        <v>1897</v>
      </c>
      <c r="B154" s="7" t="s">
        <v>1898</v>
      </c>
      <c r="C154" s="7" t="s">
        <v>182</v>
      </c>
      <c r="D154" s="7" t="s">
        <v>182</v>
      </c>
      <c r="E154" s="8" t="s">
        <v>1899</v>
      </c>
      <c r="F154" s="7" t="s">
        <v>182</v>
      </c>
      <c r="G154" s="7" t="s">
        <v>182</v>
      </c>
      <c r="H154" s="7" t="s">
        <v>182</v>
      </c>
      <c r="I154" s="7" t="s">
        <v>182</v>
      </c>
    </row>
    <row r="155">
      <c r="A155" s="8" t="s">
        <v>1900</v>
      </c>
      <c r="C155" s="7" t="s">
        <v>182</v>
      </c>
      <c r="D155" s="7" t="s">
        <v>182</v>
      </c>
      <c r="E155" s="8" t="s">
        <v>1901</v>
      </c>
      <c r="F155" s="7" t="s">
        <v>182</v>
      </c>
      <c r="G155" s="7" t="s">
        <v>182</v>
      </c>
      <c r="H155" s="7" t="s">
        <v>182</v>
      </c>
      <c r="I155" s="7" t="s">
        <v>182</v>
      </c>
    </row>
    <row r="156">
      <c r="A156" s="8" t="s">
        <v>1902</v>
      </c>
      <c r="C156" s="7" t="s">
        <v>182</v>
      </c>
      <c r="D156" s="7" t="s">
        <v>182</v>
      </c>
      <c r="E156" s="8" t="s">
        <v>1903</v>
      </c>
      <c r="F156" s="7" t="s">
        <v>182</v>
      </c>
      <c r="G156" s="7" t="s">
        <v>182</v>
      </c>
      <c r="H156" s="7" t="s">
        <v>182</v>
      </c>
      <c r="I156" s="7" t="s">
        <v>182</v>
      </c>
    </row>
    <row r="157">
      <c r="A157" s="8" t="s">
        <v>1904</v>
      </c>
      <c r="B157" s="7" t="s">
        <v>1905</v>
      </c>
      <c r="C157" s="7" t="s">
        <v>182</v>
      </c>
      <c r="D157" s="7" t="s">
        <v>182</v>
      </c>
      <c r="E157" s="8" t="s">
        <v>1906</v>
      </c>
      <c r="F157" s="7" t="s">
        <v>182</v>
      </c>
      <c r="G157" s="7" t="s">
        <v>182</v>
      </c>
      <c r="H157" s="7" t="s">
        <v>182</v>
      </c>
      <c r="I157" s="7" t="s">
        <v>182</v>
      </c>
    </row>
    <row r="158">
      <c r="A158" s="8" t="s">
        <v>1907</v>
      </c>
      <c r="B158" s="7" t="s">
        <v>1908</v>
      </c>
      <c r="C158" s="7" t="s">
        <v>182</v>
      </c>
      <c r="D158" s="7" t="s">
        <v>182</v>
      </c>
      <c r="E158" s="8" t="s">
        <v>1909</v>
      </c>
      <c r="F158" s="7" t="s">
        <v>182</v>
      </c>
      <c r="G158" s="7" t="s">
        <v>182</v>
      </c>
      <c r="H158" s="7" t="s">
        <v>182</v>
      </c>
      <c r="I158" s="7" t="s">
        <v>182</v>
      </c>
    </row>
    <row r="159">
      <c r="A159" s="8" t="s">
        <v>1910</v>
      </c>
      <c r="C159" s="7" t="s">
        <v>182</v>
      </c>
      <c r="D159" s="7" t="s">
        <v>182</v>
      </c>
      <c r="E159" s="8" t="s">
        <v>1911</v>
      </c>
      <c r="F159" s="7" t="s">
        <v>182</v>
      </c>
      <c r="G159" s="7" t="s">
        <v>182</v>
      </c>
      <c r="H159" s="7" t="s">
        <v>182</v>
      </c>
      <c r="I159" s="7" t="s">
        <v>182</v>
      </c>
    </row>
    <row r="160">
      <c r="A160" s="8" t="s">
        <v>1912</v>
      </c>
      <c r="B160" s="7" t="s">
        <v>1913</v>
      </c>
      <c r="C160" s="7" t="s">
        <v>182</v>
      </c>
      <c r="D160" s="7" t="s">
        <v>182</v>
      </c>
      <c r="E160" s="8" t="s">
        <v>1914</v>
      </c>
      <c r="F160" s="7" t="s">
        <v>182</v>
      </c>
      <c r="G160" s="7" t="s">
        <v>182</v>
      </c>
      <c r="H160" s="7" t="s">
        <v>182</v>
      </c>
      <c r="I160" s="7" t="s">
        <v>182</v>
      </c>
    </row>
    <row r="161">
      <c r="A161" s="8" t="s">
        <v>1915</v>
      </c>
      <c r="B161" s="7" t="s">
        <v>1916</v>
      </c>
      <c r="C161" s="7" t="s">
        <v>182</v>
      </c>
      <c r="D161" s="7" t="s">
        <v>182</v>
      </c>
      <c r="E161" s="8" t="s">
        <v>1917</v>
      </c>
      <c r="F161" s="7" t="s">
        <v>182</v>
      </c>
      <c r="G161" s="7" t="s">
        <v>182</v>
      </c>
      <c r="H161" s="7" t="s">
        <v>182</v>
      </c>
      <c r="I161" s="7" t="s">
        <v>182</v>
      </c>
    </row>
    <row r="162">
      <c r="A162" s="8" t="s">
        <v>1918</v>
      </c>
      <c r="B162" s="7" t="s">
        <v>1919</v>
      </c>
      <c r="C162" s="7" t="s">
        <v>182</v>
      </c>
      <c r="D162" s="7" t="s">
        <v>182</v>
      </c>
      <c r="E162" s="7" t="s">
        <v>182</v>
      </c>
      <c r="F162" s="7" t="s">
        <v>182</v>
      </c>
      <c r="G162" s="7" t="s">
        <v>182</v>
      </c>
      <c r="H162" s="7" t="s">
        <v>1920</v>
      </c>
      <c r="I162" s="7" t="s">
        <v>182</v>
      </c>
    </row>
    <row r="163">
      <c r="A163" s="8" t="s">
        <v>1921</v>
      </c>
      <c r="B163" s="7" t="s">
        <v>1922</v>
      </c>
      <c r="C163" s="7" t="s">
        <v>182</v>
      </c>
      <c r="D163" s="7" t="s">
        <v>182</v>
      </c>
      <c r="E163" s="7" t="s">
        <v>182</v>
      </c>
      <c r="F163" s="7" t="s">
        <v>1923</v>
      </c>
      <c r="G163" s="7" t="s">
        <v>182</v>
      </c>
      <c r="H163" s="7" t="s">
        <v>182</v>
      </c>
      <c r="I163" s="7" t="s">
        <v>182</v>
      </c>
    </row>
    <row r="164">
      <c r="A164" s="8" t="s">
        <v>1924</v>
      </c>
      <c r="B164" s="7" t="s">
        <v>1925</v>
      </c>
      <c r="C164" s="7" t="s">
        <v>182</v>
      </c>
      <c r="D164" s="7" t="s">
        <v>182</v>
      </c>
      <c r="E164" s="8" t="s">
        <v>1926</v>
      </c>
      <c r="F164" s="7" t="s">
        <v>182</v>
      </c>
      <c r="G164" s="7" t="s">
        <v>182</v>
      </c>
      <c r="H164" s="7" t="s">
        <v>182</v>
      </c>
      <c r="I164" s="7" t="s">
        <v>182</v>
      </c>
    </row>
    <row r="165">
      <c r="A165" s="8" t="s">
        <v>1927</v>
      </c>
      <c r="C165" s="7" t="s">
        <v>182</v>
      </c>
      <c r="D165" s="7" t="s">
        <v>182</v>
      </c>
      <c r="E165" s="8" t="s">
        <v>1928</v>
      </c>
      <c r="F165" s="7" t="s">
        <v>182</v>
      </c>
      <c r="G165" s="7" t="s">
        <v>182</v>
      </c>
      <c r="H165" s="7" t="s">
        <v>182</v>
      </c>
      <c r="I165" s="7" t="s">
        <v>182</v>
      </c>
    </row>
    <row r="166">
      <c r="A166" s="8" t="s">
        <v>1929</v>
      </c>
      <c r="C166" s="7" t="s">
        <v>182</v>
      </c>
      <c r="D166" s="7" t="s">
        <v>182</v>
      </c>
      <c r="E166" s="7" t="s">
        <v>182</v>
      </c>
      <c r="F166" s="7" t="s">
        <v>182</v>
      </c>
      <c r="G166" s="7" t="s">
        <v>182</v>
      </c>
      <c r="H166" s="7" t="s">
        <v>1930</v>
      </c>
      <c r="I166" s="7" t="s">
        <v>1931</v>
      </c>
    </row>
    <row r="167">
      <c r="A167" s="8" t="s">
        <v>1932</v>
      </c>
      <c r="B167" s="7" t="s">
        <v>1933</v>
      </c>
      <c r="C167" s="7" t="s">
        <v>182</v>
      </c>
      <c r="D167" s="7" t="s">
        <v>182</v>
      </c>
      <c r="E167" s="7" t="s">
        <v>182</v>
      </c>
      <c r="F167" s="7" t="s">
        <v>182</v>
      </c>
      <c r="G167" s="7" t="s">
        <v>182</v>
      </c>
      <c r="H167" s="7" t="s">
        <v>1934</v>
      </c>
      <c r="I167" s="7" t="s">
        <v>182</v>
      </c>
    </row>
    <row r="168">
      <c r="A168" s="8" t="s">
        <v>1935</v>
      </c>
      <c r="B168" s="7" t="s">
        <v>1936</v>
      </c>
      <c r="C168" s="7" t="s">
        <v>182</v>
      </c>
      <c r="D168" s="7" t="s">
        <v>182</v>
      </c>
      <c r="E168" s="7" t="s">
        <v>182</v>
      </c>
      <c r="F168" s="7" t="s">
        <v>182</v>
      </c>
      <c r="G168" s="7" t="s">
        <v>182</v>
      </c>
      <c r="H168" s="7" t="s">
        <v>1937</v>
      </c>
      <c r="I168" s="7" t="s">
        <v>182</v>
      </c>
    </row>
    <row r="169">
      <c r="A169" s="8" t="s">
        <v>1938</v>
      </c>
      <c r="C169" s="7" t="s">
        <v>182</v>
      </c>
      <c r="D169" s="7" t="s">
        <v>182</v>
      </c>
      <c r="E169" s="8" t="s">
        <v>1939</v>
      </c>
      <c r="F169" s="7" t="s">
        <v>182</v>
      </c>
      <c r="G169" s="7" t="s">
        <v>182</v>
      </c>
      <c r="H169" s="7" t="s">
        <v>182</v>
      </c>
      <c r="I169" s="7" t="s">
        <v>182</v>
      </c>
    </row>
    <row r="170">
      <c r="A170" s="8" t="s">
        <v>1940</v>
      </c>
      <c r="B170" s="7" t="s">
        <v>1941</v>
      </c>
      <c r="C170" s="7" t="s">
        <v>182</v>
      </c>
      <c r="D170" s="7" t="s">
        <v>182</v>
      </c>
      <c r="E170" s="7" t="s">
        <v>182</v>
      </c>
      <c r="F170" s="7" t="s">
        <v>182</v>
      </c>
      <c r="G170" s="7" t="s">
        <v>182</v>
      </c>
      <c r="H170" s="7" t="s">
        <v>182</v>
      </c>
      <c r="I170" s="7" t="s">
        <v>1942</v>
      </c>
    </row>
    <row r="171">
      <c r="A171" s="8" t="s">
        <v>1943</v>
      </c>
      <c r="C171" s="7" t="s">
        <v>182</v>
      </c>
      <c r="D171" s="7" t="s">
        <v>182</v>
      </c>
      <c r="E171" s="8" t="s">
        <v>1944</v>
      </c>
      <c r="F171" s="7" t="s">
        <v>182</v>
      </c>
      <c r="G171" s="7" t="s">
        <v>182</v>
      </c>
      <c r="H171" s="7" t="s">
        <v>182</v>
      </c>
      <c r="I171" s="7" t="s">
        <v>182</v>
      </c>
    </row>
    <row r="172">
      <c r="A172" s="8" t="s">
        <v>1945</v>
      </c>
      <c r="C172" s="7" t="s">
        <v>182</v>
      </c>
      <c r="D172" s="7" t="s">
        <v>182</v>
      </c>
      <c r="E172" s="8" t="s">
        <v>1946</v>
      </c>
      <c r="F172" s="7" t="s">
        <v>182</v>
      </c>
      <c r="G172" s="7" t="s">
        <v>182</v>
      </c>
      <c r="H172" s="7" t="s">
        <v>182</v>
      </c>
      <c r="I172" s="7" t="s">
        <v>182</v>
      </c>
    </row>
    <row r="173">
      <c r="A173" s="8" t="s">
        <v>1947</v>
      </c>
      <c r="B173" s="7" t="s">
        <v>1948</v>
      </c>
      <c r="C173" s="7" t="s">
        <v>182</v>
      </c>
      <c r="D173" s="7" t="s">
        <v>182</v>
      </c>
      <c r="E173" s="8" t="s">
        <v>1949</v>
      </c>
      <c r="F173" s="7" t="s">
        <v>182</v>
      </c>
      <c r="G173" s="7" t="s">
        <v>182</v>
      </c>
      <c r="H173" s="7" t="s">
        <v>182</v>
      </c>
      <c r="I173" s="7" t="s">
        <v>182</v>
      </c>
    </row>
    <row r="174">
      <c r="A174" s="8" t="s">
        <v>1950</v>
      </c>
      <c r="C174" s="7" t="s">
        <v>182</v>
      </c>
      <c r="D174" s="7" t="s">
        <v>182</v>
      </c>
      <c r="E174" s="7" t="s">
        <v>182</v>
      </c>
      <c r="F174" s="7" t="s">
        <v>182</v>
      </c>
      <c r="G174" s="7" t="s">
        <v>182</v>
      </c>
      <c r="H174" s="7" t="s">
        <v>182</v>
      </c>
      <c r="I174" s="7" t="s">
        <v>1951</v>
      </c>
    </row>
    <row r="175">
      <c r="A175" s="8" t="s">
        <v>1952</v>
      </c>
      <c r="B175" s="7" t="s">
        <v>1953</v>
      </c>
      <c r="C175" s="7" t="s">
        <v>182</v>
      </c>
      <c r="D175" s="7" t="s">
        <v>182</v>
      </c>
      <c r="E175" s="8" t="s">
        <v>1954</v>
      </c>
      <c r="F175" s="7" t="s">
        <v>182</v>
      </c>
      <c r="G175" s="7" t="s">
        <v>182</v>
      </c>
      <c r="H175" s="7" t="s">
        <v>182</v>
      </c>
      <c r="I175" s="7" t="s">
        <v>182</v>
      </c>
    </row>
    <row r="176">
      <c r="A176" s="8" t="s">
        <v>1955</v>
      </c>
      <c r="B176" s="7" t="s">
        <v>1956</v>
      </c>
      <c r="C176" s="7" t="s">
        <v>182</v>
      </c>
      <c r="D176" s="7" t="s">
        <v>182</v>
      </c>
      <c r="E176" s="8" t="s">
        <v>1957</v>
      </c>
      <c r="F176" s="7" t="s">
        <v>182</v>
      </c>
      <c r="G176" s="7" t="s">
        <v>182</v>
      </c>
      <c r="H176" s="7" t="s">
        <v>182</v>
      </c>
      <c r="I176" s="7" t="s">
        <v>182</v>
      </c>
    </row>
    <row r="177">
      <c r="A177" s="8" t="s">
        <v>1958</v>
      </c>
      <c r="C177" s="7" t="s">
        <v>182</v>
      </c>
      <c r="D177" s="7" t="s">
        <v>182</v>
      </c>
      <c r="E177" s="7" t="s">
        <v>182</v>
      </c>
      <c r="F177" s="7" t="s">
        <v>1959</v>
      </c>
      <c r="G177" s="7" t="s">
        <v>182</v>
      </c>
      <c r="H177" s="7" t="s">
        <v>1960</v>
      </c>
      <c r="I177" s="7" t="s">
        <v>1961</v>
      </c>
      <c r="J177" s="7" t="s">
        <v>283</v>
      </c>
    </row>
    <row r="178">
      <c r="A178" s="8" t="s">
        <v>1962</v>
      </c>
      <c r="B178" s="7" t="s">
        <v>1963</v>
      </c>
      <c r="C178" s="7" t="s">
        <v>182</v>
      </c>
      <c r="D178" s="7" t="s">
        <v>182</v>
      </c>
      <c r="E178" s="7" t="s">
        <v>182</v>
      </c>
      <c r="F178" s="7" t="s">
        <v>182</v>
      </c>
      <c r="G178" s="7" t="s">
        <v>182</v>
      </c>
      <c r="H178" s="7" t="s">
        <v>1964</v>
      </c>
      <c r="I178" s="7" t="s">
        <v>182</v>
      </c>
    </row>
    <row r="179">
      <c r="A179" s="8" t="s">
        <v>1965</v>
      </c>
      <c r="C179" s="7" t="s">
        <v>182</v>
      </c>
      <c r="D179" s="8" t="s">
        <v>1966</v>
      </c>
      <c r="E179" s="7" t="s">
        <v>182</v>
      </c>
      <c r="F179" s="7" t="s">
        <v>182</v>
      </c>
      <c r="G179" s="7" t="s">
        <v>182</v>
      </c>
      <c r="H179" s="7" t="s">
        <v>1967</v>
      </c>
      <c r="I179" s="7" t="s">
        <v>182</v>
      </c>
    </row>
    <row r="180">
      <c r="A180" s="8" t="s">
        <v>1968</v>
      </c>
      <c r="C180" s="7" t="s">
        <v>182</v>
      </c>
      <c r="D180" s="7" t="s">
        <v>182</v>
      </c>
      <c r="E180" s="7" t="s">
        <v>182</v>
      </c>
      <c r="F180" s="7" t="s">
        <v>182</v>
      </c>
      <c r="G180" s="7" t="s">
        <v>182</v>
      </c>
      <c r="H180" s="7" t="s">
        <v>1969</v>
      </c>
      <c r="I180" s="7" t="s">
        <v>182</v>
      </c>
    </row>
    <row r="181">
      <c r="A181" s="8" t="s">
        <v>1970</v>
      </c>
      <c r="B181" s="7" t="s">
        <v>1971</v>
      </c>
      <c r="C181" s="7" t="s">
        <v>182</v>
      </c>
      <c r="D181" s="7" t="s">
        <v>182</v>
      </c>
      <c r="E181" s="8" t="s">
        <v>1972</v>
      </c>
      <c r="F181" s="7" t="s">
        <v>182</v>
      </c>
      <c r="G181" s="7" t="s">
        <v>182</v>
      </c>
      <c r="H181" s="7" t="s">
        <v>182</v>
      </c>
      <c r="I181" s="7" t="s">
        <v>182</v>
      </c>
    </row>
    <row r="182">
      <c r="A182" s="8" t="s">
        <v>1973</v>
      </c>
      <c r="B182" s="7" t="s">
        <v>1974</v>
      </c>
      <c r="C182" s="7" t="s">
        <v>182</v>
      </c>
      <c r="D182" s="7" t="s">
        <v>182</v>
      </c>
      <c r="E182" s="8" t="s">
        <v>1975</v>
      </c>
      <c r="F182" s="7" t="s">
        <v>182</v>
      </c>
      <c r="G182" s="7" t="s">
        <v>182</v>
      </c>
      <c r="H182" s="7" t="s">
        <v>182</v>
      </c>
      <c r="I182" s="7" t="s">
        <v>182</v>
      </c>
    </row>
    <row r="183">
      <c r="A183" s="8" t="s">
        <v>1976</v>
      </c>
      <c r="C183" s="7" t="s">
        <v>182</v>
      </c>
      <c r="D183" s="7" t="s">
        <v>182</v>
      </c>
      <c r="E183" s="8" t="s">
        <v>1977</v>
      </c>
      <c r="F183" s="7" t="s">
        <v>182</v>
      </c>
      <c r="G183" s="7" t="s">
        <v>182</v>
      </c>
      <c r="H183" s="7" t="s">
        <v>182</v>
      </c>
      <c r="I183" s="7" t="s">
        <v>182</v>
      </c>
    </row>
    <row r="184">
      <c r="A184" s="8" t="s">
        <v>1978</v>
      </c>
      <c r="C184" s="7" t="s">
        <v>182</v>
      </c>
      <c r="D184" s="7" t="s">
        <v>182</v>
      </c>
      <c r="E184" s="8" t="s">
        <v>1979</v>
      </c>
      <c r="F184" s="7" t="s">
        <v>182</v>
      </c>
      <c r="G184" s="7" t="s">
        <v>182</v>
      </c>
      <c r="H184" s="7" t="s">
        <v>182</v>
      </c>
      <c r="I184" s="7" t="s">
        <v>182</v>
      </c>
    </row>
    <row r="185">
      <c r="A185" s="8" t="s">
        <v>1980</v>
      </c>
      <c r="B185" s="7" t="s">
        <v>1981</v>
      </c>
      <c r="C185" s="7" t="s">
        <v>182</v>
      </c>
      <c r="D185" s="7" t="s">
        <v>182</v>
      </c>
      <c r="E185" s="8" t="s">
        <v>1982</v>
      </c>
      <c r="F185" s="7" t="s">
        <v>182</v>
      </c>
      <c r="G185" s="7" t="s">
        <v>182</v>
      </c>
      <c r="H185" s="7" t="s">
        <v>182</v>
      </c>
      <c r="I185" s="7" t="s">
        <v>182</v>
      </c>
    </row>
    <row r="186">
      <c r="A186" s="8" t="s">
        <v>1983</v>
      </c>
      <c r="C186" s="7" t="s">
        <v>182</v>
      </c>
      <c r="D186" s="7" t="s">
        <v>182</v>
      </c>
      <c r="E186" s="8" t="s">
        <v>1984</v>
      </c>
      <c r="F186" s="7" t="s">
        <v>182</v>
      </c>
      <c r="G186" s="7" t="s">
        <v>182</v>
      </c>
      <c r="H186" s="7" t="s">
        <v>182</v>
      </c>
      <c r="I186" s="7" t="s">
        <v>182</v>
      </c>
    </row>
    <row r="187">
      <c r="A187" s="8" t="s">
        <v>1985</v>
      </c>
      <c r="B187" s="7" t="s">
        <v>1986</v>
      </c>
      <c r="C187" s="7" t="s">
        <v>182</v>
      </c>
      <c r="D187" s="7" t="s">
        <v>182</v>
      </c>
      <c r="E187" s="8" t="s">
        <v>1987</v>
      </c>
      <c r="F187" s="7" t="s">
        <v>182</v>
      </c>
      <c r="G187" s="7" t="s">
        <v>182</v>
      </c>
      <c r="H187" s="7" t="s">
        <v>182</v>
      </c>
      <c r="I187" s="7" t="s">
        <v>182</v>
      </c>
    </row>
    <row r="188">
      <c r="A188" s="8" t="s">
        <v>1988</v>
      </c>
      <c r="C188" s="7" t="s">
        <v>182</v>
      </c>
      <c r="D188" s="7" t="s">
        <v>182</v>
      </c>
      <c r="E188" s="8" t="s">
        <v>1989</v>
      </c>
      <c r="F188" s="7" t="s">
        <v>182</v>
      </c>
      <c r="G188" s="7" t="s">
        <v>182</v>
      </c>
      <c r="H188" s="7" t="s">
        <v>182</v>
      </c>
      <c r="I188" s="7" t="s">
        <v>182</v>
      </c>
    </row>
    <row r="189">
      <c r="A189" s="8" t="s">
        <v>1990</v>
      </c>
      <c r="B189" s="7" t="s">
        <v>1991</v>
      </c>
      <c r="C189" s="7" t="s">
        <v>182</v>
      </c>
      <c r="D189" s="7" t="s">
        <v>182</v>
      </c>
      <c r="E189" s="8" t="s">
        <v>1992</v>
      </c>
      <c r="F189" s="7" t="s">
        <v>182</v>
      </c>
      <c r="G189" s="7" t="s">
        <v>182</v>
      </c>
      <c r="H189" s="7" t="s">
        <v>182</v>
      </c>
      <c r="I189" s="7" t="s">
        <v>182</v>
      </c>
    </row>
    <row r="190">
      <c r="A190" s="8" t="s">
        <v>1051</v>
      </c>
      <c r="C190" s="7" t="s">
        <v>182</v>
      </c>
      <c r="D190" s="7" t="s">
        <v>182</v>
      </c>
      <c r="E190" s="8" t="s">
        <v>1053</v>
      </c>
      <c r="F190" s="7" t="s">
        <v>182</v>
      </c>
      <c r="G190" s="7" t="s">
        <v>182</v>
      </c>
      <c r="H190" s="7" t="s">
        <v>182</v>
      </c>
      <c r="I190" s="7" t="s">
        <v>182</v>
      </c>
    </row>
    <row r="191">
      <c r="A191" s="8" t="s">
        <v>1993</v>
      </c>
      <c r="C191" s="7" t="s">
        <v>182</v>
      </c>
      <c r="D191" s="7" t="s">
        <v>182</v>
      </c>
      <c r="E191" s="8" t="s">
        <v>1994</v>
      </c>
      <c r="F191" s="7" t="s">
        <v>182</v>
      </c>
      <c r="G191" s="7" t="s">
        <v>182</v>
      </c>
      <c r="H191" s="7" t="s">
        <v>182</v>
      </c>
      <c r="I191" s="7" t="s">
        <v>182</v>
      </c>
    </row>
    <row r="192">
      <c r="A192" s="8" t="s">
        <v>1995</v>
      </c>
      <c r="C192" s="7" t="s">
        <v>182</v>
      </c>
      <c r="D192" s="7" t="s">
        <v>182</v>
      </c>
      <c r="E192" s="8" t="s">
        <v>1996</v>
      </c>
      <c r="F192" s="7" t="s">
        <v>182</v>
      </c>
      <c r="G192" s="7" t="s">
        <v>182</v>
      </c>
      <c r="H192" s="7" t="s">
        <v>182</v>
      </c>
      <c r="I192" s="7" t="s">
        <v>182</v>
      </c>
    </row>
    <row r="193">
      <c r="A193" s="8" t="s">
        <v>1997</v>
      </c>
      <c r="C193" s="7" t="s">
        <v>182</v>
      </c>
      <c r="D193" s="7" t="s">
        <v>182</v>
      </c>
      <c r="E193" s="8" t="s">
        <v>1998</v>
      </c>
      <c r="F193" s="7" t="s">
        <v>182</v>
      </c>
      <c r="G193" s="7" t="s">
        <v>182</v>
      </c>
      <c r="H193" s="7" t="s">
        <v>182</v>
      </c>
      <c r="I193" s="7" t="s">
        <v>182</v>
      </c>
    </row>
    <row r="194">
      <c r="A194" s="8" t="s">
        <v>1999</v>
      </c>
      <c r="C194" s="7" t="s">
        <v>182</v>
      </c>
      <c r="D194" s="7" t="s">
        <v>182</v>
      </c>
      <c r="E194" s="7" t="s">
        <v>182</v>
      </c>
      <c r="F194" s="7" t="s">
        <v>182</v>
      </c>
      <c r="G194" s="7" t="s">
        <v>182</v>
      </c>
      <c r="H194" s="7" t="s">
        <v>182</v>
      </c>
      <c r="I194" s="7" t="s">
        <v>2000</v>
      </c>
    </row>
    <row r="195">
      <c r="A195" s="8" t="s">
        <v>2001</v>
      </c>
      <c r="B195" s="7" t="s">
        <v>2002</v>
      </c>
      <c r="C195" s="7" t="s">
        <v>182</v>
      </c>
      <c r="D195" s="7" t="s">
        <v>182</v>
      </c>
      <c r="E195" s="8" t="s">
        <v>2003</v>
      </c>
      <c r="F195" s="7" t="s">
        <v>182</v>
      </c>
      <c r="G195" s="7" t="s">
        <v>182</v>
      </c>
      <c r="H195" s="7" t="s">
        <v>182</v>
      </c>
      <c r="I195" s="7" t="s">
        <v>182</v>
      </c>
    </row>
    <row r="196">
      <c r="A196" s="8" t="s">
        <v>2004</v>
      </c>
      <c r="B196" s="7" t="s">
        <v>2005</v>
      </c>
      <c r="C196" s="7" t="s">
        <v>182</v>
      </c>
      <c r="D196" s="7" t="s">
        <v>182</v>
      </c>
      <c r="E196" s="8" t="s">
        <v>2006</v>
      </c>
      <c r="F196" s="7" t="s">
        <v>182</v>
      </c>
      <c r="G196" s="7" t="s">
        <v>182</v>
      </c>
      <c r="H196" s="7" t="s">
        <v>182</v>
      </c>
      <c r="I196" s="7" t="s">
        <v>182</v>
      </c>
    </row>
    <row r="197">
      <c r="A197" s="8" t="s">
        <v>2007</v>
      </c>
      <c r="B197" s="7" t="s">
        <v>2008</v>
      </c>
      <c r="C197" s="7" t="s">
        <v>182</v>
      </c>
      <c r="D197" s="7" t="s">
        <v>182</v>
      </c>
      <c r="E197" s="8" t="s">
        <v>2009</v>
      </c>
      <c r="F197" s="7" t="s">
        <v>182</v>
      </c>
      <c r="G197" s="7" t="s">
        <v>182</v>
      </c>
      <c r="H197" s="7" t="s">
        <v>182</v>
      </c>
      <c r="I197" s="7" t="s">
        <v>182</v>
      </c>
    </row>
    <row r="198">
      <c r="A198" s="8" t="s">
        <v>2010</v>
      </c>
      <c r="B198" s="7" t="s">
        <v>2011</v>
      </c>
      <c r="C198" s="7" t="s">
        <v>182</v>
      </c>
      <c r="D198" s="7" t="s">
        <v>182</v>
      </c>
      <c r="E198" s="8" t="s">
        <v>2012</v>
      </c>
      <c r="F198" s="7" t="s">
        <v>182</v>
      </c>
      <c r="G198" s="7" t="s">
        <v>182</v>
      </c>
      <c r="H198" s="7" t="s">
        <v>182</v>
      </c>
      <c r="I198" s="7" t="s">
        <v>182</v>
      </c>
    </row>
    <row r="199">
      <c r="A199" s="8" t="s">
        <v>2013</v>
      </c>
      <c r="B199" s="7" t="s">
        <v>2014</v>
      </c>
      <c r="C199" s="7" t="s">
        <v>182</v>
      </c>
      <c r="D199" s="7" t="s">
        <v>182</v>
      </c>
      <c r="E199" s="8" t="s">
        <v>2015</v>
      </c>
      <c r="F199" s="7" t="s">
        <v>182</v>
      </c>
      <c r="G199" s="7" t="s">
        <v>182</v>
      </c>
      <c r="H199" s="7" t="s">
        <v>182</v>
      </c>
      <c r="I199" s="7" t="s">
        <v>182</v>
      </c>
    </row>
    <row r="200">
      <c r="A200" s="8" t="s">
        <v>2016</v>
      </c>
      <c r="B200" s="7" t="s">
        <v>2017</v>
      </c>
      <c r="C200" s="7" t="s">
        <v>182</v>
      </c>
      <c r="D200" s="7" t="s">
        <v>182</v>
      </c>
      <c r="E200" s="7" t="s">
        <v>182</v>
      </c>
      <c r="F200" s="7" t="s">
        <v>182</v>
      </c>
      <c r="G200" s="7" t="s">
        <v>182</v>
      </c>
      <c r="H200" s="7" t="s">
        <v>2018</v>
      </c>
      <c r="I200" s="7" t="s">
        <v>182</v>
      </c>
    </row>
    <row r="201">
      <c r="A201" s="8" t="s">
        <v>2019</v>
      </c>
      <c r="C201" s="7" t="s">
        <v>182</v>
      </c>
      <c r="D201" s="7" t="s">
        <v>182</v>
      </c>
      <c r="E201" s="8" t="s">
        <v>2020</v>
      </c>
      <c r="F201" s="7" t="s">
        <v>182</v>
      </c>
      <c r="G201" s="7" t="s">
        <v>182</v>
      </c>
      <c r="H201" s="7" t="s">
        <v>182</v>
      </c>
      <c r="I201" s="7" t="s">
        <v>182</v>
      </c>
    </row>
    <row r="202">
      <c r="A202" s="8" t="s">
        <v>2021</v>
      </c>
      <c r="B202" s="7" t="s">
        <v>2022</v>
      </c>
      <c r="C202" s="7" t="s">
        <v>182</v>
      </c>
      <c r="D202" s="7" t="s">
        <v>182</v>
      </c>
      <c r="E202" s="7" t="s">
        <v>182</v>
      </c>
      <c r="F202" s="7" t="s">
        <v>182</v>
      </c>
      <c r="G202" s="7" t="s">
        <v>2023</v>
      </c>
      <c r="H202" s="7" t="s">
        <v>182</v>
      </c>
      <c r="I202" s="7" t="s">
        <v>2024</v>
      </c>
    </row>
    <row r="203">
      <c r="A203" s="8" t="s">
        <v>2025</v>
      </c>
      <c r="C203" s="7" t="s">
        <v>182</v>
      </c>
      <c r="D203" s="7" t="s">
        <v>182</v>
      </c>
      <c r="E203" s="7" t="s">
        <v>182</v>
      </c>
      <c r="F203" s="7" t="s">
        <v>2026</v>
      </c>
      <c r="G203" s="7" t="s">
        <v>182</v>
      </c>
      <c r="H203" s="7" t="s">
        <v>2027</v>
      </c>
      <c r="I203" s="7" t="s">
        <v>2028</v>
      </c>
    </row>
    <row r="204">
      <c r="A204" s="8" t="s">
        <v>2029</v>
      </c>
      <c r="B204" s="7" t="s">
        <v>2030</v>
      </c>
      <c r="C204" s="7" t="s">
        <v>182</v>
      </c>
      <c r="D204" s="7" t="s">
        <v>182</v>
      </c>
      <c r="E204" s="8" t="s">
        <v>2031</v>
      </c>
      <c r="F204" s="7" t="s">
        <v>182</v>
      </c>
      <c r="G204" s="7" t="s">
        <v>182</v>
      </c>
      <c r="H204" s="7" t="s">
        <v>182</v>
      </c>
      <c r="I204" s="7" t="s">
        <v>182</v>
      </c>
    </row>
    <row r="205">
      <c r="A205" s="8" t="s">
        <v>2032</v>
      </c>
      <c r="C205" s="7" t="s">
        <v>182</v>
      </c>
      <c r="D205" s="7" t="s">
        <v>182</v>
      </c>
      <c r="E205" s="8" t="s">
        <v>2033</v>
      </c>
      <c r="F205" s="7" t="s">
        <v>182</v>
      </c>
      <c r="G205" s="7" t="s">
        <v>182</v>
      </c>
      <c r="H205" s="7" t="s">
        <v>182</v>
      </c>
      <c r="I205" s="7" t="s">
        <v>182</v>
      </c>
    </row>
    <row r="206">
      <c r="A206" s="8" t="s">
        <v>2034</v>
      </c>
      <c r="B206" s="7" t="s">
        <v>2035</v>
      </c>
      <c r="C206" s="7" t="s">
        <v>182</v>
      </c>
      <c r="D206" s="7" t="s">
        <v>182</v>
      </c>
      <c r="E206" s="7" t="s">
        <v>182</v>
      </c>
      <c r="F206" s="7" t="s">
        <v>182</v>
      </c>
      <c r="G206" s="7" t="s">
        <v>182</v>
      </c>
      <c r="H206" s="7" t="s">
        <v>2036</v>
      </c>
      <c r="I206" s="7" t="s">
        <v>2037</v>
      </c>
    </row>
    <row r="207">
      <c r="A207" s="8" t="s">
        <v>2038</v>
      </c>
      <c r="C207" s="7" t="s">
        <v>182</v>
      </c>
      <c r="D207" s="7" t="s">
        <v>182</v>
      </c>
      <c r="E207" s="8" t="s">
        <v>2039</v>
      </c>
      <c r="F207" s="7" t="s">
        <v>182</v>
      </c>
      <c r="G207" s="7" t="s">
        <v>182</v>
      </c>
      <c r="H207" s="7" t="s">
        <v>182</v>
      </c>
      <c r="I207" s="7" t="s">
        <v>182</v>
      </c>
    </row>
    <row r="208">
      <c r="A208" s="8" t="s">
        <v>2040</v>
      </c>
      <c r="C208" s="7" t="s">
        <v>182</v>
      </c>
      <c r="D208" s="7" t="s">
        <v>182</v>
      </c>
      <c r="E208" s="7" t="s">
        <v>182</v>
      </c>
      <c r="F208" s="7" t="s">
        <v>2041</v>
      </c>
      <c r="G208" s="7" t="s">
        <v>182</v>
      </c>
      <c r="H208" s="7" t="s">
        <v>182</v>
      </c>
      <c r="I208" s="7" t="s">
        <v>182</v>
      </c>
    </row>
    <row r="209">
      <c r="A209" s="8" t="s">
        <v>1116</v>
      </c>
      <c r="B209" s="7" t="s">
        <v>1117</v>
      </c>
      <c r="C209" s="7" t="s">
        <v>182</v>
      </c>
      <c r="D209" s="7" t="s">
        <v>182</v>
      </c>
      <c r="E209" s="8" t="s">
        <v>1118</v>
      </c>
      <c r="F209" s="7" t="s">
        <v>182</v>
      </c>
      <c r="G209" s="7" t="s">
        <v>182</v>
      </c>
      <c r="H209" s="7" t="s">
        <v>182</v>
      </c>
      <c r="I209" s="7" t="s">
        <v>182</v>
      </c>
    </row>
    <row r="210">
      <c r="A210" s="8" t="s">
        <v>2042</v>
      </c>
      <c r="B210" s="7" t="s">
        <v>2043</v>
      </c>
      <c r="C210" s="7" t="s">
        <v>182</v>
      </c>
      <c r="D210" s="7" t="s">
        <v>182</v>
      </c>
      <c r="E210" s="7" t="s">
        <v>182</v>
      </c>
      <c r="F210" s="7" t="s">
        <v>182</v>
      </c>
      <c r="G210" s="7" t="s">
        <v>182</v>
      </c>
      <c r="H210" s="7" t="s">
        <v>182</v>
      </c>
      <c r="I210" s="7" t="s">
        <v>2044</v>
      </c>
    </row>
    <row r="211">
      <c r="A211" s="8" t="s">
        <v>2045</v>
      </c>
      <c r="C211" s="7" t="s">
        <v>182</v>
      </c>
      <c r="D211" s="7" t="s">
        <v>182</v>
      </c>
      <c r="E211" s="8" t="s">
        <v>2046</v>
      </c>
      <c r="F211" s="7" t="s">
        <v>182</v>
      </c>
      <c r="G211" s="7" t="s">
        <v>182</v>
      </c>
      <c r="H211" s="7" t="s">
        <v>182</v>
      </c>
      <c r="I211" s="7" t="s">
        <v>182</v>
      </c>
    </row>
    <row r="212">
      <c r="A212" s="8" t="s">
        <v>2047</v>
      </c>
      <c r="B212" s="7" t="s">
        <v>2048</v>
      </c>
      <c r="C212" s="7" t="s">
        <v>182</v>
      </c>
      <c r="D212" s="7" t="s">
        <v>182</v>
      </c>
      <c r="E212" s="8" t="s">
        <v>2049</v>
      </c>
      <c r="F212" s="7" t="s">
        <v>182</v>
      </c>
      <c r="G212" s="7" t="s">
        <v>182</v>
      </c>
      <c r="H212" s="7" t="s">
        <v>182</v>
      </c>
      <c r="I212" s="7" t="s">
        <v>182</v>
      </c>
    </row>
    <row r="213">
      <c r="A213" s="8" t="s">
        <v>2050</v>
      </c>
      <c r="C213" s="7" t="s">
        <v>182</v>
      </c>
      <c r="D213" s="7" t="s">
        <v>182</v>
      </c>
      <c r="E213" s="8" t="s">
        <v>2051</v>
      </c>
      <c r="F213" s="7" t="s">
        <v>182</v>
      </c>
      <c r="G213" s="7" t="s">
        <v>182</v>
      </c>
      <c r="H213" s="7" t="s">
        <v>182</v>
      </c>
      <c r="I213" s="7" t="s">
        <v>182</v>
      </c>
    </row>
    <row r="214">
      <c r="A214" s="8" t="s">
        <v>2052</v>
      </c>
      <c r="B214" s="7" t="s">
        <v>2053</v>
      </c>
      <c r="C214" s="7" t="s">
        <v>182</v>
      </c>
      <c r="D214" s="7" t="s">
        <v>182</v>
      </c>
      <c r="E214" s="8" t="s">
        <v>2054</v>
      </c>
      <c r="F214" s="7" t="s">
        <v>182</v>
      </c>
      <c r="G214" s="7" t="s">
        <v>182</v>
      </c>
      <c r="H214" s="7" t="s">
        <v>182</v>
      </c>
      <c r="I214" s="7" t="s">
        <v>182</v>
      </c>
    </row>
    <row r="215">
      <c r="A215" s="8" t="s">
        <v>2055</v>
      </c>
      <c r="C215" s="7" t="s">
        <v>182</v>
      </c>
      <c r="D215" s="7" t="s">
        <v>182</v>
      </c>
      <c r="E215" s="7" t="s">
        <v>182</v>
      </c>
      <c r="F215" s="7" t="s">
        <v>182</v>
      </c>
      <c r="G215" s="7" t="s">
        <v>182</v>
      </c>
      <c r="H215" s="7" t="s">
        <v>2056</v>
      </c>
      <c r="I215" s="7" t="s">
        <v>182</v>
      </c>
    </row>
    <row r="216">
      <c r="A216" s="8" t="s">
        <v>2057</v>
      </c>
      <c r="C216" s="7" t="s">
        <v>182</v>
      </c>
      <c r="D216" s="7" t="s">
        <v>182</v>
      </c>
      <c r="E216" s="8" t="s">
        <v>2058</v>
      </c>
      <c r="F216" s="7" t="s">
        <v>182</v>
      </c>
      <c r="G216" s="7" t="s">
        <v>182</v>
      </c>
      <c r="H216" s="7" t="s">
        <v>182</v>
      </c>
      <c r="I216" s="7" t="s">
        <v>182</v>
      </c>
    </row>
    <row r="217">
      <c r="A217" s="8" t="s">
        <v>2059</v>
      </c>
      <c r="B217" s="7" t="s">
        <v>2060</v>
      </c>
      <c r="C217" s="7" t="s">
        <v>182</v>
      </c>
      <c r="D217" s="7" t="s">
        <v>182</v>
      </c>
      <c r="E217" s="8" t="s">
        <v>2061</v>
      </c>
      <c r="F217" s="7" t="s">
        <v>182</v>
      </c>
      <c r="G217" s="7" t="s">
        <v>182</v>
      </c>
      <c r="H217" s="7" t="s">
        <v>182</v>
      </c>
      <c r="I217" s="7" t="s">
        <v>182</v>
      </c>
    </row>
    <row r="218">
      <c r="A218" s="8" t="s">
        <v>2062</v>
      </c>
      <c r="B218" s="7" t="s">
        <v>2063</v>
      </c>
      <c r="C218" s="7" t="s">
        <v>182</v>
      </c>
      <c r="D218" s="7" t="s">
        <v>182</v>
      </c>
      <c r="E218" s="8" t="s">
        <v>2064</v>
      </c>
      <c r="F218" s="7" t="s">
        <v>182</v>
      </c>
      <c r="G218" s="7" t="s">
        <v>182</v>
      </c>
      <c r="H218" s="7" t="s">
        <v>182</v>
      </c>
      <c r="I218" s="7" t="s">
        <v>182</v>
      </c>
    </row>
    <row r="219">
      <c r="A219" s="8" t="s">
        <v>2065</v>
      </c>
      <c r="C219" s="7" t="s">
        <v>182</v>
      </c>
      <c r="D219" s="7" t="s">
        <v>182</v>
      </c>
      <c r="E219" s="7" t="s">
        <v>182</v>
      </c>
      <c r="F219" s="7" t="s">
        <v>182</v>
      </c>
      <c r="G219" s="7" t="s">
        <v>182</v>
      </c>
      <c r="H219" s="7" t="s">
        <v>2066</v>
      </c>
      <c r="I219" s="7" t="s">
        <v>182</v>
      </c>
    </row>
    <row r="220">
      <c r="A220" s="8" t="s">
        <v>1151</v>
      </c>
      <c r="B220" s="7" t="s">
        <v>1152</v>
      </c>
      <c r="C220" s="7" t="s">
        <v>182</v>
      </c>
      <c r="D220" s="7" t="s">
        <v>182</v>
      </c>
      <c r="E220" s="8" t="s">
        <v>1153</v>
      </c>
      <c r="F220" s="7" t="s">
        <v>182</v>
      </c>
      <c r="G220" s="7" t="s">
        <v>182</v>
      </c>
      <c r="H220" s="7" t="s">
        <v>182</v>
      </c>
      <c r="I220" s="7" t="s">
        <v>182</v>
      </c>
    </row>
    <row r="221">
      <c r="A221" s="8" t="s">
        <v>2067</v>
      </c>
      <c r="B221" s="7" t="s">
        <v>2068</v>
      </c>
      <c r="C221" s="7" t="s">
        <v>182</v>
      </c>
      <c r="D221" s="7" t="s">
        <v>182</v>
      </c>
      <c r="E221" s="8" t="s">
        <v>2069</v>
      </c>
      <c r="F221" s="7" t="s">
        <v>182</v>
      </c>
      <c r="G221" s="7" t="s">
        <v>182</v>
      </c>
      <c r="H221" s="7" t="s">
        <v>182</v>
      </c>
      <c r="I221" s="7" t="s">
        <v>182</v>
      </c>
    </row>
    <row r="222">
      <c r="A222" s="8" t="s">
        <v>2070</v>
      </c>
      <c r="C222" s="7" t="s">
        <v>182</v>
      </c>
      <c r="D222" s="7" t="s">
        <v>182</v>
      </c>
      <c r="E222" s="8" t="s">
        <v>2071</v>
      </c>
      <c r="F222" s="7" t="s">
        <v>182</v>
      </c>
      <c r="G222" s="7" t="s">
        <v>182</v>
      </c>
      <c r="H222" s="7" t="s">
        <v>182</v>
      </c>
      <c r="I222" s="7" t="s">
        <v>182</v>
      </c>
    </row>
    <row r="223">
      <c r="A223" s="8" t="s">
        <v>2072</v>
      </c>
      <c r="C223" s="7" t="s">
        <v>182</v>
      </c>
      <c r="D223" s="7" t="s">
        <v>182</v>
      </c>
      <c r="E223" s="8" t="s">
        <v>2073</v>
      </c>
      <c r="F223" s="7" t="s">
        <v>182</v>
      </c>
      <c r="G223" s="7" t="s">
        <v>182</v>
      </c>
      <c r="H223" s="7" t="s">
        <v>182</v>
      </c>
      <c r="I223" s="7" t="s">
        <v>182</v>
      </c>
    </row>
    <row r="224">
      <c r="A224" s="8" t="s">
        <v>2074</v>
      </c>
      <c r="C224" s="7" t="s">
        <v>182</v>
      </c>
      <c r="D224" s="7" t="s">
        <v>182</v>
      </c>
      <c r="E224" s="7" t="s">
        <v>182</v>
      </c>
      <c r="F224" s="7" t="s">
        <v>182</v>
      </c>
      <c r="G224" s="7" t="s">
        <v>182</v>
      </c>
      <c r="H224" s="7" t="s">
        <v>2075</v>
      </c>
      <c r="I224" s="7" t="s">
        <v>182</v>
      </c>
    </row>
    <row r="225">
      <c r="A225" s="8" t="s">
        <v>2076</v>
      </c>
      <c r="C225" s="7" t="s">
        <v>182</v>
      </c>
      <c r="D225" s="7" t="s">
        <v>182</v>
      </c>
      <c r="E225" s="8" t="s">
        <v>2077</v>
      </c>
      <c r="F225" s="7" t="s">
        <v>182</v>
      </c>
      <c r="G225" s="7" t="s">
        <v>182</v>
      </c>
      <c r="H225" s="7" t="s">
        <v>182</v>
      </c>
      <c r="I225" s="7" t="s">
        <v>182</v>
      </c>
    </row>
    <row r="226">
      <c r="A226" s="8" t="s">
        <v>2078</v>
      </c>
      <c r="B226" s="7" t="s">
        <v>2079</v>
      </c>
      <c r="C226" s="7" t="s">
        <v>182</v>
      </c>
      <c r="D226" s="7" t="s">
        <v>182</v>
      </c>
      <c r="E226" s="7" t="s">
        <v>182</v>
      </c>
      <c r="F226" s="7" t="s">
        <v>182</v>
      </c>
      <c r="G226" s="7" t="s">
        <v>182</v>
      </c>
      <c r="H226" s="7" t="s">
        <v>2080</v>
      </c>
      <c r="I226" s="7" t="s">
        <v>182</v>
      </c>
    </row>
    <row r="227">
      <c r="A227" s="8" t="s">
        <v>2081</v>
      </c>
      <c r="C227" s="7" t="s">
        <v>182</v>
      </c>
      <c r="D227" s="7" t="s">
        <v>182</v>
      </c>
      <c r="E227" s="8" t="s">
        <v>2082</v>
      </c>
      <c r="F227" s="7" t="s">
        <v>182</v>
      </c>
      <c r="G227" s="7" t="s">
        <v>182</v>
      </c>
      <c r="H227" s="7" t="s">
        <v>182</v>
      </c>
      <c r="I227" s="7" t="s">
        <v>182</v>
      </c>
    </row>
    <row r="228">
      <c r="A228" s="8" t="s">
        <v>2083</v>
      </c>
      <c r="B228" s="7" t="s">
        <v>2084</v>
      </c>
      <c r="C228" s="7" t="s">
        <v>182</v>
      </c>
      <c r="D228" s="7" t="s">
        <v>182</v>
      </c>
      <c r="E228" s="7" t="s">
        <v>182</v>
      </c>
      <c r="F228" s="7" t="s">
        <v>2085</v>
      </c>
      <c r="G228" s="7" t="s">
        <v>182</v>
      </c>
      <c r="H228" s="7" t="s">
        <v>182</v>
      </c>
      <c r="I228" s="7" t="s">
        <v>182</v>
      </c>
    </row>
    <row r="229">
      <c r="A229" s="8" t="s">
        <v>2086</v>
      </c>
      <c r="C229" s="7" t="s">
        <v>182</v>
      </c>
      <c r="D229" s="7" t="s">
        <v>182</v>
      </c>
      <c r="E229" s="8" t="s">
        <v>2087</v>
      </c>
      <c r="F229" s="7" t="s">
        <v>182</v>
      </c>
      <c r="G229" s="7" t="s">
        <v>182</v>
      </c>
      <c r="H229" s="7" t="s">
        <v>182</v>
      </c>
      <c r="I229" s="7" t="s">
        <v>182</v>
      </c>
    </row>
    <row r="230">
      <c r="A230" s="8" t="s">
        <v>2088</v>
      </c>
      <c r="C230" s="7" t="s">
        <v>182</v>
      </c>
      <c r="D230" s="7" t="s">
        <v>182</v>
      </c>
      <c r="E230" s="8" t="s">
        <v>2089</v>
      </c>
      <c r="F230" s="7" t="s">
        <v>182</v>
      </c>
      <c r="G230" s="7" t="s">
        <v>182</v>
      </c>
      <c r="H230" s="7" t="s">
        <v>182</v>
      </c>
      <c r="I230" s="7" t="s">
        <v>182</v>
      </c>
    </row>
    <row r="231">
      <c r="A231" s="8" t="s">
        <v>1199</v>
      </c>
      <c r="B231" s="7" t="s">
        <v>1200</v>
      </c>
      <c r="C231" s="7" t="s">
        <v>182</v>
      </c>
      <c r="D231" s="7" t="s">
        <v>182</v>
      </c>
      <c r="E231" s="8" t="s">
        <v>1201</v>
      </c>
      <c r="F231" s="7" t="s">
        <v>182</v>
      </c>
      <c r="G231" s="7" t="s">
        <v>182</v>
      </c>
      <c r="H231" s="7" t="s">
        <v>182</v>
      </c>
      <c r="I231" s="7" t="s">
        <v>182</v>
      </c>
    </row>
    <row r="232">
      <c r="A232" s="8" t="s">
        <v>2090</v>
      </c>
      <c r="C232" s="7" t="s">
        <v>182</v>
      </c>
      <c r="D232" s="7" t="s">
        <v>182</v>
      </c>
      <c r="E232" s="7" t="s">
        <v>182</v>
      </c>
      <c r="F232" s="7" t="s">
        <v>182</v>
      </c>
      <c r="G232" s="7" t="s">
        <v>2091</v>
      </c>
      <c r="H232" s="7" t="s">
        <v>182</v>
      </c>
      <c r="I232" s="7" t="s">
        <v>182</v>
      </c>
    </row>
    <row r="233">
      <c r="A233" s="8" t="s">
        <v>2092</v>
      </c>
      <c r="C233" s="7" t="s">
        <v>182</v>
      </c>
      <c r="D233" s="7" t="s">
        <v>182</v>
      </c>
      <c r="E233" s="7" t="s">
        <v>182</v>
      </c>
      <c r="F233" s="7" t="s">
        <v>182</v>
      </c>
      <c r="G233" s="7" t="s">
        <v>182</v>
      </c>
      <c r="H233" s="7" t="s">
        <v>2093</v>
      </c>
      <c r="I233" s="7" t="s">
        <v>182</v>
      </c>
    </row>
    <row r="234">
      <c r="A234" s="8" t="s">
        <v>2094</v>
      </c>
      <c r="B234" s="7" t="s">
        <v>2095</v>
      </c>
      <c r="C234" s="7" t="s">
        <v>182</v>
      </c>
      <c r="D234" s="7" t="s">
        <v>182</v>
      </c>
      <c r="E234" s="8" t="s">
        <v>2096</v>
      </c>
      <c r="F234" s="7" t="s">
        <v>182</v>
      </c>
      <c r="G234" s="7" t="s">
        <v>182</v>
      </c>
      <c r="H234" s="7" t="s">
        <v>182</v>
      </c>
      <c r="I234" s="7" t="s">
        <v>182</v>
      </c>
    </row>
    <row r="235">
      <c r="A235" s="8" t="s">
        <v>2097</v>
      </c>
      <c r="B235" s="7" t="s">
        <v>2098</v>
      </c>
      <c r="C235" s="7" t="s">
        <v>182</v>
      </c>
      <c r="D235" s="7" t="s">
        <v>182</v>
      </c>
      <c r="E235" s="8" t="s">
        <v>2099</v>
      </c>
      <c r="F235" s="7" t="s">
        <v>182</v>
      </c>
      <c r="G235" s="7" t="s">
        <v>182</v>
      </c>
      <c r="H235" s="7" t="s">
        <v>182</v>
      </c>
      <c r="I235" s="7" t="s">
        <v>182</v>
      </c>
    </row>
    <row r="236">
      <c r="A236" s="8" t="s">
        <v>2100</v>
      </c>
      <c r="C236" s="7" t="s">
        <v>182</v>
      </c>
      <c r="D236" s="7" t="s">
        <v>182</v>
      </c>
      <c r="E236" s="8" t="s">
        <v>2101</v>
      </c>
      <c r="F236" s="7" t="s">
        <v>182</v>
      </c>
      <c r="G236" s="7" t="s">
        <v>182</v>
      </c>
      <c r="H236" s="7" t="s">
        <v>182</v>
      </c>
      <c r="I236" s="7" t="s">
        <v>182</v>
      </c>
    </row>
    <row r="237">
      <c r="A237" s="8" t="s">
        <v>2102</v>
      </c>
      <c r="B237" s="7" t="s">
        <v>2103</v>
      </c>
      <c r="C237" s="7" t="s">
        <v>182</v>
      </c>
      <c r="D237" s="7" t="s">
        <v>182</v>
      </c>
      <c r="E237" s="8" t="s">
        <v>2104</v>
      </c>
      <c r="F237" s="7" t="s">
        <v>182</v>
      </c>
      <c r="G237" s="7" t="s">
        <v>182</v>
      </c>
      <c r="H237" s="7" t="s">
        <v>182</v>
      </c>
      <c r="I237" s="7" t="s">
        <v>182</v>
      </c>
    </row>
    <row r="238">
      <c r="A238" s="8" t="s">
        <v>2105</v>
      </c>
      <c r="B238" s="7" t="s">
        <v>431</v>
      </c>
      <c r="C238" s="7" t="s">
        <v>182</v>
      </c>
      <c r="D238" s="7" t="s">
        <v>182</v>
      </c>
      <c r="E238" s="8" t="s">
        <v>2106</v>
      </c>
      <c r="F238" s="7" t="s">
        <v>182</v>
      </c>
      <c r="G238" s="7" t="s">
        <v>182</v>
      </c>
      <c r="H238" s="7" t="s">
        <v>182</v>
      </c>
      <c r="I238" s="7" t="s">
        <v>182</v>
      </c>
      <c r="J238" s="7" t="s">
        <v>2107</v>
      </c>
    </row>
    <row r="239">
      <c r="A239" s="8" t="s">
        <v>2108</v>
      </c>
      <c r="B239" s="7" t="s">
        <v>2109</v>
      </c>
      <c r="C239" s="7" t="s">
        <v>182</v>
      </c>
      <c r="D239" s="7" t="s">
        <v>182</v>
      </c>
      <c r="E239" s="8" t="s">
        <v>2110</v>
      </c>
      <c r="F239" s="7" t="s">
        <v>182</v>
      </c>
      <c r="G239" s="7" t="s">
        <v>182</v>
      </c>
      <c r="H239" s="7" t="s">
        <v>182</v>
      </c>
      <c r="I239" s="7" t="s">
        <v>182</v>
      </c>
    </row>
    <row r="240">
      <c r="A240" s="8" t="s">
        <v>1227</v>
      </c>
      <c r="C240" s="7" t="s">
        <v>182</v>
      </c>
      <c r="D240" s="7" t="s">
        <v>182</v>
      </c>
      <c r="E240" s="8" t="s">
        <v>1228</v>
      </c>
      <c r="F240" s="7" t="s">
        <v>182</v>
      </c>
      <c r="G240" s="7" t="s">
        <v>182</v>
      </c>
      <c r="H240" s="7" t="s">
        <v>182</v>
      </c>
      <c r="I240" s="7" t="s">
        <v>182</v>
      </c>
    </row>
    <row r="241">
      <c r="A241" s="8" t="s">
        <v>2111</v>
      </c>
      <c r="C241" s="7" t="s">
        <v>182</v>
      </c>
      <c r="D241" s="7" t="s">
        <v>182</v>
      </c>
      <c r="E241" s="8" t="s">
        <v>2112</v>
      </c>
      <c r="F241" s="7" t="s">
        <v>182</v>
      </c>
      <c r="G241" s="7" t="s">
        <v>182</v>
      </c>
      <c r="H241" s="7" t="s">
        <v>182</v>
      </c>
      <c r="I241" s="7" t="s">
        <v>182</v>
      </c>
    </row>
    <row r="242">
      <c r="A242" s="8" t="s">
        <v>2113</v>
      </c>
      <c r="C242" s="7" t="s">
        <v>182</v>
      </c>
      <c r="D242" s="7" t="s">
        <v>182</v>
      </c>
      <c r="E242" s="8" t="s">
        <v>2114</v>
      </c>
      <c r="F242" s="7" t="s">
        <v>182</v>
      </c>
      <c r="G242" s="7" t="s">
        <v>182</v>
      </c>
      <c r="H242" s="7" t="s">
        <v>182</v>
      </c>
      <c r="I242" s="7" t="s">
        <v>182</v>
      </c>
    </row>
    <row r="243">
      <c r="A243" s="8" t="s">
        <v>2115</v>
      </c>
      <c r="C243" s="7" t="s">
        <v>182</v>
      </c>
      <c r="D243" s="7" t="s">
        <v>182</v>
      </c>
      <c r="E243" s="8" t="s">
        <v>2116</v>
      </c>
      <c r="F243" s="7" t="s">
        <v>182</v>
      </c>
      <c r="G243" s="7" t="s">
        <v>182</v>
      </c>
      <c r="H243" s="7" t="s">
        <v>182</v>
      </c>
      <c r="I243" s="7" t="s">
        <v>182</v>
      </c>
    </row>
    <row r="244">
      <c r="A244" s="8" t="s">
        <v>2117</v>
      </c>
      <c r="C244" s="7" t="s">
        <v>182</v>
      </c>
      <c r="D244" s="7" t="s">
        <v>182</v>
      </c>
      <c r="E244" s="7" t="s">
        <v>182</v>
      </c>
      <c r="F244" s="7" t="s">
        <v>182</v>
      </c>
      <c r="G244" s="7" t="s">
        <v>182</v>
      </c>
      <c r="H244" s="7" t="s">
        <v>2118</v>
      </c>
      <c r="I244" s="7" t="s">
        <v>182</v>
      </c>
    </row>
    <row r="245">
      <c r="A245" s="8" t="s">
        <v>2119</v>
      </c>
      <c r="B245" s="7" t="s">
        <v>2120</v>
      </c>
      <c r="C245" s="7" t="s">
        <v>182</v>
      </c>
      <c r="D245" s="7" t="s">
        <v>182</v>
      </c>
      <c r="E245" s="8" t="s">
        <v>2121</v>
      </c>
      <c r="F245" s="7" t="s">
        <v>182</v>
      </c>
      <c r="G245" s="7" t="s">
        <v>2122</v>
      </c>
      <c r="H245" s="7" t="s">
        <v>182</v>
      </c>
      <c r="I245" s="7" t="s">
        <v>182</v>
      </c>
      <c r="J245" s="7" t="s">
        <v>2123</v>
      </c>
    </row>
    <row r="246">
      <c r="A246" s="8" t="s">
        <v>2124</v>
      </c>
      <c r="B246" s="7" t="s">
        <v>2125</v>
      </c>
      <c r="C246" s="7" t="s">
        <v>182</v>
      </c>
      <c r="D246" s="7" t="s">
        <v>182</v>
      </c>
      <c r="E246" s="7" t="s">
        <v>182</v>
      </c>
      <c r="F246" s="7" t="s">
        <v>182</v>
      </c>
      <c r="G246" s="7" t="s">
        <v>182</v>
      </c>
      <c r="H246" s="7" t="s">
        <v>2126</v>
      </c>
      <c r="I246" s="7" t="s">
        <v>182</v>
      </c>
    </row>
    <row r="247">
      <c r="A247" s="8" t="s">
        <v>2127</v>
      </c>
      <c r="B247" s="7" t="s">
        <v>2128</v>
      </c>
      <c r="C247" s="7" t="s">
        <v>182</v>
      </c>
      <c r="D247" s="7" t="s">
        <v>182</v>
      </c>
      <c r="E247" s="8" t="s">
        <v>2129</v>
      </c>
      <c r="F247" s="7" t="s">
        <v>182</v>
      </c>
      <c r="G247" s="7" t="s">
        <v>182</v>
      </c>
      <c r="H247" s="7" t="s">
        <v>182</v>
      </c>
      <c r="I247" s="7" t="s">
        <v>182</v>
      </c>
    </row>
    <row r="248">
      <c r="A248" s="8" t="s">
        <v>2130</v>
      </c>
      <c r="C248" s="7" t="s">
        <v>182</v>
      </c>
      <c r="D248" s="7" t="s">
        <v>182</v>
      </c>
      <c r="E248" s="7" t="s">
        <v>182</v>
      </c>
      <c r="F248" s="7" t="s">
        <v>182</v>
      </c>
      <c r="G248" s="7" t="s">
        <v>182</v>
      </c>
      <c r="H248" s="7" t="s">
        <v>2131</v>
      </c>
      <c r="I248" s="7" t="s">
        <v>182</v>
      </c>
    </row>
    <row r="249">
      <c r="A249" s="8" t="s">
        <v>2132</v>
      </c>
      <c r="C249" s="7" t="s">
        <v>182</v>
      </c>
      <c r="D249" s="7" t="s">
        <v>182</v>
      </c>
      <c r="E249" s="8" t="s">
        <v>2133</v>
      </c>
      <c r="F249" s="7" t="s">
        <v>182</v>
      </c>
      <c r="G249" s="7" t="s">
        <v>182</v>
      </c>
      <c r="H249" s="7" t="s">
        <v>182</v>
      </c>
      <c r="I249" s="7" t="s">
        <v>182</v>
      </c>
    </row>
    <row r="250">
      <c r="A250" s="8" t="s">
        <v>2134</v>
      </c>
      <c r="B250" s="7" t="s">
        <v>2135</v>
      </c>
      <c r="C250" s="7" t="s">
        <v>182</v>
      </c>
      <c r="D250" s="7" t="s">
        <v>182</v>
      </c>
      <c r="E250" s="7" t="s">
        <v>182</v>
      </c>
      <c r="F250" s="7" t="s">
        <v>182</v>
      </c>
      <c r="G250" s="7" t="s">
        <v>182</v>
      </c>
      <c r="H250" s="7" t="s">
        <v>182</v>
      </c>
      <c r="I250" s="7" t="s">
        <v>2136</v>
      </c>
    </row>
    <row r="251">
      <c r="A251" s="8" t="s">
        <v>2137</v>
      </c>
      <c r="B251" s="7" t="s">
        <v>2138</v>
      </c>
      <c r="C251" s="7" t="s">
        <v>182</v>
      </c>
      <c r="D251" s="7" t="s">
        <v>182</v>
      </c>
      <c r="E251" s="7" t="s">
        <v>182</v>
      </c>
      <c r="F251" s="7" t="s">
        <v>182</v>
      </c>
      <c r="G251" s="7" t="s">
        <v>182</v>
      </c>
      <c r="H251" s="7" t="s">
        <v>2139</v>
      </c>
      <c r="I251" s="7" t="s">
        <v>182</v>
      </c>
    </row>
    <row r="252">
      <c r="A252" s="8" t="s">
        <v>2140</v>
      </c>
      <c r="C252" s="7" t="s">
        <v>182</v>
      </c>
      <c r="D252" s="7" t="s">
        <v>182</v>
      </c>
      <c r="E252" s="8" t="s">
        <v>2141</v>
      </c>
      <c r="F252" s="7" t="s">
        <v>182</v>
      </c>
      <c r="G252" s="7" t="s">
        <v>182</v>
      </c>
      <c r="H252" s="7" t="s">
        <v>182</v>
      </c>
      <c r="I252" s="7" t="s">
        <v>182</v>
      </c>
    </row>
    <row r="253">
      <c r="A253" s="8" t="s">
        <v>2142</v>
      </c>
      <c r="C253" s="7" t="s">
        <v>182</v>
      </c>
      <c r="D253" s="7" t="s">
        <v>182</v>
      </c>
      <c r="E253" s="8" t="s">
        <v>2143</v>
      </c>
      <c r="F253" s="7" t="s">
        <v>182</v>
      </c>
      <c r="G253" s="7" t="s">
        <v>182</v>
      </c>
      <c r="H253" s="7" t="s">
        <v>182</v>
      </c>
      <c r="I253" s="7" t="s">
        <v>182</v>
      </c>
    </row>
    <row r="254">
      <c r="A254" s="8" t="s">
        <v>2144</v>
      </c>
      <c r="B254" s="7" t="s">
        <v>2145</v>
      </c>
      <c r="C254" s="7" t="s">
        <v>182</v>
      </c>
      <c r="D254" s="7" t="s">
        <v>182</v>
      </c>
      <c r="E254" s="7" t="s">
        <v>182</v>
      </c>
      <c r="F254" s="7" t="s">
        <v>182</v>
      </c>
      <c r="G254" s="7" t="s">
        <v>182</v>
      </c>
      <c r="H254" s="7" t="s">
        <v>2146</v>
      </c>
      <c r="I254" s="7" t="s">
        <v>182</v>
      </c>
    </row>
    <row r="255">
      <c r="A255" s="8" t="s">
        <v>2147</v>
      </c>
      <c r="B255" s="7" t="s">
        <v>2148</v>
      </c>
      <c r="C255" s="7" t="s">
        <v>182</v>
      </c>
      <c r="D255" s="7" t="s">
        <v>182</v>
      </c>
      <c r="E255" s="7" t="s">
        <v>182</v>
      </c>
      <c r="F255" s="7" t="s">
        <v>182</v>
      </c>
      <c r="G255" s="7" t="s">
        <v>182</v>
      </c>
      <c r="H255" s="7" t="s">
        <v>2149</v>
      </c>
      <c r="I255" s="7" t="s">
        <v>182</v>
      </c>
    </row>
    <row r="256">
      <c r="A256" s="8" t="s">
        <v>2150</v>
      </c>
      <c r="C256" s="7" t="s">
        <v>182</v>
      </c>
      <c r="D256" s="7" t="s">
        <v>182</v>
      </c>
      <c r="E256" s="8" t="s">
        <v>2151</v>
      </c>
      <c r="F256" s="7" t="s">
        <v>182</v>
      </c>
      <c r="G256" s="7" t="s">
        <v>182</v>
      </c>
      <c r="H256" s="7" t="s">
        <v>182</v>
      </c>
      <c r="I256" s="7" t="s">
        <v>182</v>
      </c>
    </row>
    <row r="257">
      <c r="A257" s="8" t="s">
        <v>2152</v>
      </c>
      <c r="B257" s="7" t="s">
        <v>2153</v>
      </c>
      <c r="C257" s="7" t="s">
        <v>182</v>
      </c>
      <c r="D257" s="7" t="s">
        <v>182</v>
      </c>
      <c r="E257" s="8" t="s">
        <v>2154</v>
      </c>
      <c r="F257" s="7" t="s">
        <v>182</v>
      </c>
      <c r="G257" s="7" t="s">
        <v>182</v>
      </c>
      <c r="H257" s="7" t="s">
        <v>182</v>
      </c>
      <c r="I257" s="7" t="s">
        <v>182</v>
      </c>
    </row>
    <row r="258">
      <c r="A258" s="8" t="s">
        <v>2155</v>
      </c>
      <c r="B258" s="7" t="s">
        <v>2156</v>
      </c>
      <c r="C258" s="7" t="s">
        <v>182</v>
      </c>
      <c r="D258" s="7" t="s">
        <v>182</v>
      </c>
      <c r="E258" s="8" t="s">
        <v>2157</v>
      </c>
      <c r="F258" s="7" t="s">
        <v>182</v>
      </c>
      <c r="G258" s="7" t="s">
        <v>182</v>
      </c>
      <c r="H258" s="7" t="s">
        <v>182</v>
      </c>
      <c r="I258" s="7" t="s">
        <v>182</v>
      </c>
    </row>
    <row r="259">
      <c r="A259" s="8" t="s">
        <v>2158</v>
      </c>
      <c r="B259" s="7" t="s">
        <v>2159</v>
      </c>
      <c r="C259" s="7" t="s">
        <v>182</v>
      </c>
      <c r="D259" s="7" t="s">
        <v>182</v>
      </c>
      <c r="E259" s="7" t="s">
        <v>182</v>
      </c>
      <c r="F259" s="7" t="s">
        <v>182</v>
      </c>
      <c r="G259" s="7" t="s">
        <v>182</v>
      </c>
      <c r="H259" s="7" t="s">
        <v>2160</v>
      </c>
      <c r="I259" s="7" t="s">
        <v>182</v>
      </c>
    </row>
    <row r="260">
      <c r="A260" s="8" t="s">
        <v>2161</v>
      </c>
      <c r="B260" s="7" t="s">
        <v>2162</v>
      </c>
      <c r="C260" s="7" t="s">
        <v>182</v>
      </c>
      <c r="D260" s="7" t="s">
        <v>182</v>
      </c>
      <c r="E260" s="8" t="s">
        <v>2163</v>
      </c>
      <c r="F260" s="7" t="s">
        <v>182</v>
      </c>
      <c r="G260" s="7" t="s">
        <v>182</v>
      </c>
      <c r="H260" s="7" t="s">
        <v>182</v>
      </c>
      <c r="I260" s="7" t="s">
        <v>182</v>
      </c>
    </row>
    <row r="261">
      <c r="A261" s="8" t="s">
        <v>2164</v>
      </c>
      <c r="C261" s="7" t="s">
        <v>182</v>
      </c>
      <c r="D261" s="7" t="s">
        <v>182</v>
      </c>
      <c r="E261" s="7" t="s">
        <v>182</v>
      </c>
      <c r="F261" s="7" t="s">
        <v>182</v>
      </c>
      <c r="G261" s="7" t="s">
        <v>182</v>
      </c>
      <c r="H261" s="7" t="s">
        <v>2165</v>
      </c>
      <c r="I261" s="7" t="s">
        <v>182</v>
      </c>
    </row>
    <row r="262">
      <c r="A262" s="8" t="s">
        <v>2166</v>
      </c>
      <c r="C262" s="7" t="s">
        <v>182</v>
      </c>
      <c r="D262" s="7" t="s">
        <v>182</v>
      </c>
      <c r="E262" s="8" t="s">
        <v>2167</v>
      </c>
      <c r="F262" s="7" t="s">
        <v>182</v>
      </c>
      <c r="G262" s="7" t="s">
        <v>182</v>
      </c>
      <c r="H262" s="7" t="s">
        <v>182</v>
      </c>
      <c r="I262" s="7" t="s">
        <v>182</v>
      </c>
    </row>
    <row r="263">
      <c r="A263" s="8" t="s">
        <v>1265</v>
      </c>
      <c r="B263" s="7" t="s">
        <v>1266</v>
      </c>
      <c r="C263" s="7" t="s">
        <v>182</v>
      </c>
      <c r="D263" s="7" t="s">
        <v>182</v>
      </c>
      <c r="E263" s="7" t="s">
        <v>182</v>
      </c>
      <c r="F263" s="7" t="s">
        <v>2168</v>
      </c>
      <c r="G263" s="7" t="s">
        <v>182</v>
      </c>
      <c r="H263" s="7" t="s">
        <v>2169</v>
      </c>
      <c r="I263" s="7" t="s">
        <v>182</v>
      </c>
    </row>
    <row r="264">
      <c r="A264" s="8" t="s">
        <v>2170</v>
      </c>
      <c r="B264" s="7" t="s">
        <v>2171</v>
      </c>
      <c r="C264" s="7" t="s">
        <v>182</v>
      </c>
      <c r="D264" s="7" t="s">
        <v>182</v>
      </c>
      <c r="E264" s="8" t="s">
        <v>2172</v>
      </c>
      <c r="F264" s="7" t="s">
        <v>182</v>
      </c>
      <c r="G264" s="7" t="s">
        <v>182</v>
      </c>
      <c r="H264" s="7" t="s">
        <v>182</v>
      </c>
      <c r="I264" s="7" t="s">
        <v>182</v>
      </c>
    </row>
    <row r="265">
      <c r="A265" s="8" t="s">
        <v>2173</v>
      </c>
      <c r="B265" s="7" t="s">
        <v>2174</v>
      </c>
      <c r="C265" s="7" t="s">
        <v>182</v>
      </c>
      <c r="D265" s="7" t="s">
        <v>182</v>
      </c>
      <c r="E265" s="8" t="s">
        <v>2175</v>
      </c>
      <c r="F265" s="7" t="s">
        <v>182</v>
      </c>
      <c r="G265" s="7" t="s">
        <v>182</v>
      </c>
      <c r="H265" s="7" t="s">
        <v>182</v>
      </c>
      <c r="I265" s="7" t="s">
        <v>182</v>
      </c>
    </row>
    <row r="266">
      <c r="A266" s="8" t="s">
        <v>2176</v>
      </c>
      <c r="C266" s="7" t="s">
        <v>182</v>
      </c>
      <c r="D266" s="7" t="s">
        <v>182</v>
      </c>
      <c r="E266" s="8" t="s">
        <v>2177</v>
      </c>
      <c r="F266" s="7" t="s">
        <v>182</v>
      </c>
      <c r="G266" s="7" t="s">
        <v>182</v>
      </c>
      <c r="H266" s="7" t="s">
        <v>182</v>
      </c>
      <c r="I266" s="7" t="s">
        <v>182</v>
      </c>
    </row>
    <row r="267">
      <c r="A267" s="8" t="s">
        <v>2178</v>
      </c>
      <c r="B267" s="7" t="s">
        <v>2179</v>
      </c>
      <c r="C267" s="7" t="s">
        <v>182</v>
      </c>
      <c r="D267" s="7" t="s">
        <v>182</v>
      </c>
      <c r="E267" s="8" t="s">
        <v>2180</v>
      </c>
      <c r="F267" s="7" t="s">
        <v>182</v>
      </c>
      <c r="G267" s="7" t="s">
        <v>182</v>
      </c>
      <c r="H267" s="7" t="s">
        <v>182</v>
      </c>
      <c r="I267" s="7" t="s">
        <v>182</v>
      </c>
    </row>
    <row r="268">
      <c r="A268" s="8" t="s">
        <v>2181</v>
      </c>
      <c r="C268" s="7" t="s">
        <v>182</v>
      </c>
      <c r="D268" s="7" t="s">
        <v>182</v>
      </c>
      <c r="E268" s="7" t="s">
        <v>182</v>
      </c>
      <c r="F268" s="7" t="s">
        <v>182</v>
      </c>
      <c r="G268" s="7" t="s">
        <v>182</v>
      </c>
      <c r="H268" s="7" t="s">
        <v>182</v>
      </c>
      <c r="I268" s="7" t="s">
        <v>2182</v>
      </c>
    </row>
    <row r="269">
      <c r="A269" s="8" t="s">
        <v>2183</v>
      </c>
      <c r="B269" s="7" t="s">
        <v>2184</v>
      </c>
      <c r="C269" s="7" t="s">
        <v>182</v>
      </c>
      <c r="D269" s="7" t="s">
        <v>182</v>
      </c>
      <c r="E269" s="7" t="s">
        <v>182</v>
      </c>
      <c r="F269" s="7" t="s">
        <v>2185</v>
      </c>
      <c r="G269" s="7" t="s">
        <v>182</v>
      </c>
      <c r="H269" s="7" t="s">
        <v>182</v>
      </c>
      <c r="I269" s="7" t="s">
        <v>182</v>
      </c>
    </row>
    <row r="270">
      <c r="A270" s="8" t="s">
        <v>2186</v>
      </c>
      <c r="C270" s="7" t="s">
        <v>182</v>
      </c>
      <c r="D270" s="7" t="s">
        <v>182</v>
      </c>
      <c r="E270" s="8" t="s">
        <v>2187</v>
      </c>
      <c r="F270" s="7" t="s">
        <v>182</v>
      </c>
      <c r="G270" s="7" t="s">
        <v>182</v>
      </c>
      <c r="H270" s="7" t="s">
        <v>182</v>
      </c>
      <c r="I270" s="7" t="s">
        <v>182</v>
      </c>
    </row>
    <row r="271">
      <c r="A271" s="8" t="s">
        <v>2188</v>
      </c>
      <c r="C271" s="7" t="s">
        <v>182</v>
      </c>
      <c r="D271" s="7" t="s">
        <v>182</v>
      </c>
      <c r="E271" s="8" t="s">
        <v>2189</v>
      </c>
      <c r="F271" s="7" t="s">
        <v>182</v>
      </c>
      <c r="G271" s="7" t="s">
        <v>182</v>
      </c>
      <c r="H271" s="7" t="s">
        <v>182</v>
      </c>
      <c r="I271" s="7" t="s">
        <v>182</v>
      </c>
    </row>
    <row r="272">
      <c r="A272" s="8" t="s">
        <v>2190</v>
      </c>
      <c r="C272" s="7" t="s">
        <v>182</v>
      </c>
      <c r="D272" s="7" t="s">
        <v>182</v>
      </c>
      <c r="E272" s="7" t="s">
        <v>182</v>
      </c>
      <c r="F272" s="7" t="s">
        <v>182</v>
      </c>
      <c r="G272" s="7" t="s">
        <v>182</v>
      </c>
      <c r="H272" s="7" t="s">
        <v>182</v>
      </c>
      <c r="I272" s="7" t="s">
        <v>2191</v>
      </c>
    </row>
    <row r="273">
      <c r="A273" s="8" t="s">
        <v>2192</v>
      </c>
      <c r="C273" s="7" t="s">
        <v>182</v>
      </c>
      <c r="D273" s="7" t="s">
        <v>182</v>
      </c>
      <c r="E273" s="8" t="s">
        <v>2193</v>
      </c>
      <c r="F273" s="7" t="s">
        <v>182</v>
      </c>
      <c r="G273" s="7" t="s">
        <v>182</v>
      </c>
      <c r="H273" s="7" t="s">
        <v>182</v>
      </c>
      <c r="I273" s="7" t="s">
        <v>182</v>
      </c>
    </row>
    <row r="274">
      <c r="A274" s="8" t="s">
        <v>2194</v>
      </c>
      <c r="B274" s="7" t="s">
        <v>2195</v>
      </c>
      <c r="C274" s="7" t="s">
        <v>182</v>
      </c>
      <c r="D274" s="7" t="s">
        <v>182</v>
      </c>
      <c r="E274" s="8" t="s">
        <v>2196</v>
      </c>
      <c r="F274" s="7" t="s">
        <v>182</v>
      </c>
      <c r="G274" s="7" t="s">
        <v>182</v>
      </c>
      <c r="H274" s="7" t="s">
        <v>182</v>
      </c>
      <c r="I274" s="7" t="s">
        <v>182</v>
      </c>
    </row>
    <row r="275">
      <c r="A275" s="8" t="s">
        <v>2197</v>
      </c>
      <c r="C275" s="7" t="s">
        <v>182</v>
      </c>
      <c r="D275" s="7" t="s">
        <v>182</v>
      </c>
      <c r="E275" s="8" t="s">
        <v>2198</v>
      </c>
      <c r="F275" s="7" t="s">
        <v>182</v>
      </c>
      <c r="G275" s="7" t="s">
        <v>182</v>
      </c>
      <c r="H275" s="7" t="s">
        <v>182</v>
      </c>
      <c r="I275" s="7" t="s">
        <v>182</v>
      </c>
    </row>
    <row r="276">
      <c r="A276" s="8" t="s">
        <v>2199</v>
      </c>
      <c r="B276" s="7" t="s">
        <v>2200</v>
      </c>
      <c r="C276" s="7" t="s">
        <v>182</v>
      </c>
      <c r="D276" s="7" t="s">
        <v>182</v>
      </c>
      <c r="E276" s="7" t="s">
        <v>182</v>
      </c>
      <c r="F276" s="7" t="s">
        <v>182</v>
      </c>
      <c r="G276" s="7" t="s">
        <v>182</v>
      </c>
      <c r="H276" s="7" t="s">
        <v>2201</v>
      </c>
      <c r="I276" s="7" t="s">
        <v>182</v>
      </c>
    </row>
    <row r="277">
      <c r="A277" s="8" t="s">
        <v>2202</v>
      </c>
      <c r="C277" s="7" t="s">
        <v>182</v>
      </c>
      <c r="D277" s="7" t="s">
        <v>182</v>
      </c>
      <c r="E277" s="8" t="s">
        <v>2203</v>
      </c>
      <c r="F277" s="7" t="s">
        <v>182</v>
      </c>
      <c r="G277" s="7" t="s">
        <v>182</v>
      </c>
      <c r="H277" s="7" t="s">
        <v>182</v>
      </c>
      <c r="I277" s="7" t="s">
        <v>182</v>
      </c>
    </row>
    <row r="278">
      <c r="A278" s="8" t="s">
        <v>2204</v>
      </c>
      <c r="C278" s="7" t="s">
        <v>182</v>
      </c>
      <c r="D278" s="7" t="s">
        <v>182</v>
      </c>
      <c r="E278" s="8" t="s">
        <v>2205</v>
      </c>
      <c r="F278" s="7" t="s">
        <v>182</v>
      </c>
      <c r="G278" s="7" t="s">
        <v>182</v>
      </c>
      <c r="H278" s="7" t="s">
        <v>182</v>
      </c>
      <c r="I278" s="7" t="s">
        <v>182</v>
      </c>
    </row>
    <row r="279">
      <c r="A279" s="8" t="s">
        <v>2206</v>
      </c>
      <c r="B279" s="7" t="s">
        <v>2207</v>
      </c>
      <c r="C279" s="7" t="s">
        <v>182</v>
      </c>
      <c r="D279" s="7" t="s">
        <v>182</v>
      </c>
      <c r="E279" s="8" t="s">
        <v>2208</v>
      </c>
      <c r="F279" s="7" t="s">
        <v>182</v>
      </c>
      <c r="G279" s="7" t="s">
        <v>182</v>
      </c>
      <c r="H279" s="7" t="s">
        <v>182</v>
      </c>
      <c r="I279" s="7" t="s">
        <v>182</v>
      </c>
    </row>
    <row r="280">
      <c r="A280" s="8" t="s">
        <v>2209</v>
      </c>
      <c r="B280" s="7" t="s">
        <v>2210</v>
      </c>
      <c r="C280" s="7" t="s">
        <v>182</v>
      </c>
      <c r="D280" s="7" t="s">
        <v>182</v>
      </c>
      <c r="E280" s="7" t="s">
        <v>182</v>
      </c>
      <c r="F280" s="7" t="s">
        <v>182</v>
      </c>
      <c r="G280" s="7" t="s">
        <v>182</v>
      </c>
      <c r="H280" s="7" t="s">
        <v>2211</v>
      </c>
      <c r="I280" s="7" t="s">
        <v>182</v>
      </c>
    </row>
    <row r="281">
      <c r="A281" s="8" t="s">
        <v>2212</v>
      </c>
      <c r="C281" s="7" t="s">
        <v>182</v>
      </c>
      <c r="D281" s="7" t="s">
        <v>182</v>
      </c>
      <c r="E281" s="7" t="s">
        <v>182</v>
      </c>
      <c r="F281" s="7" t="s">
        <v>182</v>
      </c>
      <c r="G281" s="7" t="s">
        <v>182</v>
      </c>
      <c r="H281" s="7" t="s">
        <v>2213</v>
      </c>
      <c r="I281" s="7" t="s">
        <v>182</v>
      </c>
    </row>
    <row r="282">
      <c r="A282" s="8" t="s">
        <v>2214</v>
      </c>
      <c r="C282" s="7" t="s">
        <v>182</v>
      </c>
      <c r="D282" s="7" t="s">
        <v>182</v>
      </c>
      <c r="E282" s="7" t="s">
        <v>182</v>
      </c>
      <c r="F282" s="7" t="s">
        <v>182</v>
      </c>
      <c r="G282" s="7" t="s">
        <v>182</v>
      </c>
      <c r="H282" s="7" t="s">
        <v>2215</v>
      </c>
      <c r="I282" s="7" t="s">
        <v>182</v>
      </c>
    </row>
    <row r="283">
      <c r="A283" s="8" t="s">
        <v>2216</v>
      </c>
      <c r="B283" s="7" t="s">
        <v>2217</v>
      </c>
      <c r="C283" s="7" t="s">
        <v>182</v>
      </c>
      <c r="D283" s="7" t="s">
        <v>182</v>
      </c>
      <c r="E283" s="7" t="s">
        <v>182</v>
      </c>
      <c r="F283" s="7" t="s">
        <v>2218</v>
      </c>
      <c r="G283" s="7" t="s">
        <v>182</v>
      </c>
      <c r="H283" s="7" t="s">
        <v>182</v>
      </c>
      <c r="I283" s="7" t="s">
        <v>182</v>
      </c>
    </row>
    <row r="284">
      <c r="A284" s="8" t="s">
        <v>2219</v>
      </c>
      <c r="C284" s="7" t="s">
        <v>182</v>
      </c>
      <c r="D284" s="7" t="s">
        <v>182</v>
      </c>
      <c r="E284" s="8" t="s">
        <v>2220</v>
      </c>
      <c r="F284" s="7" t="s">
        <v>182</v>
      </c>
      <c r="G284" s="7" t="s">
        <v>182</v>
      </c>
      <c r="H284" s="7" t="s">
        <v>182</v>
      </c>
      <c r="I284" s="7" t="s">
        <v>182</v>
      </c>
      <c r="J284" s="7" t="s">
        <v>2221</v>
      </c>
    </row>
    <row r="285">
      <c r="A285" s="8" t="s">
        <v>2222</v>
      </c>
      <c r="B285" s="7" t="s">
        <v>2223</v>
      </c>
      <c r="C285" s="7" t="s">
        <v>182</v>
      </c>
      <c r="D285" s="7" t="s">
        <v>182</v>
      </c>
      <c r="E285" s="8" t="s">
        <v>2224</v>
      </c>
      <c r="F285" s="7" t="s">
        <v>182</v>
      </c>
      <c r="G285" s="7" t="s">
        <v>182</v>
      </c>
      <c r="H285" s="7" t="s">
        <v>182</v>
      </c>
      <c r="I285" s="7" t="s">
        <v>182</v>
      </c>
    </row>
    <row r="286">
      <c r="A286" s="8" t="s">
        <v>2225</v>
      </c>
      <c r="B286" s="7" t="s">
        <v>2226</v>
      </c>
      <c r="C286" s="7" t="s">
        <v>182</v>
      </c>
      <c r="D286" s="7" t="s">
        <v>182</v>
      </c>
      <c r="E286" s="8" t="s">
        <v>2227</v>
      </c>
      <c r="F286" s="7" t="s">
        <v>182</v>
      </c>
      <c r="G286" s="7" t="s">
        <v>182</v>
      </c>
      <c r="H286" s="7" t="s">
        <v>182</v>
      </c>
      <c r="I286" s="7" t="s">
        <v>182</v>
      </c>
    </row>
    <row r="287">
      <c r="A287" s="8" t="s">
        <v>2228</v>
      </c>
      <c r="C287" s="7" t="s">
        <v>182</v>
      </c>
      <c r="D287" s="7" t="s">
        <v>182</v>
      </c>
      <c r="E287" s="7" t="s">
        <v>182</v>
      </c>
      <c r="F287" s="7" t="s">
        <v>182</v>
      </c>
      <c r="G287" s="7" t="s">
        <v>182</v>
      </c>
      <c r="H287" s="7" t="s">
        <v>2229</v>
      </c>
      <c r="I287" s="7" t="s">
        <v>182</v>
      </c>
    </row>
    <row r="288">
      <c r="A288" s="8" t="s">
        <v>2230</v>
      </c>
      <c r="B288" s="7" t="s">
        <v>2231</v>
      </c>
      <c r="C288" s="7" t="s">
        <v>182</v>
      </c>
      <c r="D288" s="7" t="s">
        <v>182</v>
      </c>
      <c r="E288" s="7" t="s">
        <v>182</v>
      </c>
      <c r="F288" s="7" t="s">
        <v>182</v>
      </c>
      <c r="G288" s="7" t="s">
        <v>182</v>
      </c>
      <c r="H288" s="7" t="s">
        <v>2232</v>
      </c>
      <c r="I288" s="7" t="s">
        <v>182</v>
      </c>
    </row>
    <row r="289">
      <c r="A289" s="8" t="s">
        <v>2233</v>
      </c>
      <c r="B289" s="7" t="s">
        <v>2234</v>
      </c>
      <c r="C289" s="7" t="s">
        <v>182</v>
      </c>
      <c r="D289" s="7" t="s">
        <v>182</v>
      </c>
      <c r="E289" s="7" t="s">
        <v>182</v>
      </c>
      <c r="F289" s="7" t="s">
        <v>182</v>
      </c>
      <c r="G289" s="7" t="s">
        <v>182</v>
      </c>
      <c r="H289" s="7" t="s">
        <v>182</v>
      </c>
      <c r="I289" s="7" t="s">
        <v>2235</v>
      </c>
    </row>
    <row r="290">
      <c r="A290" s="8" t="s">
        <v>2236</v>
      </c>
      <c r="C290" s="7" t="s">
        <v>182</v>
      </c>
      <c r="D290" s="7" t="s">
        <v>182</v>
      </c>
      <c r="E290" s="8" t="s">
        <v>2237</v>
      </c>
      <c r="F290" s="7" t="s">
        <v>182</v>
      </c>
      <c r="G290" s="7" t="s">
        <v>182</v>
      </c>
      <c r="H290" s="7" t="s">
        <v>182</v>
      </c>
      <c r="I290" s="7" t="s">
        <v>182</v>
      </c>
    </row>
    <row r="291">
      <c r="A291" s="8" t="s">
        <v>2238</v>
      </c>
      <c r="C291" s="7" t="s">
        <v>182</v>
      </c>
      <c r="D291" s="7" t="s">
        <v>182</v>
      </c>
      <c r="E291" s="8" t="s">
        <v>2239</v>
      </c>
      <c r="F291" s="7" t="s">
        <v>182</v>
      </c>
      <c r="G291" s="7" t="s">
        <v>182</v>
      </c>
      <c r="H291" s="7" t="s">
        <v>182</v>
      </c>
      <c r="I291" s="7" t="s">
        <v>182</v>
      </c>
    </row>
    <row r="292">
      <c r="A292" s="8" t="s">
        <v>2240</v>
      </c>
      <c r="C292" s="7" t="s">
        <v>182</v>
      </c>
      <c r="D292" s="7" t="s">
        <v>182</v>
      </c>
      <c r="E292" s="8" t="s">
        <v>2241</v>
      </c>
      <c r="F292" s="7" t="s">
        <v>182</v>
      </c>
      <c r="G292" s="7" t="s">
        <v>182</v>
      </c>
      <c r="H292" s="7" t="s">
        <v>182</v>
      </c>
      <c r="I292" s="7" t="s">
        <v>182</v>
      </c>
    </row>
    <row r="293">
      <c r="A293" s="8" t="s">
        <v>2242</v>
      </c>
      <c r="C293" s="7" t="s">
        <v>182</v>
      </c>
      <c r="D293" s="7" t="s">
        <v>182</v>
      </c>
      <c r="E293" s="8" t="s">
        <v>2243</v>
      </c>
      <c r="F293" s="7" t="s">
        <v>182</v>
      </c>
      <c r="G293" s="7" t="s">
        <v>182</v>
      </c>
      <c r="H293" s="7" t="s">
        <v>182</v>
      </c>
      <c r="I293" s="7" t="s">
        <v>182</v>
      </c>
    </row>
    <row r="294">
      <c r="A294" s="8" t="s">
        <v>2244</v>
      </c>
      <c r="B294" s="7" t="s">
        <v>2245</v>
      </c>
      <c r="C294" s="7" t="s">
        <v>182</v>
      </c>
      <c r="D294" s="7" t="s">
        <v>182</v>
      </c>
      <c r="E294" s="7" t="s">
        <v>182</v>
      </c>
      <c r="F294" s="7" t="s">
        <v>182</v>
      </c>
      <c r="G294" s="7" t="s">
        <v>182</v>
      </c>
      <c r="H294" s="7" t="s">
        <v>2245</v>
      </c>
      <c r="I294" s="7" t="s">
        <v>182</v>
      </c>
    </row>
    <row r="295">
      <c r="A295" s="8" t="s">
        <v>2246</v>
      </c>
      <c r="C295" s="7" t="s">
        <v>182</v>
      </c>
      <c r="D295" s="7" t="s">
        <v>182</v>
      </c>
      <c r="E295" s="8" t="s">
        <v>2247</v>
      </c>
      <c r="F295" s="7" t="s">
        <v>182</v>
      </c>
      <c r="G295" s="7" t="s">
        <v>182</v>
      </c>
      <c r="H295" s="7" t="s">
        <v>182</v>
      </c>
      <c r="I295" s="7" t="s">
        <v>182</v>
      </c>
    </row>
    <row r="296">
      <c r="A296" s="8" t="s">
        <v>2248</v>
      </c>
      <c r="B296" s="7" t="s">
        <v>2249</v>
      </c>
      <c r="C296" s="7" t="s">
        <v>182</v>
      </c>
      <c r="D296" s="7" t="s">
        <v>182</v>
      </c>
      <c r="E296" s="8" t="s">
        <v>2250</v>
      </c>
      <c r="F296" s="7" t="s">
        <v>182</v>
      </c>
      <c r="G296" s="7" t="s">
        <v>182</v>
      </c>
      <c r="H296" s="7" t="s">
        <v>182</v>
      </c>
      <c r="I296" s="7" t="s">
        <v>182</v>
      </c>
    </row>
    <row r="297">
      <c r="A297" s="8" t="s">
        <v>2251</v>
      </c>
      <c r="B297" s="7" t="s">
        <v>2252</v>
      </c>
      <c r="C297" s="7" t="s">
        <v>182</v>
      </c>
      <c r="D297" s="7" t="s">
        <v>182</v>
      </c>
      <c r="E297" s="8" t="s">
        <v>2253</v>
      </c>
      <c r="F297" s="7" t="s">
        <v>182</v>
      </c>
      <c r="G297" s="7" t="s">
        <v>182</v>
      </c>
      <c r="H297" s="7" t="s">
        <v>182</v>
      </c>
      <c r="I297" s="7" t="s">
        <v>182</v>
      </c>
    </row>
    <row r="298">
      <c r="A298" s="8" t="s">
        <v>2254</v>
      </c>
      <c r="C298" s="7" t="s">
        <v>182</v>
      </c>
      <c r="D298" s="7" t="s">
        <v>182</v>
      </c>
      <c r="E298" s="8" t="s">
        <v>2255</v>
      </c>
      <c r="F298" s="7" t="s">
        <v>182</v>
      </c>
      <c r="G298" s="7" t="s">
        <v>182</v>
      </c>
      <c r="H298" s="7" t="s">
        <v>182</v>
      </c>
      <c r="I298" s="7" t="s">
        <v>182</v>
      </c>
    </row>
    <row r="299">
      <c r="A299" s="8" t="s">
        <v>2256</v>
      </c>
      <c r="B299" s="7" t="s">
        <v>2257</v>
      </c>
      <c r="C299" s="7" t="s">
        <v>182</v>
      </c>
      <c r="D299" s="7" t="s">
        <v>182</v>
      </c>
      <c r="E299" s="7" t="s">
        <v>182</v>
      </c>
      <c r="F299" s="7" t="s">
        <v>182</v>
      </c>
      <c r="G299" s="7" t="s">
        <v>182</v>
      </c>
      <c r="H299" s="7" t="s">
        <v>2258</v>
      </c>
      <c r="I299" s="7" t="s">
        <v>182</v>
      </c>
    </row>
    <row r="300">
      <c r="A300" s="8" t="s">
        <v>931</v>
      </c>
      <c r="B300" s="7" t="s">
        <v>932</v>
      </c>
      <c r="C300" s="7" t="s">
        <v>182</v>
      </c>
      <c r="D300" s="7" t="s">
        <v>182</v>
      </c>
      <c r="E300" s="8" t="s">
        <v>933</v>
      </c>
      <c r="F300" s="7" t="s">
        <v>182</v>
      </c>
      <c r="G300" s="7" t="s">
        <v>182</v>
      </c>
      <c r="H300" s="7" t="s">
        <v>182</v>
      </c>
      <c r="I300" s="7" t="s">
        <v>182</v>
      </c>
    </row>
    <row r="301">
      <c r="A301" s="8" t="s">
        <v>2259</v>
      </c>
      <c r="C301" s="7" t="s">
        <v>182</v>
      </c>
      <c r="D301" s="7" t="s">
        <v>182</v>
      </c>
      <c r="E301" s="7" t="s">
        <v>182</v>
      </c>
      <c r="F301" s="7" t="s">
        <v>182</v>
      </c>
      <c r="G301" s="7" t="s">
        <v>182</v>
      </c>
      <c r="H301" s="7" t="s">
        <v>2260</v>
      </c>
      <c r="I301" s="7" t="s">
        <v>2261</v>
      </c>
    </row>
    <row r="302">
      <c r="A302" s="8" t="s">
        <v>2262</v>
      </c>
      <c r="C302" s="7" t="s">
        <v>182</v>
      </c>
      <c r="D302" s="7" t="s">
        <v>182</v>
      </c>
      <c r="E302" s="8" t="s">
        <v>2263</v>
      </c>
      <c r="F302" s="7" t="s">
        <v>182</v>
      </c>
      <c r="G302" s="7" t="s">
        <v>182</v>
      </c>
      <c r="H302" s="7" t="s">
        <v>182</v>
      </c>
      <c r="I302" s="7" t="s">
        <v>182</v>
      </c>
    </row>
    <row r="303">
      <c r="A303" s="8" t="s">
        <v>2264</v>
      </c>
      <c r="B303" s="7" t="s">
        <v>2265</v>
      </c>
      <c r="C303" s="7" t="s">
        <v>182</v>
      </c>
      <c r="D303" s="7" t="s">
        <v>182</v>
      </c>
      <c r="E303" s="7" t="s">
        <v>182</v>
      </c>
      <c r="F303" s="7" t="s">
        <v>182</v>
      </c>
      <c r="G303" s="7" t="s">
        <v>182</v>
      </c>
      <c r="H303" s="7" t="s">
        <v>182</v>
      </c>
      <c r="I303" s="7" t="s">
        <v>2266</v>
      </c>
    </row>
    <row r="304">
      <c r="A304" s="8" t="s">
        <v>2267</v>
      </c>
      <c r="C304" s="7" t="s">
        <v>182</v>
      </c>
      <c r="D304" s="7" t="s">
        <v>182</v>
      </c>
      <c r="E304" s="8" t="s">
        <v>2268</v>
      </c>
      <c r="F304" s="7" t="s">
        <v>182</v>
      </c>
      <c r="G304" s="7" t="s">
        <v>182</v>
      </c>
      <c r="H304" s="7" t="s">
        <v>182</v>
      </c>
      <c r="I304" s="7" t="s">
        <v>182</v>
      </c>
    </row>
    <row r="305">
      <c r="A305" s="8" t="s">
        <v>2269</v>
      </c>
      <c r="B305" s="7" t="s">
        <v>2270</v>
      </c>
      <c r="C305" s="7" t="s">
        <v>182</v>
      </c>
      <c r="D305" s="7" t="s">
        <v>182</v>
      </c>
      <c r="E305" s="8" t="s">
        <v>2271</v>
      </c>
      <c r="F305" s="7" t="s">
        <v>182</v>
      </c>
      <c r="G305" s="7" t="s">
        <v>182</v>
      </c>
      <c r="H305" s="7" t="s">
        <v>182</v>
      </c>
      <c r="I305" s="7" t="s">
        <v>182</v>
      </c>
    </row>
    <row r="306">
      <c r="A306" s="8" t="s">
        <v>2272</v>
      </c>
      <c r="C306" s="7" t="s">
        <v>182</v>
      </c>
      <c r="D306" s="7" t="s">
        <v>182</v>
      </c>
      <c r="E306" s="8" t="s">
        <v>2273</v>
      </c>
      <c r="F306" s="7" t="s">
        <v>182</v>
      </c>
      <c r="G306" s="7" t="s">
        <v>182</v>
      </c>
      <c r="H306" s="7" t="s">
        <v>182</v>
      </c>
      <c r="I306" s="7" t="s">
        <v>182</v>
      </c>
    </row>
    <row r="307">
      <c r="A307" s="8" t="s">
        <v>2274</v>
      </c>
      <c r="C307" s="7" t="s">
        <v>182</v>
      </c>
      <c r="D307" s="7" t="s">
        <v>182</v>
      </c>
      <c r="E307" s="8" t="s">
        <v>2275</v>
      </c>
      <c r="F307" s="7" t="s">
        <v>182</v>
      </c>
      <c r="G307" s="7" t="s">
        <v>182</v>
      </c>
      <c r="H307" s="7" t="s">
        <v>182</v>
      </c>
      <c r="I307" s="7" t="s">
        <v>182</v>
      </c>
    </row>
    <row r="308">
      <c r="A308" s="8" t="s">
        <v>2276</v>
      </c>
      <c r="B308" s="7" t="s">
        <v>2277</v>
      </c>
      <c r="C308" s="7" t="s">
        <v>182</v>
      </c>
      <c r="D308" s="7" t="s">
        <v>182</v>
      </c>
      <c r="E308" s="7" t="s">
        <v>182</v>
      </c>
      <c r="F308" s="7" t="s">
        <v>182</v>
      </c>
      <c r="G308" s="7" t="s">
        <v>182</v>
      </c>
      <c r="H308" s="7" t="s">
        <v>2278</v>
      </c>
      <c r="I308" s="7" t="s">
        <v>182</v>
      </c>
    </row>
    <row r="309">
      <c r="A309" s="8" t="s">
        <v>2279</v>
      </c>
      <c r="B309" s="7" t="s">
        <v>2280</v>
      </c>
      <c r="C309" s="7" t="s">
        <v>182</v>
      </c>
      <c r="D309" s="7" t="s">
        <v>182</v>
      </c>
      <c r="E309" s="8" t="s">
        <v>2281</v>
      </c>
      <c r="F309" s="7" t="s">
        <v>182</v>
      </c>
      <c r="G309" s="7" t="s">
        <v>182</v>
      </c>
      <c r="H309" s="7" t="s">
        <v>182</v>
      </c>
      <c r="I309" s="7" t="s">
        <v>182</v>
      </c>
    </row>
    <row r="310">
      <c r="A310" s="8" t="s">
        <v>2282</v>
      </c>
      <c r="C310" s="7" t="s">
        <v>182</v>
      </c>
      <c r="D310" s="7" t="s">
        <v>182</v>
      </c>
      <c r="E310" s="8" t="s">
        <v>2283</v>
      </c>
      <c r="F310" s="7" t="s">
        <v>182</v>
      </c>
      <c r="G310" s="7" t="s">
        <v>182</v>
      </c>
      <c r="H310" s="7" t="s">
        <v>182</v>
      </c>
      <c r="I310" s="7" t="s">
        <v>182</v>
      </c>
    </row>
    <row r="311">
      <c r="A311" s="8" t="s">
        <v>2284</v>
      </c>
      <c r="C311" s="7" t="s">
        <v>182</v>
      </c>
      <c r="D311" s="7" t="s">
        <v>182</v>
      </c>
      <c r="E311" s="8" t="s">
        <v>2285</v>
      </c>
      <c r="F311" s="7" t="s">
        <v>182</v>
      </c>
      <c r="G311" s="7" t="s">
        <v>182</v>
      </c>
      <c r="H311" s="7" t="s">
        <v>182</v>
      </c>
      <c r="I311" s="7" t="s">
        <v>182</v>
      </c>
    </row>
    <row r="312">
      <c r="A312" s="8" t="s">
        <v>2286</v>
      </c>
      <c r="C312" s="7" t="s">
        <v>182</v>
      </c>
      <c r="D312" s="7" t="s">
        <v>182</v>
      </c>
      <c r="E312" s="8" t="s">
        <v>2287</v>
      </c>
      <c r="F312" s="7" t="s">
        <v>182</v>
      </c>
      <c r="G312" s="7" t="s">
        <v>182</v>
      </c>
      <c r="H312" s="7" t="s">
        <v>182</v>
      </c>
      <c r="I312" s="7" t="s">
        <v>182</v>
      </c>
    </row>
    <row r="313">
      <c r="A313" s="8" t="s">
        <v>2288</v>
      </c>
      <c r="C313" s="7" t="s">
        <v>182</v>
      </c>
      <c r="D313" s="7" t="s">
        <v>182</v>
      </c>
      <c r="E313" s="8" t="s">
        <v>2289</v>
      </c>
      <c r="F313" s="7" t="s">
        <v>182</v>
      </c>
      <c r="G313" s="7" t="s">
        <v>182</v>
      </c>
      <c r="H313" s="7" t="s">
        <v>182</v>
      </c>
      <c r="I313" s="7" t="s">
        <v>182</v>
      </c>
    </row>
    <row r="314">
      <c r="A314" s="8" t="s">
        <v>2290</v>
      </c>
      <c r="C314" s="7" t="s">
        <v>182</v>
      </c>
      <c r="D314" s="7" t="s">
        <v>182</v>
      </c>
      <c r="E314" s="8" t="s">
        <v>2291</v>
      </c>
      <c r="F314" s="7" t="s">
        <v>182</v>
      </c>
      <c r="G314" s="7" t="s">
        <v>182</v>
      </c>
      <c r="H314" s="7" t="s">
        <v>182</v>
      </c>
      <c r="I314" s="7" t="s">
        <v>182</v>
      </c>
    </row>
    <row r="315">
      <c r="A315" s="8" t="s">
        <v>2292</v>
      </c>
      <c r="C315" s="7" t="s">
        <v>182</v>
      </c>
      <c r="D315" s="7" t="s">
        <v>182</v>
      </c>
      <c r="E315" s="7" t="s">
        <v>182</v>
      </c>
      <c r="F315" s="7" t="s">
        <v>182</v>
      </c>
      <c r="G315" s="7" t="s">
        <v>182</v>
      </c>
      <c r="H315" s="7" t="s">
        <v>2293</v>
      </c>
      <c r="I315" s="7" t="s">
        <v>182</v>
      </c>
    </row>
    <row r="316">
      <c r="A316" s="8" t="s">
        <v>2294</v>
      </c>
      <c r="B316" s="7" t="s">
        <v>2295</v>
      </c>
      <c r="C316" s="7" t="s">
        <v>182</v>
      </c>
      <c r="D316" s="7" t="s">
        <v>182</v>
      </c>
      <c r="E316" s="7" t="s">
        <v>182</v>
      </c>
      <c r="F316" s="7" t="s">
        <v>182</v>
      </c>
      <c r="G316" s="7" t="s">
        <v>182</v>
      </c>
      <c r="H316" s="7" t="s">
        <v>2296</v>
      </c>
      <c r="I316" s="7" t="s">
        <v>182</v>
      </c>
    </row>
    <row r="317">
      <c r="A317" s="8" t="s">
        <v>2297</v>
      </c>
      <c r="C317" s="7" t="s">
        <v>182</v>
      </c>
      <c r="D317" s="7" t="s">
        <v>182</v>
      </c>
      <c r="E317" s="8" t="s">
        <v>2298</v>
      </c>
      <c r="F317" s="7" t="s">
        <v>182</v>
      </c>
      <c r="G317" s="7" t="s">
        <v>182</v>
      </c>
      <c r="H317" s="7" t="s">
        <v>182</v>
      </c>
      <c r="I317" s="7" t="s">
        <v>182</v>
      </c>
    </row>
    <row r="318">
      <c r="A318" s="8" t="s">
        <v>2299</v>
      </c>
      <c r="C318" s="7" t="s">
        <v>182</v>
      </c>
      <c r="D318" s="7" t="s">
        <v>182</v>
      </c>
      <c r="E318" s="7" t="s">
        <v>182</v>
      </c>
      <c r="F318" s="7" t="s">
        <v>182</v>
      </c>
      <c r="G318" s="7" t="s">
        <v>182</v>
      </c>
      <c r="H318" s="7" t="s">
        <v>2300</v>
      </c>
      <c r="I318" s="7" t="s">
        <v>182</v>
      </c>
    </row>
    <row r="319">
      <c r="A319" s="8" t="s">
        <v>1357</v>
      </c>
      <c r="B319" s="7" t="s">
        <v>1358</v>
      </c>
      <c r="C319" s="7" t="s">
        <v>182</v>
      </c>
      <c r="D319" s="7" t="s">
        <v>182</v>
      </c>
      <c r="E319" s="7" t="s">
        <v>182</v>
      </c>
      <c r="F319" s="7" t="s">
        <v>182</v>
      </c>
      <c r="G319" s="7" t="s">
        <v>182</v>
      </c>
      <c r="H319" s="7" t="s">
        <v>1359</v>
      </c>
      <c r="I319" s="7" t="s">
        <v>182</v>
      </c>
    </row>
    <row r="320">
      <c r="A320" s="8" t="s">
        <v>2301</v>
      </c>
      <c r="C320" s="7" t="s">
        <v>182</v>
      </c>
      <c r="D320" s="7" t="s">
        <v>182</v>
      </c>
      <c r="E320" s="7" t="s">
        <v>182</v>
      </c>
      <c r="F320" s="7" t="s">
        <v>182</v>
      </c>
      <c r="G320" s="7" t="s">
        <v>182</v>
      </c>
      <c r="H320" s="7" t="s">
        <v>2302</v>
      </c>
      <c r="I320" s="7" t="s">
        <v>182</v>
      </c>
    </row>
    <row r="321">
      <c r="A321" s="8" t="s">
        <v>2303</v>
      </c>
      <c r="C321" s="7" t="s">
        <v>182</v>
      </c>
      <c r="D321" s="7" t="s">
        <v>182</v>
      </c>
      <c r="E321" s="8" t="s">
        <v>2304</v>
      </c>
      <c r="F321" s="7" t="s">
        <v>182</v>
      </c>
      <c r="G321" s="7" t="s">
        <v>182</v>
      </c>
      <c r="H321" s="7" t="s">
        <v>182</v>
      </c>
      <c r="I321" s="7" t="s">
        <v>182</v>
      </c>
    </row>
    <row r="322">
      <c r="A322" s="8" t="s">
        <v>2305</v>
      </c>
      <c r="B322" s="7" t="s">
        <v>2306</v>
      </c>
      <c r="C322" s="7" t="s">
        <v>182</v>
      </c>
      <c r="D322" s="7" t="s">
        <v>182</v>
      </c>
      <c r="E322" s="8" t="s">
        <v>2307</v>
      </c>
      <c r="F322" s="7" t="s">
        <v>182</v>
      </c>
      <c r="G322" s="7" t="s">
        <v>182</v>
      </c>
      <c r="H322" s="7" t="s">
        <v>182</v>
      </c>
      <c r="I322" s="7" t="s">
        <v>182</v>
      </c>
    </row>
    <row r="323">
      <c r="A323" s="8" t="s">
        <v>2308</v>
      </c>
      <c r="C323" s="7" t="s">
        <v>182</v>
      </c>
      <c r="D323" s="7" t="s">
        <v>182</v>
      </c>
      <c r="E323" s="8" t="s">
        <v>2309</v>
      </c>
      <c r="F323" s="7" t="s">
        <v>182</v>
      </c>
      <c r="G323" s="7" t="s">
        <v>182</v>
      </c>
      <c r="H323" s="7" t="s">
        <v>182</v>
      </c>
      <c r="I323" s="7" t="s">
        <v>182</v>
      </c>
    </row>
    <row r="324">
      <c r="A324" s="8" t="s">
        <v>2310</v>
      </c>
      <c r="B324" s="7" t="s">
        <v>2311</v>
      </c>
      <c r="C324" s="7" t="s">
        <v>182</v>
      </c>
      <c r="D324" s="7" t="s">
        <v>182</v>
      </c>
      <c r="E324" s="8" t="s">
        <v>2312</v>
      </c>
      <c r="F324" s="7" t="s">
        <v>182</v>
      </c>
      <c r="G324" s="7" t="s">
        <v>182</v>
      </c>
      <c r="H324" s="7" t="s">
        <v>182</v>
      </c>
      <c r="I324" s="7" t="s">
        <v>182</v>
      </c>
    </row>
    <row r="325">
      <c r="A325" s="8" t="s">
        <v>2313</v>
      </c>
      <c r="C325" s="7" t="s">
        <v>182</v>
      </c>
      <c r="D325" s="7" t="s">
        <v>182</v>
      </c>
      <c r="E325" s="7" t="s">
        <v>182</v>
      </c>
      <c r="F325" s="7" t="s">
        <v>182</v>
      </c>
      <c r="G325" s="7" t="s">
        <v>182</v>
      </c>
      <c r="H325" s="7" t="s">
        <v>2314</v>
      </c>
      <c r="I325" s="7" t="s">
        <v>182</v>
      </c>
    </row>
    <row r="326">
      <c r="A326" s="8" t="s">
        <v>2315</v>
      </c>
      <c r="C326" s="7" t="s">
        <v>182</v>
      </c>
      <c r="D326" s="7" t="s">
        <v>182</v>
      </c>
      <c r="E326" s="8" t="s">
        <v>2316</v>
      </c>
      <c r="F326" s="7" t="s">
        <v>182</v>
      </c>
      <c r="G326" s="7" t="s">
        <v>182</v>
      </c>
      <c r="H326" s="7" t="s">
        <v>182</v>
      </c>
      <c r="I326" s="7" t="s">
        <v>182</v>
      </c>
    </row>
    <row r="327">
      <c r="A327" s="8" t="s">
        <v>2317</v>
      </c>
      <c r="C327" s="7" t="s">
        <v>182</v>
      </c>
      <c r="D327" s="7" t="s">
        <v>182</v>
      </c>
      <c r="E327" s="8" t="s">
        <v>2318</v>
      </c>
      <c r="F327" s="7" t="s">
        <v>182</v>
      </c>
      <c r="G327" s="7" t="s">
        <v>182</v>
      </c>
      <c r="H327" s="7" t="s">
        <v>182</v>
      </c>
      <c r="I327" s="7" t="s">
        <v>182</v>
      </c>
    </row>
    <row r="328">
      <c r="A328" s="8" t="s">
        <v>2319</v>
      </c>
      <c r="C328" s="7" t="s">
        <v>182</v>
      </c>
      <c r="D328" s="7" t="s">
        <v>182</v>
      </c>
      <c r="E328" s="8" t="s">
        <v>2320</v>
      </c>
      <c r="F328" s="7" t="s">
        <v>182</v>
      </c>
      <c r="G328" s="7" t="s">
        <v>182</v>
      </c>
      <c r="H328" s="7" t="s">
        <v>182</v>
      </c>
      <c r="I328" s="7" t="s">
        <v>182</v>
      </c>
    </row>
    <row r="329">
      <c r="A329" s="8" t="s">
        <v>2321</v>
      </c>
      <c r="C329" s="7" t="s">
        <v>182</v>
      </c>
      <c r="D329" s="7" t="s">
        <v>182</v>
      </c>
      <c r="E329" s="7" t="s">
        <v>182</v>
      </c>
      <c r="F329" s="7" t="s">
        <v>182</v>
      </c>
      <c r="G329" s="7" t="s">
        <v>182</v>
      </c>
      <c r="H329" s="7" t="s">
        <v>2322</v>
      </c>
      <c r="I329" s="7" t="s">
        <v>182</v>
      </c>
    </row>
    <row r="330">
      <c r="A330" s="8" t="s">
        <v>2323</v>
      </c>
      <c r="B330" s="7" t="s">
        <v>2324</v>
      </c>
      <c r="C330" s="7" t="s">
        <v>182</v>
      </c>
      <c r="D330" s="7" t="s">
        <v>182</v>
      </c>
      <c r="E330" s="7" t="s">
        <v>182</v>
      </c>
      <c r="F330" s="7" t="s">
        <v>182</v>
      </c>
      <c r="G330" s="7" t="s">
        <v>182</v>
      </c>
      <c r="H330" s="7" t="s">
        <v>2325</v>
      </c>
      <c r="I330" s="7" t="s">
        <v>182</v>
      </c>
    </row>
    <row r="331">
      <c r="A331" s="8" t="s">
        <v>2326</v>
      </c>
      <c r="C331" s="7" t="s">
        <v>182</v>
      </c>
      <c r="D331" s="7" t="s">
        <v>182</v>
      </c>
      <c r="E331" s="8" t="s">
        <v>2327</v>
      </c>
      <c r="F331" s="7" t="s">
        <v>182</v>
      </c>
      <c r="G331" s="7" t="s">
        <v>182</v>
      </c>
      <c r="H331" s="7" t="s">
        <v>182</v>
      </c>
      <c r="I331" s="7" t="s">
        <v>182</v>
      </c>
    </row>
    <row r="332">
      <c r="A332" s="8" t="s">
        <v>2328</v>
      </c>
      <c r="C332" s="7" t="s">
        <v>182</v>
      </c>
      <c r="D332" s="7" t="s">
        <v>182</v>
      </c>
      <c r="E332" s="7" t="s">
        <v>182</v>
      </c>
      <c r="F332" s="7" t="s">
        <v>182</v>
      </c>
      <c r="G332" s="7" t="s">
        <v>182</v>
      </c>
      <c r="H332" s="7" t="s">
        <v>2329</v>
      </c>
      <c r="I332" s="7" t="s">
        <v>182</v>
      </c>
    </row>
    <row r="333">
      <c r="A333" s="8" t="s">
        <v>2330</v>
      </c>
      <c r="C333" s="7" t="s">
        <v>182</v>
      </c>
      <c r="D333" s="7" t="s">
        <v>182</v>
      </c>
      <c r="E333" s="8" t="s">
        <v>2331</v>
      </c>
      <c r="F333" s="7" t="s">
        <v>182</v>
      </c>
      <c r="G333" s="7" t="s">
        <v>182</v>
      </c>
      <c r="H333" s="7" t="s">
        <v>182</v>
      </c>
      <c r="I333" s="7" t="s">
        <v>182</v>
      </c>
    </row>
    <row r="334">
      <c r="A334" s="8" t="s">
        <v>2332</v>
      </c>
      <c r="C334" s="7" t="s">
        <v>182</v>
      </c>
      <c r="D334" s="7" t="s">
        <v>182</v>
      </c>
      <c r="E334" s="8" t="s">
        <v>2333</v>
      </c>
      <c r="F334" s="7" t="s">
        <v>182</v>
      </c>
      <c r="G334" s="7" t="s">
        <v>182</v>
      </c>
      <c r="H334" s="7" t="s">
        <v>182</v>
      </c>
      <c r="I334" s="7" t="s">
        <v>182</v>
      </c>
    </row>
    <row r="335">
      <c r="A335" s="8" t="s">
        <v>2334</v>
      </c>
      <c r="B335" s="7" t="s">
        <v>2335</v>
      </c>
      <c r="C335" s="7" t="s">
        <v>182</v>
      </c>
      <c r="D335" s="7" t="s">
        <v>182</v>
      </c>
      <c r="E335" s="7" t="s">
        <v>182</v>
      </c>
      <c r="F335" s="7" t="s">
        <v>182</v>
      </c>
      <c r="G335" s="7" t="s">
        <v>182</v>
      </c>
      <c r="H335" s="7" t="s">
        <v>182</v>
      </c>
      <c r="I335" s="7" t="s">
        <v>2336</v>
      </c>
    </row>
    <row r="336">
      <c r="A336" s="8" t="s">
        <v>2337</v>
      </c>
      <c r="C336" s="7" t="s">
        <v>182</v>
      </c>
      <c r="D336" s="7" t="s">
        <v>182</v>
      </c>
      <c r="E336" s="8" t="s">
        <v>2338</v>
      </c>
      <c r="F336" s="7" t="s">
        <v>182</v>
      </c>
      <c r="G336" s="7" t="s">
        <v>182</v>
      </c>
      <c r="H336" s="7" t="s">
        <v>182</v>
      </c>
      <c r="I336" s="7" t="s">
        <v>182</v>
      </c>
    </row>
    <row r="337">
      <c r="A337" s="8" t="s">
        <v>2339</v>
      </c>
      <c r="B337" s="7" t="s">
        <v>2340</v>
      </c>
      <c r="C337" s="7" t="s">
        <v>182</v>
      </c>
      <c r="D337" s="7" t="s">
        <v>182</v>
      </c>
      <c r="E337" s="8" t="s">
        <v>2341</v>
      </c>
      <c r="F337" s="7" t="s">
        <v>182</v>
      </c>
      <c r="G337" s="7" t="s">
        <v>182</v>
      </c>
      <c r="H337" s="7" t="s">
        <v>182</v>
      </c>
      <c r="I337" s="7" t="s">
        <v>182</v>
      </c>
    </row>
    <row r="338">
      <c r="A338" s="8" t="s">
        <v>2342</v>
      </c>
      <c r="B338" s="7" t="s">
        <v>2343</v>
      </c>
      <c r="C338" s="7" t="s">
        <v>182</v>
      </c>
      <c r="D338" s="7" t="s">
        <v>182</v>
      </c>
      <c r="E338" s="8" t="s">
        <v>2344</v>
      </c>
      <c r="F338" s="7" t="s">
        <v>182</v>
      </c>
      <c r="G338" s="7" t="s">
        <v>182</v>
      </c>
      <c r="H338" s="7" t="s">
        <v>182</v>
      </c>
      <c r="I338" s="7" t="s">
        <v>182</v>
      </c>
    </row>
    <row r="339">
      <c r="A339" s="8" t="s">
        <v>2345</v>
      </c>
      <c r="C339" s="7" t="s">
        <v>182</v>
      </c>
      <c r="D339" s="7" t="s">
        <v>182</v>
      </c>
      <c r="E339" s="8" t="s">
        <v>2346</v>
      </c>
      <c r="F339" s="7" t="s">
        <v>182</v>
      </c>
      <c r="G339" s="7" t="s">
        <v>182</v>
      </c>
      <c r="H339" s="7" t="s">
        <v>182</v>
      </c>
      <c r="I339" s="7" t="s">
        <v>182</v>
      </c>
    </row>
    <row r="340">
      <c r="A340" s="8" t="s">
        <v>2347</v>
      </c>
      <c r="B340" s="7" t="s">
        <v>2348</v>
      </c>
      <c r="C340" s="7" t="s">
        <v>182</v>
      </c>
      <c r="D340" s="8" t="s">
        <v>2349</v>
      </c>
      <c r="E340" s="7" t="s">
        <v>182</v>
      </c>
      <c r="F340" s="7" t="s">
        <v>182</v>
      </c>
      <c r="G340" s="7" t="s">
        <v>182</v>
      </c>
      <c r="H340" s="7" t="s">
        <v>182</v>
      </c>
      <c r="I340" s="7" t="s">
        <v>182</v>
      </c>
    </row>
    <row r="341">
      <c r="A341" s="8" t="s">
        <v>2350</v>
      </c>
      <c r="B341" s="7" t="s">
        <v>2351</v>
      </c>
      <c r="C341" s="7" t="s">
        <v>182</v>
      </c>
      <c r="D341" s="7" t="s">
        <v>182</v>
      </c>
      <c r="E341" s="7" t="s">
        <v>182</v>
      </c>
      <c r="F341" s="7" t="s">
        <v>182</v>
      </c>
      <c r="G341" s="7" t="s">
        <v>182</v>
      </c>
      <c r="H341" s="7" t="s">
        <v>2352</v>
      </c>
      <c r="I341" s="7" t="s">
        <v>182</v>
      </c>
    </row>
    <row r="342">
      <c r="A342" s="8" t="s">
        <v>2353</v>
      </c>
      <c r="B342" s="7" t="s">
        <v>2354</v>
      </c>
      <c r="C342" s="7" t="s">
        <v>182</v>
      </c>
      <c r="D342" s="7" t="s">
        <v>182</v>
      </c>
      <c r="E342" s="7" t="s">
        <v>182</v>
      </c>
      <c r="F342" s="7" t="s">
        <v>182</v>
      </c>
      <c r="G342" s="7" t="s">
        <v>182</v>
      </c>
      <c r="H342" s="7" t="s">
        <v>182</v>
      </c>
      <c r="I342" s="7" t="s">
        <v>2355</v>
      </c>
    </row>
    <row r="343">
      <c r="A343" s="8" t="s">
        <v>2356</v>
      </c>
      <c r="C343" s="7" t="s">
        <v>182</v>
      </c>
      <c r="D343" s="7" t="s">
        <v>182</v>
      </c>
      <c r="E343" s="7" t="s">
        <v>182</v>
      </c>
      <c r="F343" s="7" t="s">
        <v>182</v>
      </c>
      <c r="G343" s="7" t="s">
        <v>182</v>
      </c>
      <c r="H343" s="7" t="s">
        <v>2357</v>
      </c>
      <c r="I343" s="7" t="s">
        <v>182</v>
      </c>
    </row>
    <row r="344">
      <c r="A344" s="8" t="s">
        <v>2358</v>
      </c>
      <c r="C344" s="7" t="s">
        <v>182</v>
      </c>
      <c r="D344" s="7" t="s">
        <v>182</v>
      </c>
      <c r="E344" s="8" t="s">
        <v>2359</v>
      </c>
      <c r="F344" s="7" t="s">
        <v>182</v>
      </c>
      <c r="G344" s="7" t="s">
        <v>182</v>
      </c>
      <c r="H344" s="7" t="s">
        <v>182</v>
      </c>
      <c r="I344" s="7" t="s">
        <v>182</v>
      </c>
    </row>
    <row r="345">
      <c r="A345" s="8" t="s">
        <v>2360</v>
      </c>
      <c r="C345" s="7" t="s">
        <v>182</v>
      </c>
      <c r="D345" s="7" t="s">
        <v>182</v>
      </c>
      <c r="E345" s="8" t="s">
        <v>2361</v>
      </c>
      <c r="F345" s="7" t="s">
        <v>182</v>
      </c>
      <c r="G345" s="7" t="s">
        <v>182</v>
      </c>
      <c r="H345" s="7" t="s">
        <v>182</v>
      </c>
      <c r="I345" s="7" t="s">
        <v>182</v>
      </c>
    </row>
    <row r="346">
      <c r="A346" s="8" t="s">
        <v>2362</v>
      </c>
      <c r="C346" s="7" t="s">
        <v>182</v>
      </c>
      <c r="D346" s="7" t="s">
        <v>182</v>
      </c>
      <c r="E346" s="7" t="s">
        <v>182</v>
      </c>
      <c r="F346" s="7" t="s">
        <v>182</v>
      </c>
      <c r="G346" s="7" t="s">
        <v>182</v>
      </c>
      <c r="H346" s="7" t="s">
        <v>2363</v>
      </c>
      <c r="I346" s="7" t="s">
        <v>182</v>
      </c>
    </row>
    <row r="347">
      <c r="A347" s="8" t="s">
        <v>2364</v>
      </c>
      <c r="C347" s="7" t="s">
        <v>182</v>
      </c>
      <c r="D347" s="7" t="s">
        <v>182</v>
      </c>
      <c r="E347" s="8" t="s">
        <v>2365</v>
      </c>
      <c r="F347" s="7" t="s">
        <v>182</v>
      </c>
      <c r="G347" s="7" t="s">
        <v>182</v>
      </c>
      <c r="H347" s="7" t="s">
        <v>182</v>
      </c>
      <c r="I347" s="7" t="s">
        <v>182</v>
      </c>
    </row>
    <row r="348">
      <c r="A348" s="8" t="s">
        <v>2366</v>
      </c>
      <c r="C348" s="7" t="s">
        <v>182</v>
      </c>
      <c r="D348" s="8" t="s">
        <v>2367</v>
      </c>
      <c r="E348" s="7" t="s">
        <v>182</v>
      </c>
      <c r="F348" s="7" t="s">
        <v>2368</v>
      </c>
      <c r="G348" s="7" t="s">
        <v>182</v>
      </c>
      <c r="H348" s="7" t="s">
        <v>2369</v>
      </c>
      <c r="I348" s="7" t="s">
        <v>182</v>
      </c>
    </row>
    <row r="349">
      <c r="A349" s="8" t="s">
        <v>2370</v>
      </c>
      <c r="B349" s="7" t="s">
        <v>2371</v>
      </c>
      <c r="C349" s="7" t="s">
        <v>182</v>
      </c>
      <c r="D349" s="7" t="s">
        <v>182</v>
      </c>
      <c r="E349" s="8" t="s">
        <v>2372</v>
      </c>
      <c r="F349" s="7" t="s">
        <v>182</v>
      </c>
      <c r="G349" s="7" t="s">
        <v>182</v>
      </c>
      <c r="H349" s="7" t="s">
        <v>182</v>
      </c>
      <c r="I349" s="7" t="s">
        <v>182</v>
      </c>
    </row>
    <row r="350">
      <c r="A350" s="8" t="s">
        <v>2373</v>
      </c>
      <c r="C350" s="7" t="s">
        <v>182</v>
      </c>
      <c r="D350" s="8" t="s">
        <v>2374</v>
      </c>
      <c r="E350" s="7" t="s">
        <v>182</v>
      </c>
      <c r="F350" s="7" t="s">
        <v>182</v>
      </c>
      <c r="G350" s="7" t="s">
        <v>182</v>
      </c>
      <c r="H350" s="7" t="s">
        <v>182</v>
      </c>
      <c r="I350" s="7" t="s">
        <v>182</v>
      </c>
    </row>
    <row r="351">
      <c r="A351" s="8" t="s">
        <v>2375</v>
      </c>
      <c r="B351" s="7" t="s">
        <v>2376</v>
      </c>
      <c r="C351" s="7" t="s">
        <v>182</v>
      </c>
      <c r="D351" s="7" t="s">
        <v>182</v>
      </c>
      <c r="E351" s="8" t="s">
        <v>2377</v>
      </c>
      <c r="F351" s="7" t="s">
        <v>182</v>
      </c>
      <c r="G351" s="7" t="s">
        <v>182</v>
      </c>
      <c r="H351" s="7" t="s">
        <v>182</v>
      </c>
      <c r="I351" s="7" t="s">
        <v>182</v>
      </c>
    </row>
    <row r="352">
      <c r="A352" s="8" t="s">
        <v>2378</v>
      </c>
      <c r="B352" s="7" t="s">
        <v>2379</v>
      </c>
      <c r="C352" s="7" t="s">
        <v>182</v>
      </c>
      <c r="D352" s="7" t="s">
        <v>182</v>
      </c>
      <c r="E352" s="7" t="s">
        <v>182</v>
      </c>
      <c r="F352" s="7" t="s">
        <v>182</v>
      </c>
      <c r="G352" s="7" t="s">
        <v>2380</v>
      </c>
      <c r="H352" s="7" t="s">
        <v>182</v>
      </c>
      <c r="I352" s="7" t="s">
        <v>182</v>
      </c>
    </row>
    <row r="353">
      <c r="A353" s="8" t="s">
        <v>2381</v>
      </c>
      <c r="C353" s="7" t="s">
        <v>182</v>
      </c>
      <c r="D353" s="7" t="s">
        <v>182</v>
      </c>
      <c r="E353" s="7" t="s">
        <v>182</v>
      </c>
      <c r="F353" s="7" t="s">
        <v>182</v>
      </c>
      <c r="G353" s="7" t="s">
        <v>182</v>
      </c>
      <c r="H353" s="7" t="s">
        <v>2382</v>
      </c>
      <c r="I353" s="7" t="s">
        <v>182</v>
      </c>
    </row>
    <row r="354">
      <c r="A354" s="8" t="s">
        <v>2383</v>
      </c>
      <c r="B354" s="7" t="s">
        <v>2384</v>
      </c>
      <c r="C354" s="7" t="s">
        <v>182</v>
      </c>
      <c r="D354" s="7" t="s">
        <v>182</v>
      </c>
      <c r="E354" s="8" t="s">
        <v>2385</v>
      </c>
      <c r="F354" s="7" t="s">
        <v>182</v>
      </c>
      <c r="G354" s="7" t="s">
        <v>182</v>
      </c>
      <c r="H354" s="7" t="s">
        <v>182</v>
      </c>
      <c r="I354" s="7" t="s">
        <v>182</v>
      </c>
    </row>
    <row r="355">
      <c r="A355" s="8" t="s">
        <v>2386</v>
      </c>
      <c r="C355" s="7" t="s">
        <v>182</v>
      </c>
      <c r="D355" s="7" t="s">
        <v>182</v>
      </c>
      <c r="E355" s="8" t="s">
        <v>2387</v>
      </c>
      <c r="F355" s="7" t="s">
        <v>182</v>
      </c>
      <c r="G355" s="7" t="s">
        <v>182</v>
      </c>
      <c r="H355" s="7" t="s">
        <v>182</v>
      </c>
      <c r="I355" s="7" t="s">
        <v>182</v>
      </c>
    </row>
    <row r="356">
      <c r="A356" s="8" t="s">
        <v>2388</v>
      </c>
      <c r="C356" s="7" t="s">
        <v>182</v>
      </c>
      <c r="D356" s="7" t="s">
        <v>182</v>
      </c>
      <c r="E356" s="8" t="s">
        <v>2389</v>
      </c>
      <c r="F356" s="7" t="s">
        <v>182</v>
      </c>
      <c r="G356" s="7" t="s">
        <v>182</v>
      </c>
      <c r="H356" s="7" t="s">
        <v>182</v>
      </c>
      <c r="I356" s="7" t="s">
        <v>182</v>
      </c>
    </row>
    <row r="357">
      <c r="A357" s="8" t="s">
        <v>2390</v>
      </c>
      <c r="C357" s="7" t="s">
        <v>182</v>
      </c>
      <c r="D357" s="7" t="s">
        <v>182</v>
      </c>
      <c r="E357" s="8" t="s">
        <v>2391</v>
      </c>
      <c r="F357" s="7" t="s">
        <v>182</v>
      </c>
      <c r="G357" s="7" t="s">
        <v>182</v>
      </c>
      <c r="H357" s="7" t="s">
        <v>182</v>
      </c>
      <c r="I357" s="7" t="s">
        <v>182</v>
      </c>
    </row>
    <row r="358">
      <c r="A358" s="8" t="s">
        <v>2392</v>
      </c>
      <c r="C358" s="7" t="s">
        <v>182</v>
      </c>
      <c r="D358" s="7" t="s">
        <v>182</v>
      </c>
      <c r="E358" s="8" t="s">
        <v>2393</v>
      </c>
      <c r="F358" s="7" t="s">
        <v>182</v>
      </c>
      <c r="G358" s="7" t="s">
        <v>182</v>
      </c>
      <c r="H358" s="7" t="s">
        <v>182</v>
      </c>
      <c r="I358" s="7" t="s">
        <v>182</v>
      </c>
    </row>
    <row r="359">
      <c r="A359" s="8" t="s">
        <v>2394</v>
      </c>
      <c r="B359" s="7" t="s">
        <v>2395</v>
      </c>
      <c r="C359" s="7" t="s">
        <v>182</v>
      </c>
      <c r="D359" s="7" t="s">
        <v>182</v>
      </c>
      <c r="E359" s="8" t="s">
        <v>2396</v>
      </c>
      <c r="F359" s="7" t="s">
        <v>182</v>
      </c>
      <c r="G359" s="7" t="s">
        <v>182</v>
      </c>
      <c r="H359" s="7" t="s">
        <v>182</v>
      </c>
      <c r="I359" s="7" t="s">
        <v>182</v>
      </c>
    </row>
    <row r="360">
      <c r="A360" s="8" t="s">
        <v>2397</v>
      </c>
      <c r="C360" s="7" t="s">
        <v>182</v>
      </c>
      <c r="D360" s="7" t="s">
        <v>182</v>
      </c>
      <c r="E360" s="7" t="s">
        <v>182</v>
      </c>
      <c r="F360" s="7" t="s">
        <v>182</v>
      </c>
      <c r="G360" s="7" t="s">
        <v>182</v>
      </c>
      <c r="H360" s="7" t="s">
        <v>2398</v>
      </c>
      <c r="I360" s="7" t="s">
        <v>182</v>
      </c>
    </row>
    <row r="361">
      <c r="A361" s="8" t="s">
        <v>2399</v>
      </c>
      <c r="C361" s="7" t="s">
        <v>182</v>
      </c>
      <c r="D361" s="7" t="s">
        <v>182</v>
      </c>
      <c r="E361" s="8" t="s">
        <v>2400</v>
      </c>
      <c r="F361" s="7" t="s">
        <v>182</v>
      </c>
      <c r="G361" s="7" t="s">
        <v>182</v>
      </c>
      <c r="H361" s="7" t="s">
        <v>182</v>
      </c>
      <c r="I361" s="7" t="s">
        <v>182</v>
      </c>
    </row>
    <row r="362">
      <c r="A362" s="8" t="s">
        <v>2401</v>
      </c>
      <c r="C362" s="7" t="s">
        <v>182</v>
      </c>
      <c r="D362" s="7" t="s">
        <v>182</v>
      </c>
      <c r="E362" s="7" t="s">
        <v>182</v>
      </c>
      <c r="F362" s="7" t="s">
        <v>182</v>
      </c>
      <c r="G362" s="7" t="s">
        <v>182</v>
      </c>
      <c r="H362" s="7" t="s">
        <v>2402</v>
      </c>
      <c r="I362" s="7" t="s">
        <v>182</v>
      </c>
    </row>
    <row r="363">
      <c r="A363" s="8" t="s">
        <v>2403</v>
      </c>
      <c r="C363" s="7" t="s">
        <v>182</v>
      </c>
      <c r="D363" s="7" t="s">
        <v>182</v>
      </c>
      <c r="E363" s="8" t="s">
        <v>2404</v>
      </c>
      <c r="F363" s="7" t="s">
        <v>182</v>
      </c>
      <c r="G363" s="7" t="s">
        <v>182</v>
      </c>
      <c r="H363" s="7" t="s">
        <v>182</v>
      </c>
      <c r="I363" s="7" t="s">
        <v>182</v>
      </c>
    </row>
    <row r="364">
      <c r="A364" s="8" t="s">
        <v>2405</v>
      </c>
      <c r="C364" s="7" t="s">
        <v>182</v>
      </c>
      <c r="D364" s="7" t="s">
        <v>182</v>
      </c>
      <c r="E364" s="7" t="s">
        <v>182</v>
      </c>
      <c r="F364" s="7" t="s">
        <v>2406</v>
      </c>
      <c r="G364" s="7" t="s">
        <v>182</v>
      </c>
      <c r="H364" s="7" t="s">
        <v>2407</v>
      </c>
      <c r="I364" s="7" t="s">
        <v>182</v>
      </c>
    </row>
    <row r="365">
      <c r="A365" s="8" t="s">
        <v>2408</v>
      </c>
      <c r="B365" s="7" t="s">
        <v>2409</v>
      </c>
      <c r="C365" s="7" t="s">
        <v>182</v>
      </c>
      <c r="D365" s="7" t="s">
        <v>182</v>
      </c>
      <c r="E365" s="8" t="s">
        <v>2410</v>
      </c>
      <c r="F365" s="7" t="s">
        <v>182</v>
      </c>
      <c r="G365" s="7" t="s">
        <v>182</v>
      </c>
      <c r="H365" s="7" t="s">
        <v>182</v>
      </c>
      <c r="I365" s="7" t="s">
        <v>182</v>
      </c>
    </row>
    <row r="366">
      <c r="A366" s="8" t="s">
        <v>2411</v>
      </c>
      <c r="B366" s="7" t="s">
        <v>2412</v>
      </c>
      <c r="C366" s="7" t="s">
        <v>182</v>
      </c>
      <c r="D366" s="7" t="s">
        <v>182</v>
      </c>
      <c r="E366" s="7" t="s">
        <v>182</v>
      </c>
      <c r="F366" s="7" t="s">
        <v>182</v>
      </c>
      <c r="G366" s="7" t="s">
        <v>182</v>
      </c>
      <c r="H366" s="7" t="s">
        <v>2413</v>
      </c>
      <c r="I366" s="7" t="s">
        <v>182</v>
      </c>
    </row>
    <row r="367">
      <c r="A367" s="8" t="s">
        <v>2414</v>
      </c>
      <c r="C367" s="7" t="s">
        <v>182</v>
      </c>
      <c r="D367" s="7" t="s">
        <v>182</v>
      </c>
      <c r="E367" s="8" t="s">
        <v>2415</v>
      </c>
      <c r="F367" s="7" t="s">
        <v>182</v>
      </c>
      <c r="G367" s="7" t="s">
        <v>182</v>
      </c>
      <c r="H367" s="7" t="s">
        <v>182</v>
      </c>
      <c r="I367" s="7" t="s">
        <v>182</v>
      </c>
    </row>
    <row r="368">
      <c r="A368" s="8" t="s">
        <v>2416</v>
      </c>
      <c r="C368" s="7" t="s">
        <v>182</v>
      </c>
      <c r="D368" s="8" t="s">
        <v>2417</v>
      </c>
      <c r="E368" s="7" t="s">
        <v>182</v>
      </c>
      <c r="F368" s="7" t="s">
        <v>2418</v>
      </c>
      <c r="G368" s="7" t="s">
        <v>182</v>
      </c>
      <c r="H368" s="7" t="s">
        <v>182</v>
      </c>
      <c r="I368" s="7" t="s">
        <v>182</v>
      </c>
    </row>
    <row r="369">
      <c r="A369" s="8" t="s">
        <v>2419</v>
      </c>
      <c r="B369" s="7" t="s">
        <v>2420</v>
      </c>
      <c r="C369" s="7" t="s">
        <v>182</v>
      </c>
      <c r="D369" s="7" t="s">
        <v>182</v>
      </c>
      <c r="E369" s="8" t="s">
        <v>2421</v>
      </c>
      <c r="F369" s="7" t="s">
        <v>182</v>
      </c>
      <c r="G369" s="7" t="s">
        <v>182</v>
      </c>
      <c r="H369" s="7" t="s">
        <v>182</v>
      </c>
      <c r="I369" s="7" t="s">
        <v>182</v>
      </c>
    </row>
    <row r="370">
      <c r="A370" s="8" t="s">
        <v>2422</v>
      </c>
      <c r="B370" s="7" t="s">
        <v>2423</v>
      </c>
      <c r="C370" s="7" t="s">
        <v>182</v>
      </c>
      <c r="D370" s="7" t="s">
        <v>182</v>
      </c>
      <c r="E370" s="7" t="s">
        <v>182</v>
      </c>
      <c r="F370" s="7" t="s">
        <v>182</v>
      </c>
      <c r="G370" s="7" t="s">
        <v>182</v>
      </c>
      <c r="H370" s="7" t="s">
        <v>2424</v>
      </c>
      <c r="I370" s="7" t="s">
        <v>182</v>
      </c>
    </row>
    <row r="371">
      <c r="A371" s="8" t="s">
        <v>2425</v>
      </c>
      <c r="B371" s="7" t="s">
        <v>2426</v>
      </c>
      <c r="C371" s="7" t="s">
        <v>182</v>
      </c>
      <c r="D371" s="7" t="s">
        <v>182</v>
      </c>
      <c r="E371" s="8" t="s">
        <v>2427</v>
      </c>
      <c r="F371" s="7" t="s">
        <v>182</v>
      </c>
      <c r="G371" s="7" t="s">
        <v>182</v>
      </c>
      <c r="H371" s="7" t="s">
        <v>182</v>
      </c>
      <c r="I371" s="7" t="s">
        <v>182</v>
      </c>
    </row>
    <row r="372">
      <c r="A372" s="8" t="s">
        <v>2428</v>
      </c>
      <c r="C372" s="7" t="s">
        <v>182</v>
      </c>
      <c r="D372" s="7" t="s">
        <v>182</v>
      </c>
      <c r="E372" s="7" t="s">
        <v>182</v>
      </c>
      <c r="F372" s="7" t="s">
        <v>182</v>
      </c>
      <c r="G372" s="7" t="s">
        <v>182</v>
      </c>
      <c r="H372" s="7" t="s">
        <v>2429</v>
      </c>
      <c r="I372" s="7" t="s">
        <v>182</v>
      </c>
    </row>
    <row r="373">
      <c r="A373" s="8" t="s">
        <v>2430</v>
      </c>
      <c r="B373" s="7" t="s">
        <v>2431</v>
      </c>
      <c r="C373" s="7" t="s">
        <v>182</v>
      </c>
      <c r="D373" s="7" t="s">
        <v>182</v>
      </c>
      <c r="E373" s="8" t="s">
        <v>2432</v>
      </c>
      <c r="F373" s="7" t="s">
        <v>182</v>
      </c>
      <c r="G373" s="7" t="s">
        <v>182</v>
      </c>
      <c r="H373" s="7" t="s">
        <v>182</v>
      </c>
      <c r="I373" s="7" t="s">
        <v>182</v>
      </c>
    </row>
    <row r="374">
      <c r="A374" s="8" t="s">
        <v>2433</v>
      </c>
      <c r="C374" s="7" t="s">
        <v>182</v>
      </c>
      <c r="D374" s="7" t="s">
        <v>182</v>
      </c>
      <c r="E374" s="7" t="s">
        <v>182</v>
      </c>
      <c r="F374" s="7" t="s">
        <v>182</v>
      </c>
      <c r="G374" s="7" t="s">
        <v>182</v>
      </c>
      <c r="H374" s="7" t="s">
        <v>2434</v>
      </c>
      <c r="I374" s="7" t="s">
        <v>182</v>
      </c>
    </row>
    <row r="375">
      <c r="A375" s="8" t="s">
        <v>2435</v>
      </c>
      <c r="B375" s="7" t="s">
        <v>2436</v>
      </c>
      <c r="C375" s="7" t="s">
        <v>182</v>
      </c>
      <c r="D375" s="7" t="s">
        <v>182</v>
      </c>
      <c r="E375" s="8" t="s">
        <v>2437</v>
      </c>
      <c r="F375" s="7" t="s">
        <v>182</v>
      </c>
      <c r="G375" s="7" t="s">
        <v>182</v>
      </c>
      <c r="H375" s="7" t="s">
        <v>182</v>
      </c>
      <c r="I375" s="7" t="s">
        <v>182</v>
      </c>
    </row>
    <row r="376">
      <c r="A376" s="8" t="s">
        <v>2438</v>
      </c>
      <c r="B376" s="7" t="s">
        <v>2439</v>
      </c>
      <c r="C376" s="7" t="s">
        <v>182</v>
      </c>
      <c r="D376" s="7" t="s">
        <v>182</v>
      </c>
      <c r="E376" s="7" t="s">
        <v>182</v>
      </c>
      <c r="F376" s="7" t="s">
        <v>182</v>
      </c>
      <c r="G376" s="7" t="s">
        <v>182</v>
      </c>
      <c r="H376" s="7" t="s">
        <v>2440</v>
      </c>
      <c r="I376" s="7" t="s">
        <v>182</v>
      </c>
    </row>
    <row r="377">
      <c r="A377" s="8" t="s">
        <v>2441</v>
      </c>
      <c r="C377" s="7" t="s">
        <v>182</v>
      </c>
      <c r="D377" s="7" t="s">
        <v>182</v>
      </c>
      <c r="E377" s="8" t="s">
        <v>2442</v>
      </c>
      <c r="F377" s="7" t="s">
        <v>182</v>
      </c>
      <c r="G377" s="7" t="s">
        <v>182</v>
      </c>
      <c r="H377" s="7" t="s">
        <v>182</v>
      </c>
      <c r="I377" s="7" t="s">
        <v>182</v>
      </c>
    </row>
    <row r="378">
      <c r="A378" s="8" t="s">
        <v>2443</v>
      </c>
      <c r="B378" s="7" t="s">
        <v>2444</v>
      </c>
      <c r="C378" s="7" t="s">
        <v>182</v>
      </c>
      <c r="D378" s="7" t="s">
        <v>182</v>
      </c>
      <c r="E378" s="8" t="s">
        <v>2445</v>
      </c>
      <c r="F378" s="7" t="s">
        <v>182</v>
      </c>
      <c r="G378" s="7" t="s">
        <v>182</v>
      </c>
      <c r="H378" s="7" t="s">
        <v>182</v>
      </c>
      <c r="I378" s="7" t="s">
        <v>182</v>
      </c>
    </row>
    <row r="379">
      <c r="A379" s="8" t="s">
        <v>2446</v>
      </c>
      <c r="B379" s="7" t="s">
        <v>2447</v>
      </c>
      <c r="C379" s="7" t="s">
        <v>182</v>
      </c>
      <c r="D379" s="7" t="s">
        <v>182</v>
      </c>
      <c r="E379" s="8" t="s">
        <v>2448</v>
      </c>
      <c r="F379" s="7" t="s">
        <v>182</v>
      </c>
      <c r="G379" s="7" t="s">
        <v>182</v>
      </c>
      <c r="H379" s="7" t="s">
        <v>182</v>
      </c>
      <c r="I379" s="7" t="s">
        <v>182</v>
      </c>
    </row>
    <row r="380">
      <c r="A380" s="8" t="s">
        <v>2449</v>
      </c>
      <c r="B380" s="7" t="s">
        <v>2450</v>
      </c>
      <c r="C380" s="7" t="s">
        <v>182</v>
      </c>
      <c r="D380" s="7" t="s">
        <v>182</v>
      </c>
      <c r="E380" s="7" t="s">
        <v>182</v>
      </c>
      <c r="F380" s="7" t="s">
        <v>182</v>
      </c>
      <c r="G380" s="7" t="s">
        <v>182</v>
      </c>
      <c r="H380" s="7" t="s">
        <v>2450</v>
      </c>
      <c r="I380" s="7" t="s">
        <v>182</v>
      </c>
    </row>
    <row r="381">
      <c r="A381" s="8" t="s">
        <v>2451</v>
      </c>
      <c r="C381" s="7" t="s">
        <v>182</v>
      </c>
      <c r="D381" s="7" t="s">
        <v>182</v>
      </c>
      <c r="E381" s="8" t="s">
        <v>2452</v>
      </c>
      <c r="F381" s="7" t="s">
        <v>182</v>
      </c>
      <c r="G381" s="7" t="s">
        <v>182</v>
      </c>
      <c r="H381" s="7" t="s">
        <v>182</v>
      </c>
      <c r="I381" s="7" t="s">
        <v>182</v>
      </c>
    </row>
    <row r="382">
      <c r="A382" s="8" t="s">
        <v>2453</v>
      </c>
      <c r="B382" s="7" t="s">
        <v>2454</v>
      </c>
      <c r="C382" s="7" t="s">
        <v>182</v>
      </c>
      <c r="D382" s="7" t="s">
        <v>182</v>
      </c>
      <c r="E382" s="8" t="s">
        <v>2455</v>
      </c>
      <c r="F382" s="7" t="s">
        <v>182</v>
      </c>
      <c r="G382" s="7" t="s">
        <v>182</v>
      </c>
      <c r="H382" s="7" t="s">
        <v>182</v>
      </c>
      <c r="I382" s="7" t="s">
        <v>182</v>
      </c>
    </row>
    <row r="383">
      <c r="A383" s="8" t="s">
        <v>2456</v>
      </c>
      <c r="B383" s="7" t="s">
        <v>2457</v>
      </c>
      <c r="C383" s="7" t="s">
        <v>182</v>
      </c>
      <c r="D383" s="7" t="s">
        <v>182</v>
      </c>
      <c r="E383" s="8" t="s">
        <v>2458</v>
      </c>
      <c r="F383" s="7" t="s">
        <v>182</v>
      </c>
      <c r="G383" s="7" t="s">
        <v>182</v>
      </c>
      <c r="H383" s="7" t="s">
        <v>182</v>
      </c>
      <c r="I383" s="7" t="s">
        <v>182</v>
      </c>
    </row>
    <row r="384">
      <c r="A384" s="8" t="s">
        <v>2459</v>
      </c>
      <c r="C384" s="7" t="s">
        <v>182</v>
      </c>
      <c r="D384" s="7" t="s">
        <v>182</v>
      </c>
      <c r="E384" s="8" t="s">
        <v>2460</v>
      </c>
      <c r="F384" s="7" t="s">
        <v>182</v>
      </c>
      <c r="G384" s="7" t="s">
        <v>182</v>
      </c>
      <c r="H384" s="7" t="s">
        <v>182</v>
      </c>
      <c r="I384" s="7" t="s">
        <v>182</v>
      </c>
    </row>
    <row r="385">
      <c r="A385" s="8" t="s">
        <v>2461</v>
      </c>
      <c r="C385" s="7" t="s">
        <v>182</v>
      </c>
      <c r="D385" s="7" t="s">
        <v>182</v>
      </c>
      <c r="E385" s="8" t="s">
        <v>2462</v>
      </c>
      <c r="F385" s="7" t="s">
        <v>182</v>
      </c>
      <c r="G385" s="7" t="s">
        <v>182</v>
      </c>
      <c r="H385" s="7" t="s">
        <v>182</v>
      </c>
      <c r="I385" s="7" t="s">
        <v>182</v>
      </c>
    </row>
    <row r="386">
      <c r="A386" s="8" t="s">
        <v>2463</v>
      </c>
      <c r="C386" s="7" t="s">
        <v>182</v>
      </c>
      <c r="D386" s="7" t="s">
        <v>182</v>
      </c>
      <c r="E386" s="7" t="s">
        <v>182</v>
      </c>
      <c r="F386" s="7" t="s">
        <v>182</v>
      </c>
      <c r="G386" s="7" t="s">
        <v>182</v>
      </c>
      <c r="H386" s="7" t="s">
        <v>2464</v>
      </c>
      <c r="I386" s="7" t="s">
        <v>182</v>
      </c>
    </row>
    <row r="387">
      <c r="A387" s="8" t="s">
        <v>2465</v>
      </c>
      <c r="B387" s="7" t="s">
        <v>2466</v>
      </c>
      <c r="C387" s="7" t="s">
        <v>182</v>
      </c>
      <c r="D387" s="7" t="s">
        <v>182</v>
      </c>
      <c r="E387" s="8" t="s">
        <v>2467</v>
      </c>
      <c r="F387" s="7" t="s">
        <v>182</v>
      </c>
      <c r="G387" s="7" t="s">
        <v>182</v>
      </c>
      <c r="H387" s="7" t="s">
        <v>182</v>
      </c>
      <c r="I387" s="7" t="s">
        <v>182</v>
      </c>
    </row>
    <row r="388">
      <c r="A388" s="8" t="s">
        <v>2468</v>
      </c>
      <c r="B388" s="7" t="s">
        <v>2469</v>
      </c>
      <c r="C388" s="7" t="s">
        <v>182</v>
      </c>
      <c r="D388" s="7" t="s">
        <v>182</v>
      </c>
      <c r="E388" s="8" t="s">
        <v>2470</v>
      </c>
      <c r="F388" s="7" t="s">
        <v>182</v>
      </c>
      <c r="G388" s="7" t="s">
        <v>182</v>
      </c>
      <c r="H388" s="7" t="s">
        <v>182</v>
      </c>
      <c r="I388" s="7" t="s">
        <v>182</v>
      </c>
    </row>
    <row r="389">
      <c r="A389" s="8" t="s">
        <v>2471</v>
      </c>
      <c r="C389" s="7" t="s">
        <v>182</v>
      </c>
      <c r="D389" s="7" t="s">
        <v>182</v>
      </c>
      <c r="E389" s="8" t="s">
        <v>2472</v>
      </c>
      <c r="F389" s="7" t="s">
        <v>182</v>
      </c>
      <c r="G389" s="7" t="s">
        <v>182</v>
      </c>
      <c r="H389" s="7" t="s">
        <v>182</v>
      </c>
      <c r="I389" s="7" t="s">
        <v>182</v>
      </c>
    </row>
    <row r="390">
      <c r="A390" s="8" t="s">
        <v>2473</v>
      </c>
      <c r="B390" s="7" t="s">
        <v>2474</v>
      </c>
      <c r="C390" s="7" t="s">
        <v>182</v>
      </c>
      <c r="D390" s="7" t="s">
        <v>182</v>
      </c>
      <c r="E390" s="8" t="s">
        <v>2475</v>
      </c>
      <c r="F390" s="7" t="s">
        <v>182</v>
      </c>
      <c r="G390" s="7" t="s">
        <v>182</v>
      </c>
      <c r="H390" s="7" t="s">
        <v>182</v>
      </c>
      <c r="I390" s="7" t="s">
        <v>182</v>
      </c>
    </row>
    <row r="391">
      <c r="A391" s="8" t="s">
        <v>2476</v>
      </c>
      <c r="C391" s="7" t="s">
        <v>182</v>
      </c>
      <c r="D391" s="7" t="s">
        <v>182</v>
      </c>
      <c r="E391" s="7" t="s">
        <v>182</v>
      </c>
      <c r="F391" s="7" t="s">
        <v>182</v>
      </c>
      <c r="G391" s="7" t="s">
        <v>182</v>
      </c>
      <c r="H391" s="7" t="s">
        <v>2477</v>
      </c>
      <c r="I391" s="7" t="s">
        <v>182</v>
      </c>
      <c r="J391" s="7" t="s">
        <v>2478</v>
      </c>
    </row>
    <row r="392">
      <c r="A392" s="8" t="s">
        <v>2479</v>
      </c>
      <c r="B392" s="7" t="s">
        <v>2480</v>
      </c>
      <c r="C392" s="7" t="s">
        <v>182</v>
      </c>
      <c r="D392" s="7" t="s">
        <v>182</v>
      </c>
      <c r="E392" s="8" t="s">
        <v>2481</v>
      </c>
      <c r="F392" s="7" t="s">
        <v>182</v>
      </c>
      <c r="G392" s="7" t="s">
        <v>182</v>
      </c>
      <c r="H392" s="7" t="s">
        <v>182</v>
      </c>
      <c r="I392" s="7" t="s">
        <v>182</v>
      </c>
    </row>
    <row r="393">
      <c r="A393" s="8" t="s">
        <v>2482</v>
      </c>
      <c r="C393" s="7" t="s">
        <v>182</v>
      </c>
      <c r="D393" s="7" t="s">
        <v>182</v>
      </c>
      <c r="E393" s="8" t="s">
        <v>2483</v>
      </c>
      <c r="F393" s="7" t="s">
        <v>182</v>
      </c>
      <c r="G393" s="7" t="s">
        <v>182</v>
      </c>
      <c r="H393" s="7" t="s">
        <v>182</v>
      </c>
      <c r="I393" s="7" t="s">
        <v>182</v>
      </c>
    </row>
    <row r="394">
      <c r="A394" s="8" t="s">
        <v>2484</v>
      </c>
      <c r="C394" s="7" t="s">
        <v>182</v>
      </c>
      <c r="D394" s="7" t="s">
        <v>182</v>
      </c>
      <c r="E394" s="7" t="s">
        <v>182</v>
      </c>
      <c r="F394" s="7" t="s">
        <v>182</v>
      </c>
      <c r="G394" s="7" t="s">
        <v>182</v>
      </c>
      <c r="H394" s="7" t="s">
        <v>182</v>
      </c>
      <c r="I394" s="7" t="s">
        <v>2485</v>
      </c>
    </row>
    <row r="395">
      <c r="A395" s="8" t="s">
        <v>2486</v>
      </c>
      <c r="B395" s="7" t="s">
        <v>2487</v>
      </c>
      <c r="C395" s="7" t="s">
        <v>182</v>
      </c>
      <c r="D395" s="7" t="s">
        <v>182</v>
      </c>
      <c r="E395" s="7" t="s">
        <v>182</v>
      </c>
      <c r="F395" s="7" t="s">
        <v>182</v>
      </c>
      <c r="G395" s="7" t="s">
        <v>182</v>
      </c>
      <c r="H395" s="7" t="s">
        <v>2488</v>
      </c>
      <c r="I395" s="7" t="s">
        <v>182</v>
      </c>
    </row>
    <row r="396">
      <c r="A396" s="8" t="s">
        <v>2489</v>
      </c>
      <c r="B396" s="7" t="s">
        <v>2490</v>
      </c>
      <c r="C396" s="7" t="s">
        <v>182</v>
      </c>
      <c r="D396" s="7" t="s">
        <v>182</v>
      </c>
      <c r="E396" s="8" t="s">
        <v>2491</v>
      </c>
      <c r="F396" s="7" t="s">
        <v>182</v>
      </c>
      <c r="G396" s="7" t="s">
        <v>182</v>
      </c>
      <c r="H396" s="7" t="s">
        <v>182</v>
      </c>
      <c r="I396" s="7" t="s">
        <v>182</v>
      </c>
    </row>
    <row r="397">
      <c r="A397" s="8" t="s">
        <v>2492</v>
      </c>
      <c r="C397" s="7" t="s">
        <v>182</v>
      </c>
      <c r="D397" s="7" t="s">
        <v>182</v>
      </c>
      <c r="E397" s="7" t="s">
        <v>182</v>
      </c>
      <c r="F397" s="7" t="s">
        <v>182</v>
      </c>
      <c r="G397" s="7" t="s">
        <v>182</v>
      </c>
      <c r="H397" s="7" t="s">
        <v>2493</v>
      </c>
      <c r="I397" s="7" t="s">
        <v>2494</v>
      </c>
    </row>
    <row r="398">
      <c r="A398" s="8" t="s">
        <v>2495</v>
      </c>
      <c r="B398" s="7" t="s">
        <v>2496</v>
      </c>
      <c r="C398" s="7" t="s">
        <v>182</v>
      </c>
      <c r="D398" s="7" t="s">
        <v>182</v>
      </c>
      <c r="E398" s="7" t="s">
        <v>182</v>
      </c>
      <c r="F398" s="7" t="s">
        <v>182</v>
      </c>
      <c r="G398" s="7" t="s">
        <v>182</v>
      </c>
      <c r="H398" s="7" t="s">
        <v>2497</v>
      </c>
      <c r="I398" s="7" t="s">
        <v>182</v>
      </c>
    </row>
    <row r="399">
      <c r="A399" s="8" t="s">
        <v>2498</v>
      </c>
      <c r="C399" s="7" t="s">
        <v>182</v>
      </c>
      <c r="D399" s="7" t="s">
        <v>182</v>
      </c>
      <c r="E399" s="8" t="s">
        <v>2499</v>
      </c>
      <c r="F399" s="7" t="s">
        <v>182</v>
      </c>
      <c r="G399" s="7" t="s">
        <v>182</v>
      </c>
      <c r="H399" s="7" t="s">
        <v>182</v>
      </c>
      <c r="I399" s="7" t="s">
        <v>182</v>
      </c>
    </row>
    <row r="400">
      <c r="A400" s="8" t="s">
        <v>2500</v>
      </c>
      <c r="B400" s="7" t="s">
        <v>2501</v>
      </c>
      <c r="C400" s="7" t="s">
        <v>182</v>
      </c>
      <c r="D400" s="7" t="s">
        <v>182</v>
      </c>
      <c r="E400" s="8" t="s">
        <v>2502</v>
      </c>
      <c r="F400" s="7" t="s">
        <v>182</v>
      </c>
      <c r="G400" s="7" t="s">
        <v>182</v>
      </c>
      <c r="H400" s="7" t="s">
        <v>182</v>
      </c>
      <c r="I400" s="7" t="s">
        <v>182</v>
      </c>
    </row>
    <row r="401">
      <c r="A401" s="8" t="s">
        <v>2503</v>
      </c>
      <c r="C401" s="7" t="s">
        <v>182</v>
      </c>
      <c r="D401" s="7" t="s">
        <v>182</v>
      </c>
      <c r="E401" s="8" t="s">
        <v>2504</v>
      </c>
      <c r="F401" s="7" t="s">
        <v>182</v>
      </c>
      <c r="G401" s="7" t="s">
        <v>182</v>
      </c>
      <c r="H401" s="7" t="s">
        <v>182</v>
      </c>
      <c r="I401" s="7" t="s">
        <v>182</v>
      </c>
    </row>
    <row r="402">
      <c r="A402" s="8" t="s">
        <v>2505</v>
      </c>
      <c r="C402" s="7" t="s">
        <v>182</v>
      </c>
      <c r="D402" s="7" t="s">
        <v>182</v>
      </c>
      <c r="E402" s="8" t="s">
        <v>2506</v>
      </c>
      <c r="F402" s="7" t="s">
        <v>182</v>
      </c>
      <c r="G402" s="7" t="s">
        <v>182</v>
      </c>
      <c r="H402" s="7" t="s">
        <v>182</v>
      </c>
      <c r="I402" s="7" t="s">
        <v>182</v>
      </c>
    </row>
    <row r="403">
      <c r="A403" s="8" t="s">
        <v>2507</v>
      </c>
      <c r="C403" s="7" t="s">
        <v>182</v>
      </c>
      <c r="D403" s="7" t="s">
        <v>182</v>
      </c>
      <c r="E403" s="7" t="s">
        <v>182</v>
      </c>
      <c r="F403" s="7" t="s">
        <v>182</v>
      </c>
      <c r="G403" s="7" t="s">
        <v>182</v>
      </c>
      <c r="H403" s="7" t="s">
        <v>2508</v>
      </c>
      <c r="I403" s="7" t="s">
        <v>2509</v>
      </c>
    </row>
    <row r="404">
      <c r="A404" s="8" t="s">
        <v>2510</v>
      </c>
      <c r="C404" s="7" t="s">
        <v>182</v>
      </c>
      <c r="D404" s="7" t="s">
        <v>182</v>
      </c>
      <c r="E404" s="8" t="s">
        <v>2511</v>
      </c>
      <c r="F404" s="7" t="s">
        <v>182</v>
      </c>
      <c r="G404" s="7" t="s">
        <v>182</v>
      </c>
      <c r="H404" s="7" t="s">
        <v>182</v>
      </c>
      <c r="I404" s="7" t="s">
        <v>182</v>
      </c>
    </row>
    <row r="405">
      <c r="A405" s="8" t="s">
        <v>2512</v>
      </c>
      <c r="B405" s="7" t="s">
        <v>2513</v>
      </c>
      <c r="C405" s="7" t="s">
        <v>182</v>
      </c>
      <c r="D405" s="7" t="s">
        <v>182</v>
      </c>
      <c r="E405" s="7" t="s">
        <v>182</v>
      </c>
      <c r="F405" s="7" t="s">
        <v>182</v>
      </c>
      <c r="G405" s="7" t="s">
        <v>182</v>
      </c>
      <c r="H405" s="7" t="s">
        <v>2514</v>
      </c>
      <c r="I405" s="7" t="s">
        <v>182</v>
      </c>
    </row>
    <row r="406">
      <c r="A406" s="8" t="s">
        <v>2515</v>
      </c>
      <c r="C406" s="7" t="s">
        <v>182</v>
      </c>
      <c r="D406" s="7" t="s">
        <v>182</v>
      </c>
      <c r="E406" s="8" t="s">
        <v>2516</v>
      </c>
      <c r="F406" s="7" t="s">
        <v>182</v>
      </c>
      <c r="G406" s="7" t="s">
        <v>182</v>
      </c>
      <c r="H406" s="7" t="s">
        <v>182</v>
      </c>
      <c r="I406" s="7" t="s">
        <v>182</v>
      </c>
    </row>
    <row r="407">
      <c r="A407" s="8" t="s">
        <v>2517</v>
      </c>
      <c r="C407" s="7" t="s">
        <v>182</v>
      </c>
      <c r="D407" s="7" t="s">
        <v>182</v>
      </c>
      <c r="E407" s="8" t="s">
        <v>2518</v>
      </c>
      <c r="F407" s="7" t="s">
        <v>182</v>
      </c>
      <c r="G407" s="7" t="s">
        <v>182</v>
      </c>
      <c r="H407" s="7" t="s">
        <v>182</v>
      </c>
      <c r="I407" s="7" t="s">
        <v>182</v>
      </c>
    </row>
    <row r="408">
      <c r="A408" s="8" t="s">
        <v>2519</v>
      </c>
      <c r="C408" s="7" t="s">
        <v>182</v>
      </c>
      <c r="D408" s="7" t="s">
        <v>182</v>
      </c>
      <c r="E408" s="7" t="s">
        <v>182</v>
      </c>
      <c r="F408" s="7" t="s">
        <v>182</v>
      </c>
      <c r="G408" s="7" t="s">
        <v>182</v>
      </c>
      <c r="H408" s="7" t="s">
        <v>2520</v>
      </c>
      <c r="I408" s="7" t="s">
        <v>182</v>
      </c>
    </row>
    <row r="409">
      <c r="A409" s="8" t="s">
        <v>2521</v>
      </c>
      <c r="C409" s="7" t="s">
        <v>182</v>
      </c>
      <c r="D409" s="7" t="s">
        <v>182</v>
      </c>
      <c r="E409" s="7" t="s">
        <v>182</v>
      </c>
      <c r="F409" s="7" t="s">
        <v>182</v>
      </c>
      <c r="G409" s="7" t="s">
        <v>182</v>
      </c>
      <c r="H409" s="7" t="s">
        <v>2522</v>
      </c>
      <c r="I409" s="7" t="s">
        <v>182</v>
      </c>
    </row>
    <row r="410">
      <c r="A410" s="8" t="s">
        <v>2523</v>
      </c>
      <c r="C410" s="7" t="s">
        <v>182</v>
      </c>
      <c r="D410" s="7" t="s">
        <v>182</v>
      </c>
      <c r="E410" s="7" t="s">
        <v>182</v>
      </c>
      <c r="F410" s="7" t="s">
        <v>182</v>
      </c>
      <c r="G410" s="7" t="s">
        <v>182</v>
      </c>
      <c r="H410" s="7" t="s">
        <v>2524</v>
      </c>
      <c r="I410" s="7" t="s">
        <v>182</v>
      </c>
    </row>
    <row r="411">
      <c r="A411" s="8" t="s">
        <v>2525</v>
      </c>
      <c r="B411" s="7" t="s">
        <v>2526</v>
      </c>
      <c r="C411" s="7" t="s">
        <v>182</v>
      </c>
      <c r="D411" s="7" t="s">
        <v>182</v>
      </c>
      <c r="E411" s="7" t="s">
        <v>182</v>
      </c>
      <c r="F411" s="7" t="s">
        <v>182</v>
      </c>
      <c r="G411" s="7" t="s">
        <v>182</v>
      </c>
      <c r="H411" s="7" t="s">
        <v>2526</v>
      </c>
      <c r="I411" s="7" t="s">
        <v>182</v>
      </c>
    </row>
    <row r="412">
      <c r="A412" s="8" t="s">
        <v>2527</v>
      </c>
      <c r="C412" s="7" t="s">
        <v>182</v>
      </c>
      <c r="D412" s="7" t="s">
        <v>182</v>
      </c>
      <c r="E412" s="8" t="s">
        <v>2528</v>
      </c>
      <c r="F412" s="7" t="s">
        <v>182</v>
      </c>
      <c r="G412" s="7" t="s">
        <v>182</v>
      </c>
      <c r="H412" s="7" t="s">
        <v>182</v>
      </c>
      <c r="I412" s="7" t="s">
        <v>182</v>
      </c>
    </row>
    <row r="413">
      <c r="A413" s="8" t="s">
        <v>2529</v>
      </c>
      <c r="C413" s="7" t="s">
        <v>182</v>
      </c>
      <c r="D413" s="7" t="s">
        <v>182</v>
      </c>
      <c r="E413" s="8" t="s">
        <v>2530</v>
      </c>
      <c r="F413" s="7" t="s">
        <v>182</v>
      </c>
      <c r="G413" s="7" t="s">
        <v>182</v>
      </c>
      <c r="H413" s="7" t="s">
        <v>182</v>
      </c>
      <c r="I413" s="7" t="s">
        <v>182</v>
      </c>
    </row>
    <row r="414">
      <c r="A414" s="8" t="s">
        <v>2531</v>
      </c>
      <c r="C414" s="7" t="s">
        <v>182</v>
      </c>
      <c r="D414" s="7" t="s">
        <v>182</v>
      </c>
      <c r="E414" s="8" t="s">
        <v>2532</v>
      </c>
      <c r="F414" s="7" t="s">
        <v>182</v>
      </c>
      <c r="G414" s="7" t="s">
        <v>182</v>
      </c>
      <c r="H414" s="7" t="s">
        <v>182</v>
      </c>
      <c r="I414" s="7" t="s">
        <v>182</v>
      </c>
    </row>
    <row r="415">
      <c r="A415" s="8" t="s">
        <v>2533</v>
      </c>
      <c r="B415" s="7" t="s">
        <v>2534</v>
      </c>
      <c r="C415" s="7" t="s">
        <v>182</v>
      </c>
      <c r="D415" s="7" t="s">
        <v>182</v>
      </c>
      <c r="E415" s="8" t="s">
        <v>2535</v>
      </c>
      <c r="F415" s="7" t="s">
        <v>182</v>
      </c>
      <c r="G415" s="7" t="s">
        <v>182</v>
      </c>
      <c r="H415" s="7" t="s">
        <v>182</v>
      </c>
      <c r="I415" s="7" t="s">
        <v>182</v>
      </c>
    </row>
    <row r="416">
      <c r="A416" s="8" t="s">
        <v>2536</v>
      </c>
      <c r="B416" s="7" t="s">
        <v>2537</v>
      </c>
      <c r="C416" s="7" t="s">
        <v>182</v>
      </c>
      <c r="D416" s="7" t="s">
        <v>182</v>
      </c>
      <c r="E416" s="7" t="s">
        <v>182</v>
      </c>
      <c r="F416" s="7" t="s">
        <v>182</v>
      </c>
      <c r="G416" s="7" t="s">
        <v>182</v>
      </c>
      <c r="H416" s="7" t="s">
        <v>2538</v>
      </c>
      <c r="I416" s="7" t="s">
        <v>182</v>
      </c>
    </row>
    <row r="417">
      <c r="A417" s="8" t="s">
        <v>2539</v>
      </c>
      <c r="B417" s="7" t="s">
        <v>2540</v>
      </c>
      <c r="C417" s="7" t="s">
        <v>182</v>
      </c>
      <c r="D417" s="7" t="s">
        <v>182</v>
      </c>
      <c r="E417" s="7" t="s">
        <v>182</v>
      </c>
      <c r="F417" s="7" t="s">
        <v>182</v>
      </c>
      <c r="G417" s="7" t="s">
        <v>182</v>
      </c>
      <c r="H417" s="7" t="s">
        <v>2540</v>
      </c>
      <c r="I417" s="7" t="s">
        <v>182</v>
      </c>
    </row>
    <row r="418">
      <c r="A418" s="8" t="s">
        <v>2541</v>
      </c>
      <c r="C418" s="7" t="s">
        <v>182</v>
      </c>
      <c r="D418" s="7" t="s">
        <v>182</v>
      </c>
      <c r="E418" s="7" t="s">
        <v>182</v>
      </c>
      <c r="F418" s="7" t="s">
        <v>182</v>
      </c>
      <c r="G418" s="7" t="s">
        <v>182</v>
      </c>
      <c r="H418" s="7" t="s">
        <v>2542</v>
      </c>
      <c r="I418" s="7" t="s">
        <v>182</v>
      </c>
    </row>
    <row r="419">
      <c r="A419" s="8" t="s">
        <v>2543</v>
      </c>
      <c r="C419" s="7" t="s">
        <v>182</v>
      </c>
      <c r="D419" s="7" t="s">
        <v>182</v>
      </c>
      <c r="E419" s="8" t="s">
        <v>2544</v>
      </c>
      <c r="F419" s="7" t="s">
        <v>182</v>
      </c>
      <c r="G419" s="7" t="s">
        <v>182</v>
      </c>
      <c r="H419" s="7" t="s">
        <v>182</v>
      </c>
      <c r="I419" s="7" t="s">
        <v>182</v>
      </c>
    </row>
    <row r="420">
      <c r="A420" s="8" t="s">
        <v>2545</v>
      </c>
      <c r="B420" s="7" t="s">
        <v>2546</v>
      </c>
      <c r="C420" s="7" t="s">
        <v>182</v>
      </c>
      <c r="D420" s="7" t="s">
        <v>182</v>
      </c>
      <c r="E420" s="8" t="s">
        <v>2547</v>
      </c>
      <c r="F420" s="7" t="s">
        <v>182</v>
      </c>
      <c r="G420" s="7" t="s">
        <v>182</v>
      </c>
      <c r="H420" s="7" t="s">
        <v>182</v>
      </c>
      <c r="I420" s="7" t="s">
        <v>182</v>
      </c>
    </row>
    <row r="421">
      <c r="A421" s="8" t="s">
        <v>2548</v>
      </c>
      <c r="C421" s="7" t="s">
        <v>182</v>
      </c>
      <c r="D421" s="7" t="s">
        <v>182</v>
      </c>
      <c r="E421" s="8" t="s">
        <v>2549</v>
      </c>
      <c r="F421" s="7" t="s">
        <v>182</v>
      </c>
      <c r="G421" s="7" t="s">
        <v>182</v>
      </c>
      <c r="H421" s="7" t="s">
        <v>182</v>
      </c>
      <c r="I421" s="7" t="s">
        <v>182</v>
      </c>
    </row>
    <row r="422">
      <c r="A422" s="8" t="s">
        <v>2550</v>
      </c>
      <c r="C422" s="7" t="s">
        <v>182</v>
      </c>
      <c r="D422" s="7" t="s">
        <v>182</v>
      </c>
      <c r="E422" s="8" t="s">
        <v>2551</v>
      </c>
      <c r="F422" s="7" t="s">
        <v>182</v>
      </c>
      <c r="G422" s="7" t="s">
        <v>182</v>
      </c>
      <c r="H422" s="7" t="s">
        <v>182</v>
      </c>
      <c r="I422" s="7" t="s">
        <v>182</v>
      </c>
    </row>
    <row r="423">
      <c r="A423" s="8" t="s">
        <v>2552</v>
      </c>
      <c r="B423" s="7" t="s">
        <v>2553</v>
      </c>
      <c r="C423" s="7" t="s">
        <v>182</v>
      </c>
      <c r="D423" s="8" t="s">
        <v>2554</v>
      </c>
      <c r="E423" s="7" t="s">
        <v>182</v>
      </c>
      <c r="F423" s="7" t="s">
        <v>182</v>
      </c>
      <c r="G423" s="7" t="s">
        <v>182</v>
      </c>
      <c r="H423" s="7" t="s">
        <v>182</v>
      </c>
      <c r="I423" s="7" t="s">
        <v>182</v>
      </c>
    </row>
  </sheetData>
  <hyperlinks>
    <hyperlink r:id="rId1" ref="I124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13"/>
    <col customWidth="1" min="3" max="3" width="19.25"/>
    <col customWidth="1" min="4" max="4" width="21.38"/>
    <col customWidth="1" min="5" max="5" width="23.75"/>
  </cols>
  <sheetData>
    <row r="1">
      <c r="A1" s="4" t="s">
        <v>2</v>
      </c>
      <c r="B1" s="4" t="s">
        <v>2555</v>
      </c>
      <c r="C1" s="4" t="s">
        <v>2556</v>
      </c>
      <c r="D1" s="4" t="s">
        <v>2557</v>
      </c>
      <c r="E1" s="4" t="s">
        <v>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69</v>
      </c>
      <c r="B2" s="16">
        <v>-1.00227187577E12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10</v>
      </c>
      <c r="B3" s="16">
        <v>-1.00227187577E12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34</v>
      </c>
      <c r="B4" s="16">
        <v>-1.00227187577E12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16</v>
      </c>
      <c r="B5" s="16">
        <v>-1.00227187577E12</v>
      </c>
      <c r="C5" s="1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84</v>
      </c>
      <c r="B6" s="16">
        <v>-1.00227187577E12</v>
      </c>
      <c r="C6" s="1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25</v>
      </c>
      <c r="B7" s="16">
        <v>-1.00227187577E12</v>
      </c>
      <c r="C7" s="1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195</v>
      </c>
      <c r="B8" s="16">
        <v>-1.00227187577E12</v>
      </c>
      <c r="C8" s="1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47</v>
      </c>
      <c r="B9" s="16">
        <v>-1.00227187577E12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399</v>
      </c>
      <c r="B10" s="16">
        <v>-1.00227187577E12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326</v>
      </c>
      <c r="B11" s="16">
        <v>-1.00227187577E12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153</v>
      </c>
      <c r="B12" s="16">
        <v>-1.00227187577E12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75</v>
      </c>
      <c r="B13" s="16">
        <v>-1.00227187577E12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89</v>
      </c>
      <c r="B14" s="16">
        <v>-1.00227187577E12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8" t="s">
        <v>926</v>
      </c>
      <c r="B15" s="16">
        <v>-1.00227187577E12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8"/>
      <c r="B16" s="1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7" t="s">
        <v>9</v>
      </c>
    </row>
    <row r="2">
      <c r="A2" s="12">
        <v>5.507325405E9</v>
      </c>
      <c r="B2" s="12" t="s">
        <v>12</v>
      </c>
      <c r="C2" s="12" t="s">
        <v>13</v>
      </c>
    </row>
    <row r="3">
      <c r="A3" s="12">
        <v>1.10966785E9</v>
      </c>
      <c r="B3" s="12" t="s">
        <v>14</v>
      </c>
      <c r="C3" s="12" t="s">
        <v>15</v>
      </c>
    </row>
    <row r="4">
      <c r="A4" s="12">
        <v>5.127034055E9</v>
      </c>
      <c r="B4" s="12" t="s">
        <v>22</v>
      </c>
      <c r="C4" s="12" t="s">
        <v>23</v>
      </c>
    </row>
    <row r="5">
      <c r="A5" s="12">
        <v>6.482231205E9</v>
      </c>
      <c r="B5" s="12" t="s">
        <v>26</v>
      </c>
      <c r="C5" s="12" t="s">
        <v>27</v>
      </c>
    </row>
    <row r="6">
      <c r="A6" s="12">
        <v>7.396522789E9</v>
      </c>
      <c r="C6" s="12" t="s">
        <v>28</v>
      </c>
      <c r="E6" s="12" t="s">
        <v>29</v>
      </c>
      <c r="I6" s="12" t="s">
        <v>30</v>
      </c>
    </row>
    <row r="7">
      <c r="A7" s="12">
        <v>1.244313362E9</v>
      </c>
      <c r="B7" s="12" t="s">
        <v>31</v>
      </c>
      <c r="C7" s="12" t="s">
        <v>32</v>
      </c>
    </row>
    <row r="8">
      <c r="A8" s="12">
        <v>7.105175732E9</v>
      </c>
      <c r="C8" s="12" t="s">
        <v>36</v>
      </c>
    </row>
    <row r="9">
      <c r="A9" s="12">
        <v>7.70269134E9</v>
      </c>
      <c r="B9" s="12" t="s">
        <v>37</v>
      </c>
      <c r="C9" s="12" t="s">
        <v>38</v>
      </c>
      <c r="D9" s="12" t="s">
        <v>39</v>
      </c>
      <c r="H9" s="12" t="s">
        <v>40</v>
      </c>
    </row>
    <row r="10">
      <c r="A10" s="12">
        <v>5.045110106E9</v>
      </c>
      <c r="B10" s="12" t="s">
        <v>41</v>
      </c>
      <c r="C10" s="12" t="s">
        <v>42</v>
      </c>
      <c r="I10" s="12" t="s">
        <v>43</v>
      </c>
    </row>
    <row r="11">
      <c r="A11" s="12">
        <v>1.472111749E9</v>
      </c>
      <c r="B11" s="12" t="s">
        <v>48</v>
      </c>
      <c r="C11" s="12" t="s">
        <v>49</v>
      </c>
      <c r="E11" s="12" t="s">
        <v>50</v>
      </c>
      <c r="H11" s="12" t="s">
        <v>51</v>
      </c>
    </row>
    <row r="12">
      <c r="A12" s="12">
        <v>5.549771131E9</v>
      </c>
      <c r="B12" s="12" t="s">
        <v>55</v>
      </c>
      <c r="C12" s="12" t="s">
        <v>56</v>
      </c>
      <c r="E12" s="12" t="s">
        <v>57</v>
      </c>
      <c r="H12" s="12" t="s">
        <v>58</v>
      </c>
      <c r="I12" s="12" t="s">
        <v>59</v>
      </c>
    </row>
    <row r="13">
      <c r="A13" s="12">
        <v>6.291104475E9</v>
      </c>
      <c r="C13" s="12" t="s">
        <v>1485</v>
      </c>
    </row>
    <row r="14">
      <c r="A14" s="12">
        <v>1.093252431E9</v>
      </c>
      <c r="B14" s="12" t="s">
        <v>68</v>
      </c>
      <c r="C14" s="12" t="s">
        <v>69</v>
      </c>
      <c r="H14" s="12" t="s">
        <v>70</v>
      </c>
    </row>
    <row r="15">
      <c r="A15" s="12">
        <v>5.300587913E9</v>
      </c>
      <c r="B15" s="12" t="s">
        <v>81</v>
      </c>
      <c r="C15" s="12" t="s">
        <v>38</v>
      </c>
      <c r="D15" s="12" t="s">
        <v>82</v>
      </c>
    </row>
    <row r="16">
      <c r="A16" s="12">
        <v>6.576617946E9</v>
      </c>
      <c r="C16" s="12" t="s">
        <v>69</v>
      </c>
    </row>
    <row r="17">
      <c r="A17" s="12">
        <v>6.016577339E9</v>
      </c>
      <c r="B17" s="12" t="s">
        <v>99</v>
      </c>
      <c r="C17" s="12" t="s">
        <v>100</v>
      </c>
      <c r="H17" s="12" t="s">
        <v>101</v>
      </c>
    </row>
    <row r="18">
      <c r="A18" s="12">
        <v>5.278939827E9</v>
      </c>
      <c r="B18" s="12" t="s">
        <v>118</v>
      </c>
      <c r="C18" s="12" t="s">
        <v>119</v>
      </c>
    </row>
    <row r="19">
      <c r="A19" s="12">
        <v>1.294224781E9</v>
      </c>
      <c r="B19" s="12" t="s">
        <v>120</v>
      </c>
      <c r="C19" s="12" t="s">
        <v>121</v>
      </c>
    </row>
    <row r="20">
      <c r="A20" s="12">
        <v>2.13848972E9</v>
      </c>
      <c r="B20" s="12" t="s">
        <v>132</v>
      </c>
      <c r="C20" s="12" t="s">
        <v>133</v>
      </c>
      <c r="E20" s="12" t="s">
        <v>134</v>
      </c>
      <c r="H20" s="12" t="s">
        <v>135</v>
      </c>
    </row>
    <row r="21">
      <c r="A21" s="12">
        <v>6.998609724E9</v>
      </c>
      <c r="B21" s="12" t="s">
        <v>136</v>
      </c>
      <c r="C21" s="12" t="s">
        <v>137</v>
      </c>
      <c r="H21" s="12" t="s">
        <v>138</v>
      </c>
      <c r="I21" s="12" t="s">
        <v>136</v>
      </c>
    </row>
    <row r="22">
      <c r="A22" s="12">
        <v>6.741237379E9</v>
      </c>
      <c r="B22" s="12" t="s">
        <v>154</v>
      </c>
      <c r="C22" s="12" t="s">
        <v>69</v>
      </c>
    </row>
    <row r="23">
      <c r="A23" s="12">
        <v>1.689827951E9</v>
      </c>
      <c r="C23" s="12" t="s">
        <v>164</v>
      </c>
      <c r="H23" s="12" t="s">
        <v>165</v>
      </c>
    </row>
    <row r="24">
      <c r="A24" s="12">
        <v>9.59861361E8</v>
      </c>
      <c r="B24" s="12" t="s">
        <v>176</v>
      </c>
      <c r="C24" s="12" t="s">
        <v>177</v>
      </c>
    </row>
    <row r="25">
      <c r="A25" s="12">
        <v>5.482435797E9</v>
      </c>
      <c r="B25" s="12" t="s">
        <v>180</v>
      </c>
      <c r="C25" s="12" t="s">
        <v>181</v>
      </c>
    </row>
    <row r="26">
      <c r="A26" s="12">
        <v>2.079327154E9</v>
      </c>
      <c r="C26" s="12" t="s">
        <v>69</v>
      </c>
    </row>
    <row r="27">
      <c r="A27" s="12">
        <v>5.371499486E9</v>
      </c>
      <c r="B27" s="12" t="s">
        <v>196</v>
      </c>
      <c r="C27" s="12" t="s">
        <v>69</v>
      </c>
    </row>
    <row r="28">
      <c r="A28" s="12">
        <v>6.230047759E9</v>
      </c>
      <c r="B28" s="12" t="s">
        <v>203</v>
      </c>
      <c r="C28" s="12" t="s">
        <v>32</v>
      </c>
    </row>
    <row r="29">
      <c r="A29" s="12">
        <v>5.732075903E9</v>
      </c>
      <c r="B29" s="12" t="s">
        <v>205</v>
      </c>
      <c r="C29" s="12" t="s">
        <v>164</v>
      </c>
      <c r="E29" s="12" t="s">
        <v>1486</v>
      </c>
    </row>
    <row r="30">
      <c r="A30" s="12">
        <v>8.98352334E8</v>
      </c>
      <c r="C30" s="12" t="s">
        <v>212</v>
      </c>
      <c r="E30" s="12" t="s">
        <v>213</v>
      </c>
      <c r="I30" s="12" t="s">
        <v>214</v>
      </c>
    </row>
    <row r="31">
      <c r="A31" s="12">
        <v>1.629500596E9</v>
      </c>
      <c r="B31" s="12" t="s">
        <v>216</v>
      </c>
      <c r="C31" s="12" t="s">
        <v>217</v>
      </c>
      <c r="E31" s="12" t="s">
        <v>1487</v>
      </c>
    </row>
    <row r="32">
      <c r="A32" s="12">
        <v>5.251863759E9</v>
      </c>
      <c r="C32" s="12" t="s">
        <v>219</v>
      </c>
      <c r="G32" s="12" t="s">
        <v>220</v>
      </c>
      <c r="I32" s="12" t="s">
        <v>220</v>
      </c>
    </row>
    <row r="33">
      <c r="A33" s="12">
        <v>6.031973512E9</v>
      </c>
      <c r="C33" s="12" t="s">
        <v>224</v>
      </c>
    </row>
    <row r="34">
      <c r="A34" s="12">
        <v>5.464179629E9</v>
      </c>
      <c r="C34" s="12" t="s">
        <v>69</v>
      </c>
    </row>
    <row r="35">
      <c r="A35" s="12">
        <v>8.32888726E8</v>
      </c>
      <c r="B35" s="12" t="s">
        <v>236</v>
      </c>
      <c r="C35" s="12" t="s">
        <v>27</v>
      </c>
      <c r="E35" s="12" t="s">
        <v>237</v>
      </c>
      <c r="H35" s="12" t="s">
        <v>238</v>
      </c>
    </row>
    <row r="36">
      <c r="A36" s="12">
        <v>5.23260426E9</v>
      </c>
      <c r="B36" s="12" t="s">
        <v>267</v>
      </c>
      <c r="C36" s="12" t="s">
        <v>69</v>
      </c>
    </row>
    <row r="37">
      <c r="A37" s="12">
        <v>5.188565397E9</v>
      </c>
      <c r="B37" s="12" t="s">
        <v>272</v>
      </c>
      <c r="C37" s="12" t="s">
        <v>32</v>
      </c>
    </row>
    <row r="38">
      <c r="A38" s="12">
        <v>5.096985861E9</v>
      </c>
      <c r="B38" s="12" t="s">
        <v>276</v>
      </c>
      <c r="C38" s="12" t="s">
        <v>277</v>
      </c>
    </row>
    <row r="39">
      <c r="A39" s="12">
        <v>6.609499701E9</v>
      </c>
      <c r="B39" s="12" t="s">
        <v>279</v>
      </c>
      <c r="C39" s="12" t="s">
        <v>280</v>
      </c>
    </row>
    <row r="40">
      <c r="A40" s="12">
        <v>6.968017532E9</v>
      </c>
      <c r="C40" s="12" t="s">
        <v>27</v>
      </c>
      <c r="E40" s="12" t="s">
        <v>1488</v>
      </c>
      <c r="F40" s="12" t="s">
        <v>297</v>
      </c>
      <c r="H40" s="12" t="s">
        <v>298</v>
      </c>
      <c r="I40" s="12" t="s">
        <v>299</v>
      </c>
    </row>
    <row r="41">
      <c r="A41" s="12">
        <v>7.133364701E9</v>
      </c>
      <c r="B41" s="12" t="s">
        <v>336</v>
      </c>
      <c r="C41" s="12" t="s">
        <v>69</v>
      </c>
      <c r="H41" s="12" t="s">
        <v>337</v>
      </c>
    </row>
    <row r="42">
      <c r="A42" s="12">
        <v>5.0923264E9</v>
      </c>
      <c r="C42" s="12" t="s">
        <v>38</v>
      </c>
      <c r="F42" s="12" t="s">
        <v>342</v>
      </c>
      <c r="I42" s="12" t="s">
        <v>343</v>
      </c>
    </row>
    <row r="43">
      <c r="A43" s="12">
        <v>6.329865586E9</v>
      </c>
      <c r="B43" s="12" t="s">
        <v>346</v>
      </c>
      <c r="C43" s="12" t="s">
        <v>347</v>
      </c>
    </row>
    <row r="44">
      <c r="A44" s="12">
        <v>5.367693866E9</v>
      </c>
      <c r="C44" s="12" t="s">
        <v>32</v>
      </c>
    </row>
    <row r="45">
      <c r="A45" s="12">
        <v>6.859093172E9</v>
      </c>
      <c r="B45" s="12" t="s">
        <v>358</v>
      </c>
      <c r="C45" s="12" t="s">
        <v>359</v>
      </c>
      <c r="I45" s="12" t="s">
        <v>360</v>
      </c>
    </row>
    <row r="46">
      <c r="A46" s="12">
        <v>6.712652575E9</v>
      </c>
      <c r="B46" s="12" t="s">
        <v>363</v>
      </c>
      <c r="C46" s="12" t="s">
        <v>364</v>
      </c>
      <c r="H46" s="12" t="s">
        <v>365</v>
      </c>
    </row>
    <row r="47">
      <c r="A47" s="12">
        <v>6.588627951E9</v>
      </c>
      <c r="C47" s="12" t="s">
        <v>121</v>
      </c>
    </row>
    <row r="48">
      <c r="A48" s="12">
        <v>6.251139455E9</v>
      </c>
      <c r="C48" s="12" t="s">
        <v>277</v>
      </c>
    </row>
    <row r="49">
      <c r="A49" s="12">
        <v>1.12183621E9</v>
      </c>
      <c r="B49" s="12" t="s">
        <v>389</v>
      </c>
      <c r="C49" s="12" t="s">
        <v>177</v>
      </c>
    </row>
    <row r="50">
      <c r="A50" s="12">
        <v>5.688985562E9</v>
      </c>
      <c r="B50" s="12" t="s">
        <v>392</v>
      </c>
      <c r="C50" s="12" t="s">
        <v>393</v>
      </c>
      <c r="H50" s="12" t="s">
        <v>394</v>
      </c>
    </row>
    <row r="51">
      <c r="A51" s="12">
        <v>1.141798665E9</v>
      </c>
      <c r="B51" s="12" t="s">
        <v>397</v>
      </c>
      <c r="C51" s="12" t="s">
        <v>398</v>
      </c>
    </row>
    <row r="52">
      <c r="A52" s="12">
        <v>5.139358569E9</v>
      </c>
      <c r="C52" s="12" t="s">
        <v>401</v>
      </c>
    </row>
    <row r="53">
      <c r="A53" s="12">
        <v>5.333023592E9</v>
      </c>
      <c r="C53" s="12" t="s">
        <v>69</v>
      </c>
      <c r="E53" s="12" t="s">
        <v>402</v>
      </c>
      <c r="I53" s="12" t="s">
        <v>403</v>
      </c>
    </row>
    <row r="54">
      <c r="A54" s="12">
        <v>5.560165344E9</v>
      </c>
      <c r="B54" s="12" t="s">
        <v>411</v>
      </c>
      <c r="C54" s="12" t="s">
        <v>412</v>
      </c>
    </row>
    <row r="55">
      <c r="A55" s="12">
        <v>5.799999423E9</v>
      </c>
      <c r="B55" s="12" t="s">
        <v>413</v>
      </c>
      <c r="C55" s="12" t="s">
        <v>69</v>
      </c>
      <c r="I55" s="12" t="s">
        <v>414</v>
      </c>
    </row>
    <row r="56">
      <c r="A56" s="12">
        <v>6.659278144E9</v>
      </c>
      <c r="C56" s="12" t="s">
        <v>415</v>
      </c>
      <c r="G56" s="12" t="s">
        <v>416</v>
      </c>
    </row>
    <row r="57">
      <c r="A57" s="12">
        <v>6.659278144E9</v>
      </c>
      <c r="C57" s="12" t="s">
        <v>415</v>
      </c>
      <c r="G57" s="12" t="s">
        <v>416</v>
      </c>
    </row>
    <row r="58">
      <c r="A58" s="12">
        <v>6.870942573E9</v>
      </c>
      <c r="C58" s="12" t="s">
        <v>27</v>
      </c>
      <c r="H58" s="12" t="s">
        <v>419</v>
      </c>
    </row>
    <row r="59">
      <c r="A59" s="12">
        <v>1.043754829E9</v>
      </c>
      <c r="B59" s="12" t="s">
        <v>425</v>
      </c>
      <c r="C59" s="12" t="s">
        <v>426</v>
      </c>
    </row>
    <row r="60">
      <c r="A60" s="12">
        <v>2.087142415E9</v>
      </c>
      <c r="B60" s="12" t="s">
        <v>431</v>
      </c>
      <c r="C60" s="12" t="s">
        <v>432</v>
      </c>
      <c r="E60" s="12" t="s">
        <v>433</v>
      </c>
      <c r="H60" s="12" t="s">
        <v>431</v>
      </c>
    </row>
    <row r="61">
      <c r="A61" s="12">
        <v>1.323834902E9</v>
      </c>
      <c r="B61" s="12" t="s">
        <v>442</v>
      </c>
      <c r="C61" s="12" t="s">
        <v>393</v>
      </c>
      <c r="D61" s="12" t="s">
        <v>443</v>
      </c>
      <c r="E61" s="12" t="s">
        <v>443</v>
      </c>
    </row>
    <row r="62">
      <c r="A62" s="12">
        <v>7.026281294E9</v>
      </c>
      <c r="B62" s="12" t="s">
        <v>448</v>
      </c>
      <c r="C62" s="12" t="s">
        <v>69</v>
      </c>
    </row>
    <row r="63">
      <c r="A63" s="12">
        <v>1.173322462E9</v>
      </c>
      <c r="B63" s="12" t="s">
        <v>449</v>
      </c>
      <c r="C63" s="12" t="s">
        <v>450</v>
      </c>
    </row>
    <row r="64">
      <c r="A64" s="12">
        <v>7.820693057E9</v>
      </c>
      <c r="B64" s="12" t="s">
        <v>453</v>
      </c>
      <c r="C64" s="12" t="s">
        <v>164</v>
      </c>
    </row>
    <row r="65">
      <c r="A65" s="12">
        <v>5.633201329E9</v>
      </c>
      <c r="B65" s="12" t="s">
        <v>455</v>
      </c>
      <c r="C65" s="12" t="s">
        <v>69</v>
      </c>
      <c r="D65" s="12" t="s">
        <v>418</v>
      </c>
      <c r="E65" s="12" t="s">
        <v>418</v>
      </c>
    </row>
    <row r="66">
      <c r="A66" s="12">
        <v>7.156110649E9</v>
      </c>
      <c r="C66" s="12" t="s">
        <v>456</v>
      </c>
    </row>
    <row r="67">
      <c r="A67" s="12">
        <v>6.741328647E9</v>
      </c>
      <c r="C67" s="12" t="s">
        <v>69</v>
      </c>
    </row>
    <row r="68">
      <c r="A68" s="12">
        <v>5.36557302E9</v>
      </c>
      <c r="B68" s="12" t="s">
        <v>459</v>
      </c>
      <c r="C68" s="12" t="s">
        <v>69</v>
      </c>
    </row>
    <row r="69">
      <c r="A69" s="12">
        <v>1.887973902E9</v>
      </c>
      <c r="B69" s="12" t="s">
        <v>468</v>
      </c>
      <c r="C69" s="12" t="s">
        <v>69</v>
      </c>
    </row>
    <row r="70">
      <c r="A70" s="12">
        <v>2.025801293E9</v>
      </c>
      <c r="C70" s="12" t="s">
        <v>347</v>
      </c>
    </row>
    <row r="71">
      <c r="A71" s="12">
        <v>7.328571676E9</v>
      </c>
      <c r="B71" s="12" t="s">
        <v>478</v>
      </c>
      <c r="C71" s="12" t="s">
        <v>69</v>
      </c>
    </row>
    <row r="72">
      <c r="A72" s="12">
        <v>1.132667717E9</v>
      </c>
      <c r="B72" s="12" t="s">
        <v>480</v>
      </c>
      <c r="C72" s="12" t="s">
        <v>69</v>
      </c>
    </row>
    <row r="73">
      <c r="A73" s="12">
        <v>6.342091628E9</v>
      </c>
      <c r="B73" s="12" t="s">
        <v>481</v>
      </c>
      <c r="C73" s="12" t="s">
        <v>69</v>
      </c>
    </row>
    <row r="74">
      <c r="A74" s="12">
        <v>6.839368182E9</v>
      </c>
      <c r="B74" s="12" t="s">
        <v>483</v>
      </c>
      <c r="C74" s="12" t="s">
        <v>164</v>
      </c>
      <c r="H74" s="12" t="s">
        <v>484</v>
      </c>
    </row>
    <row r="75">
      <c r="A75" s="12">
        <v>6.46788143E9</v>
      </c>
      <c r="B75" s="12" t="s">
        <v>485</v>
      </c>
      <c r="C75" s="12" t="s">
        <v>121</v>
      </c>
    </row>
    <row r="76">
      <c r="A76" s="12">
        <v>1.835318517E9</v>
      </c>
      <c r="B76" s="12" t="s">
        <v>486</v>
      </c>
      <c r="C76" s="12" t="s">
        <v>69</v>
      </c>
    </row>
    <row r="77">
      <c r="A77" s="12">
        <v>6.256892145E9</v>
      </c>
      <c r="B77" s="12" t="s">
        <v>489</v>
      </c>
      <c r="C77" s="12" t="s">
        <v>69</v>
      </c>
    </row>
    <row r="78">
      <c r="A78" s="12">
        <v>7.080117063E9</v>
      </c>
      <c r="B78" s="12" t="s">
        <v>493</v>
      </c>
      <c r="C78" s="12" t="s">
        <v>494</v>
      </c>
      <c r="F78" s="12" t="s">
        <v>495</v>
      </c>
    </row>
    <row r="79">
      <c r="A79" s="12">
        <v>1.815103966E9</v>
      </c>
      <c r="B79" s="12" t="s">
        <v>496</v>
      </c>
      <c r="C79" s="12" t="s">
        <v>497</v>
      </c>
    </row>
    <row r="80">
      <c r="A80" s="12">
        <v>1.767742417E9</v>
      </c>
      <c r="B80" s="12" t="s">
        <v>498</v>
      </c>
      <c r="C80" s="12" t="s">
        <v>499</v>
      </c>
      <c r="H80" s="12" t="s">
        <v>500</v>
      </c>
    </row>
    <row r="81">
      <c r="A81" s="12">
        <v>1.979720079E9</v>
      </c>
      <c r="B81" s="12" t="s">
        <v>501</v>
      </c>
      <c r="C81" s="12" t="s">
        <v>502</v>
      </c>
      <c r="E81" s="12" t="s">
        <v>503</v>
      </c>
      <c r="F81" s="12" t="s">
        <v>504</v>
      </c>
      <c r="H81" s="12" t="s">
        <v>505</v>
      </c>
    </row>
    <row r="82">
      <c r="A82" s="12">
        <v>5.883102461E9</v>
      </c>
      <c r="B82" s="12" t="s">
        <v>506</v>
      </c>
      <c r="C82" s="12" t="s">
        <v>69</v>
      </c>
    </row>
    <row r="83">
      <c r="A83" s="12">
        <v>7.2711497E9</v>
      </c>
      <c r="C83" s="12" t="s">
        <v>27</v>
      </c>
      <c r="H83" s="12" t="s">
        <v>509</v>
      </c>
    </row>
    <row r="84">
      <c r="A84" s="12">
        <v>5.119102562E9</v>
      </c>
      <c r="B84" s="12" t="s">
        <v>510</v>
      </c>
      <c r="C84" s="12" t="s">
        <v>69</v>
      </c>
    </row>
    <row r="85">
      <c r="B85" s="12" t="s">
        <v>532</v>
      </c>
      <c r="C85" s="12" t="s">
        <v>69</v>
      </c>
      <c r="E85" s="12" t="s">
        <v>533</v>
      </c>
    </row>
    <row r="86">
      <c r="B86" s="12" t="s">
        <v>543</v>
      </c>
      <c r="C86" s="12" t="s">
        <v>544</v>
      </c>
      <c r="H86" s="12" t="s">
        <v>545</v>
      </c>
    </row>
    <row r="87">
      <c r="C87" s="12" t="s">
        <v>69</v>
      </c>
      <c r="E87" s="12" t="s">
        <v>555</v>
      </c>
    </row>
    <row r="88">
      <c r="B88" s="12" t="s">
        <v>569</v>
      </c>
      <c r="C88" s="12" t="s">
        <v>570</v>
      </c>
      <c r="E88" s="12" t="s">
        <v>571</v>
      </c>
    </row>
    <row r="89">
      <c r="B89" s="12" t="s">
        <v>573</v>
      </c>
      <c r="C89" s="12" t="s">
        <v>69</v>
      </c>
      <c r="E89" s="12" t="s">
        <v>574</v>
      </c>
    </row>
    <row r="90">
      <c r="C90" s="12" t="s">
        <v>69</v>
      </c>
      <c r="E90" s="12" t="s">
        <v>620</v>
      </c>
    </row>
    <row r="91">
      <c r="C91" s="12" t="s">
        <v>69</v>
      </c>
      <c r="E91" s="12" t="s">
        <v>632</v>
      </c>
    </row>
    <row r="92">
      <c r="B92" s="12" t="s">
        <v>636</v>
      </c>
      <c r="C92" s="12" t="s">
        <v>637</v>
      </c>
      <c r="E92" s="12" t="s">
        <v>638</v>
      </c>
    </row>
    <row r="93">
      <c r="C93" s="12" t="s">
        <v>643</v>
      </c>
      <c r="E93" s="12" t="s">
        <v>644</v>
      </c>
    </row>
    <row r="94">
      <c r="C94" s="12" t="s">
        <v>69</v>
      </c>
      <c r="H94" s="12" t="s">
        <v>646</v>
      </c>
    </row>
    <row r="95">
      <c r="B95" s="12" t="s">
        <v>698</v>
      </c>
      <c r="C95" s="12" t="s">
        <v>69</v>
      </c>
      <c r="E95" s="12" t="s">
        <v>699</v>
      </c>
    </row>
    <row r="96">
      <c r="B96" s="12" t="s">
        <v>722</v>
      </c>
      <c r="C96" s="12" t="s">
        <v>723</v>
      </c>
      <c r="H96" s="12" t="s">
        <v>724</v>
      </c>
    </row>
    <row r="97">
      <c r="B97" s="12" t="s">
        <v>737</v>
      </c>
      <c r="C97" s="12" t="s">
        <v>69</v>
      </c>
      <c r="E97" s="12" t="s">
        <v>738</v>
      </c>
    </row>
    <row r="98">
      <c r="B98" s="12" t="s">
        <v>750</v>
      </c>
      <c r="C98" s="12" t="s">
        <v>69</v>
      </c>
      <c r="E98" s="12" t="s">
        <v>751</v>
      </c>
    </row>
    <row r="99">
      <c r="B99" s="12" t="s">
        <v>753</v>
      </c>
      <c r="C99" s="12" t="s">
        <v>69</v>
      </c>
      <c r="E99" s="12" t="s">
        <v>754</v>
      </c>
    </row>
    <row r="100">
      <c r="C100" s="12" t="s">
        <v>69</v>
      </c>
      <c r="E100" s="12" t="s">
        <v>771</v>
      </c>
    </row>
    <row r="101">
      <c r="B101" s="12" t="s">
        <v>787</v>
      </c>
      <c r="C101" s="12" t="s">
        <v>69</v>
      </c>
      <c r="E101" s="12" t="s">
        <v>788</v>
      </c>
    </row>
    <row r="102">
      <c r="B102" s="12" t="s">
        <v>805</v>
      </c>
      <c r="C102" s="12" t="s">
        <v>806</v>
      </c>
      <c r="E102" s="12" t="s">
        <v>807</v>
      </c>
    </row>
    <row r="103">
      <c r="B103" s="12" t="s">
        <v>809</v>
      </c>
      <c r="C103" s="12" t="s">
        <v>69</v>
      </c>
      <c r="E103" s="12" t="s">
        <v>810</v>
      </c>
    </row>
    <row r="104">
      <c r="C104" s="12" t="s">
        <v>815</v>
      </c>
      <c r="E104" s="12" t="s">
        <v>816</v>
      </c>
    </row>
    <row r="105">
      <c r="B105" s="12" t="s">
        <v>818</v>
      </c>
      <c r="C105" s="12" t="s">
        <v>69</v>
      </c>
      <c r="E105" s="12" t="s">
        <v>819</v>
      </c>
    </row>
    <row r="106">
      <c r="B106" s="12" t="s">
        <v>837</v>
      </c>
      <c r="C106" s="12" t="s">
        <v>69</v>
      </c>
      <c r="E106" s="12" t="s">
        <v>838</v>
      </c>
    </row>
    <row r="107">
      <c r="C107" s="12" t="s">
        <v>69</v>
      </c>
      <c r="E107" s="12" t="s">
        <v>840</v>
      </c>
    </row>
    <row r="108">
      <c r="B108" s="12" t="s">
        <v>863</v>
      </c>
      <c r="C108" s="12" t="s">
        <v>806</v>
      </c>
      <c r="I108" s="12" t="s">
        <v>864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>
      <c r="A2" s="12">
        <v>6.414756209E9</v>
      </c>
      <c r="C2" s="12" t="s">
        <v>10</v>
      </c>
      <c r="D2" s="12" t="s">
        <v>11</v>
      </c>
    </row>
    <row r="3">
      <c r="A3" s="12">
        <v>6.482231205E9</v>
      </c>
      <c r="B3" s="12" t="s">
        <v>26</v>
      </c>
      <c r="C3" s="12" t="s">
        <v>27</v>
      </c>
    </row>
    <row r="4">
      <c r="A4" s="12">
        <v>5.045110106E9</v>
      </c>
      <c r="B4" s="12" t="s">
        <v>41</v>
      </c>
      <c r="C4" s="12" t="s">
        <v>42</v>
      </c>
      <c r="I4" s="12" t="s">
        <v>43</v>
      </c>
    </row>
    <row r="5">
      <c r="A5" s="12">
        <v>1.843413824E9</v>
      </c>
      <c r="B5" s="12" t="s">
        <v>52</v>
      </c>
      <c r="C5" s="12" t="s">
        <v>53</v>
      </c>
      <c r="E5" s="12" t="s">
        <v>54</v>
      </c>
    </row>
    <row r="6">
      <c r="A6" s="12">
        <v>5.549771131E9</v>
      </c>
      <c r="B6" s="12" t="s">
        <v>55</v>
      </c>
      <c r="C6" s="12" t="s">
        <v>56</v>
      </c>
      <c r="E6" s="12" t="s">
        <v>57</v>
      </c>
      <c r="H6" s="12" t="s">
        <v>58</v>
      </c>
      <c r="I6" s="12" t="s">
        <v>59</v>
      </c>
    </row>
    <row r="7">
      <c r="A7" s="12">
        <v>5.546902847E9</v>
      </c>
      <c r="B7" s="12" t="s">
        <v>67</v>
      </c>
      <c r="C7" s="12" t="s">
        <v>10</v>
      </c>
    </row>
    <row r="8">
      <c r="A8" s="12">
        <v>1.169328825E9</v>
      </c>
      <c r="B8" s="12" t="s">
        <v>71</v>
      </c>
      <c r="C8" s="12" t="s">
        <v>72</v>
      </c>
      <c r="I8" s="12" t="s">
        <v>73</v>
      </c>
    </row>
    <row r="9">
      <c r="A9" s="12">
        <v>5.365789393E9</v>
      </c>
      <c r="B9" s="12" t="s">
        <v>77</v>
      </c>
      <c r="C9" s="12" t="s">
        <v>78</v>
      </c>
      <c r="H9" s="12" t="s">
        <v>79</v>
      </c>
      <c r="I9" s="12" t="s">
        <v>80</v>
      </c>
    </row>
    <row r="10">
      <c r="A10" s="12">
        <v>5.870927049E9</v>
      </c>
      <c r="C10" s="12" t="s">
        <v>10</v>
      </c>
    </row>
    <row r="11">
      <c r="A11" s="12">
        <v>6.668409612E9</v>
      </c>
      <c r="B11" s="12" t="s">
        <v>108</v>
      </c>
      <c r="C11" s="12" t="s">
        <v>10</v>
      </c>
      <c r="F11" s="12" t="s">
        <v>109</v>
      </c>
    </row>
    <row r="12">
      <c r="A12" s="12">
        <v>2.117352562E9</v>
      </c>
      <c r="B12" s="12" t="s">
        <v>122</v>
      </c>
      <c r="C12" s="12" t="s">
        <v>10</v>
      </c>
    </row>
    <row r="13">
      <c r="A13" s="12">
        <v>7.10228869E9</v>
      </c>
      <c r="B13" s="12" t="s">
        <v>126</v>
      </c>
      <c r="C13" s="12" t="s">
        <v>10</v>
      </c>
      <c r="E13" s="12" t="s">
        <v>1489</v>
      </c>
    </row>
    <row r="14">
      <c r="A14" s="12">
        <v>2.13848972E9</v>
      </c>
      <c r="B14" s="12" t="s">
        <v>132</v>
      </c>
      <c r="C14" s="12" t="s">
        <v>133</v>
      </c>
      <c r="E14" s="12" t="s">
        <v>134</v>
      </c>
      <c r="H14" s="12" t="s">
        <v>135</v>
      </c>
    </row>
    <row r="15">
      <c r="A15" s="12">
        <v>6.998609724E9</v>
      </c>
      <c r="B15" s="12" t="s">
        <v>136</v>
      </c>
      <c r="C15" s="12" t="s">
        <v>137</v>
      </c>
      <c r="H15" s="12" t="s">
        <v>138</v>
      </c>
      <c r="I15" s="12" t="s">
        <v>136</v>
      </c>
    </row>
    <row r="16">
      <c r="A16" s="12">
        <v>1.208630592E9</v>
      </c>
      <c r="B16" s="12" t="s">
        <v>146</v>
      </c>
      <c r="C16" s="12" t="s">
        <v>10</v>
      </c>
      <c r="E16" s="12" t="s">
        <v>147</v>
      </c>
    </row>
    <row r="17">
      <c r="A17" s="12">
        <v>1.090853559E9</v>
      </c>
      <c r="B17" s="12" t="s">
        <v>162</v>
      </c>
      <c r="C17" s="12" t="s">
        <v>10</v>
      </c>
      <c r="I17" s="12" t="s">
        <v>163</v>
      </c>
    </row>
    <row r="18">
      <c r="A18" s="12">
        <v>1.649075809E9</v>
      </c>
      <c r="B18" s="12" t="s">
        <v>190</v>
      </c>
      <c r="C18" s="12" t="s">
        <v>10</v>
      </c>
      <c r="H18" s="12" t="s">
        <v>191</v>
      </c>
    </row>
    <row r="19">
      <c r="A19" s="12">
        <v>6.292531594E9</v>
      </c>
      <c r="C19" s="12" t="s">
        <v>10</v>
      </c>
      <c r="H19" s="12" t="s">
        <v>211</v>
      </c>
    </row>
    <row r="20">
      <c r="A20" s="12">
        <v>6.072980337E9</v>
      </c>
      <c r="B20" s="12" t="s">
        <v>215</v>
      </c>
      <c r="C20" s="12" t="s">
        <v>10</v>
      </c>
    </row>
    <row r="21">
      <c r="A21" s="12">
        <v>1.629500596E9</v>
      </c>
      <c r="B21" s="12" t="s">
        <v>216</v>
      </c>
      <c r="C21" s="12" t="s">
        <v>217</v>
      </c>
      <c r="E21" s="12" t="s">
        <v>1487</v>
      </c>
    </row>
    <row r="22">
      <c r="A22" s="12">
        <v>1.343784266E9</v>
      </c>
      <c r="B22" s="12" t="s">
        <v>222</v>
      </c>
      <c r="C22" s="12" t="s">
        <v>223</v>
      </c>
    </row>
    <row r="23">
      <c r="A23" s="12">
        <v>6.031973512E9</v>
      </c>
      <c r="C23" s="12" t="s">
        <v>224</v>
      </c>
    </row>
    <row r="24">
      <c r="A24" s="12">
        <v>8.32888726E8</v>
      </c>
      <c r="B24" s="12" t="s">
        <v>236</v>
      </c>
      <c r="C24" s="12" t="s">
        <v>27</v>
      </c>
      <c r="E24" s="12" t="s">
        <v>237</v>
      </c>
      <c r="H24" s="12" t="s">
        <v>238</v>
      </c>
    </row>
    <row r="25">
      <c r="A25" s="12">
        <v>1.802928853E9</v>
      </c>
      <c r="B25" s="12" t="s">
        <v>239</v>
      </c>
      <c r="C25" s="12" t="s">
        <v>240</v>
      </c>
    </row>
    <row r="26">
      <c r="A26" s="12">
        <v>9.35049076E8</v>
      </c>
      <c r="B26" s="12" t="s">
        <v>247</v>
      </c>
      <c r="C26" s="12" t="s">
        <v>10</v>
      </c>
    </row>
    <row r="27">
      <c r="A27" s="12">
        <v>1.125341351E9</v>
      </c>
      <c r="B27" s="12" t="s">
        <v>248</v>
      </c>
      <c r="C27" s="12" t="s">
        <v>240</v>
      </c>
    </row>
    <row r="28">
      <c r="A28" s="12">
        <v>5.424432822E9</v>
      </c>
      <c r="C28" s="12" t="s">
        <v>10</v>
      </c>
      <c r="H28" s="12" t="s">
        <v>259</v>
      </c>
    </row>
    <row r="29">
      <c r="A29" s="12">
        <v>5.424432822E9</v>
      </c>
      <c r="C29" s="12" t="s">
        <v>10</v>
      </c>
      <c r="H29" s="12" t="s">
        <v>259</v>
      </c>
    </row>
    <row r="30">
      <c r="A30" s="12">
        <v>5.020688918E9</v>
      </c>
      <c r="B30" s="12" t="s">
        <v>262</v>
      </c>
      <c r="C30" s="12" t="s">
        <v>263</v>
      </c>
      <c r="H30" s="12" t="s">
        <v>264</v>
      </c>
    </row>
    <row r="31">
      <c r="A31" s="12">
        <v>5.744656396E9</v>
      </c>
      <c r="B31" s="12" t="s">
        <v>266</v>
      </c>
      <c r="C31" s="12" t="s">
        <v>10</v>
      </c>
    </row>
    <row r="32">
      <c r="A32" s="12">
        <v>5.744656396E9</v>
      </c>
      <c r="B32" s="12" t="s">
        <v>266</v>
      </c>
      <c r="C32" s="12" t="s">
        <v>10</v>
      </c>
    </row>
    <row r="33">
      <c r="A33" s="12">
        <v>5.252994293E9</v>
      </c>
      <c r="B33" s="12" t="s">
        <v>285</v>
      </c>
      <c r="C33" s="12" t="s">
        <v>10</v>
      </c>
    </row>
    <row r="34">
      <c r="A34" s="12">
        <v>6.968017532E9</v>
      </c>
      <c r="C34" s="12" t="s">
        <v>27</v>
      </c>
      <c r="E34" s="12" t="s">
        <v>1488</v>
      </c>
      <c r="F34" s="12" t="s">
        <v>297</v>
      </c>
      <c r="H34" s="12" t="s">
        <v>298</v>
      </c>
      <c r="I34" s="12" t="s">
        <v>299</v>
      </c>
    </row>
    <row r="35">
      <c r="A35" s="12">
        <v>5.849983636E9</v>
      </c>
      <c r="B35" s="12" t="s">
        <v>320</v>
      </c>
      <c r="C35" s="12" t="s">
        <v>321</v>
      </c>
      <c r="H35" s="12" t="s">
        <v>322</v>
      </c>
    </row>
    <row r="36">
      <c r="A36" s="12">
        <v>6.730238618E9</v>
      </c>
      <c r="B36" s="12" t="s">
        <v>348</v>
      </c>
      <c r="C36" s="12" t="s">
        <v>72</v>
      </c>
    </row>
    <row r="37">
      <c r="A37" s="12">
        <v>6.812351396E9</v>
      </c>
      <c r="C37" s="12" t="s">
        <v>349</v>
      </c>
      <c r="H37" s="12" t="s">
        <v>350</v>
      </c>
    </row>
    <row r="38">
      <c r="A38" s="12">
        <v>1.71210803E9</v>
      </c>
      <c r="B38" s="12" t="s">
        <v>357</v>
      </c>
      <c r="C38" s="12" t="s">
        <v>240</v>
      </c>
    </row>
    <row r="39">
      <c r="A39" s="12">
        <v>6.859093172E9</v>
      </c>
      <c r="B39" s="12" t="s">
        <v>358</v>
      </c>
      <c r="C39" s="12" t="s">
        <v>359</v>
      </c>
      <c r="I39" s="12" t="s">
        <v>360</v>
      </c>
    </row>
    <row r="40">
      <c r="A40" s="12">
        <v>7.234628086E9</v>
      </c>
      <c r="B40" s="12" t="s">
        <v>362</v>
      </c>
      <c r="C40" s="12" t="s">
        <v>10</v>
      </c>
    </row>
    <row r="41">
      <c r="A41" s="12">
        <v>5.688985562E9</v>
      </c>
      <c r="B41" s="12" t="s">
        <v>392</v>
      </c>
      <c r="C41" s="12" t="s">
        <v>393</v>
      </c>
      <c r="H41" s="12" t="s">
        <v>394</v>
      </c>
    </row>
    <row r="42">
      <c r="A42" s="12">
        <v>5.560165344E9</v>
      </c>
      <c r="B42" s="12" t="s">
        <v>411</v>
      </c>
      <c r="C42" s="12" t="s">
        <v>412</v>
      </c>
    </row>
    <row r="43">
      <c r="A43" s="12">
        <v>6.659278144E9</v>
      </c>
      <c r="C43" s="12" t="s">
        <v>415</v>
      </c>
      <c r="G43" s="12" t="s">
        <v>416</v>
      </c>
    </row>
    <row r="44">
      <c r="A44" s="12">
        <v>6.659278144E9</v>
      </c>
      <c r="C44" s="12" t="s">
        <v>415</v>
      </c>
      <c r="G44" s="12" t="s">
        <v>416</v>
      </c>
    </row>
    <row r="45">
      <c r="A45" s="12">
        <v>6.870942573E9</v>
      </c>
      <c r="C45" s="12" t="s">
        <v>27</v>
      </c>
      <c r="H45" s="12" t="s">
        <v>419</v>
      </c>
    </row>
    <row r="46">
      <c r="A46" s="12">
        <v>2.070853279E9</v>
      </c>
      <c r="B46" s="12" t="s">
        <v>441</v>
      </c>
      <c r="C46" s="12" t="s">
        <v>10</v>
      </c>
    </row>
    <row r="47">
      <c r="A47" s="12">
        <v>1.323834902E9</v>
      </c>
      <c r="B47" s="12" t="s">
        <v>442</v>
      </c>
      <c r="C47" s="12" t="s">
        <v>393</v>
      </c>
      <c r="D47" s="12" t="s">
        <v>443</v>
      </c>
      <c r="E47" s="12" t="s">
        <v>443</v>
      </c>
    </row>
    <row r="48">
      <c r="A48" s="12">
        <v>1.173322462E9</v>
      </c>
      <c r="B48" s="12" t="s">
        <v>449</v>
      </c>
      <c r="C48" s="12" t="s">
        <v>450</v>
      </c>
    </row>
    <row r="49">
      <c r="A49" s="12">
        <v>6.585977432E9</v>
      </c>
      <c r="B49" s="12" t="s">
        <v>464</v>
      </c>
      <c r="C49" s="12" t="s">
        <v>10</v>
      </c>
    </row>
    <row r="50">
      <c r="A50" s="12">
        <v>6.585977432E9</v>
      </c>
      <c r="B50" s="12" t="s">
        <v>464</v>
      </c>
      <c r="C50" s="12" t="s">
        <v>10</v>
      </c>
    </row>
    <row r="51">
      <c r="A51" s="12">
        <v>5.972949297E9</v>
      </c>
      <c r="C51" s="12" t="s">
        <v>466</v>
      </c>
    </row>
    <row r="52">
      <c r="A52" s="12">
        <v>5.969417202E9</v>
      </c>
      <c r="C52" s="12" t="s">
        <v>10</v>
      </c>
    </row>
    <row r="53">
      <c r="A53" s="12">
        <v>2.129032505E9</v>
      </c>
      <c r="B53" s="12" t="s">
        <v>491</v>
      </c>
      <c r="C53" s="12" t="s">
        <v>492</v>
      </c>
    </row>
    <row r="54">
      <c r="A54" s="12">
        <v>1.042106977E9</v>
      </c>
      <c r="B54" s="12" t="s">
        <v>507</v>
      </c>
      <c r="C54" s="12" t="s">
        <v>10</v>
      </c>
    </row>
    <row r="55">
      <c r="A55" s="12">
        <v>7.2711497E9</v>
      </c>
      <c r="C55" s="12" t="s">
        <v>27</v>
      </c>
      <c r="H55" s="12" t="s">
        <v>509</v>
      </c>
    </row>
    <row r="56">
      <c r="B56" s="12" t="s">
        <v>547</v>
      </c>
      <c r="C56" s="12" t="s">
        <v>10</v>
      </c>
      <c r="E56" s="12" t="s">
        <v>548</v>
      </c>
    </row>
    <row r="57">
      <c r="C57" s="12" t="s">
        <v>643</v>
      </c>
      <c r="E57" s="12" t="s">
        <v>644</v>
      </c>
    </row>
    <row r="58">
      <c r="B58" s="12" t="s">
        <v>658</v>
      </c>
      <c r="C58" s="12" t="s">
        <v>659</v>
      </c>
      <c r="E58" s="12" t="s">
        <v>660</v>
      </c>
    </row>
    <row r="59">
      <c r="B59" s="12" t="s">
        <v>765</v>
      </c>
      <c r="C59" s="12" t="s">
        <v>10</v>
      </c>
      <c r="E59" s="12" t="s">
        <v>766</v>
      </c>
    </row>
    <row r="60">
      <c r="B60" s="12" t="s">
        <v>812</v>
      </c>
      <c r="C60" s="12" t="s">
        <v>10</v>
      </c>
      <c r="H60" s="12" t="s">
        <v>813</v>
      </c>
    </row>
    <row r="61">
      <c r="C61" s="12" t="s">
        <v>856</v>
      </c>
      <c r="E61" s="12" t="s">
        <v>857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>
      <c r="A2" s="12">
        <v>5.942120433E9</v>
      </c>
      <c r="C2" s="12" t="s">
        <v>16</v>
      </c>
    </row>
    <row r="3">
      <c r="A3" s="12">
        <v>6.478890152E9</v>
      </c>
      <c r="C3" s="12" t="s">
        <v>17</v>
      </c>
    </row>
    <row r="4">
      <c r="A4" s="12">
        <v>6.113320591E9</v>
      </c>
      <c r="B4" s="12" t="s">
        <v>18</v>
      </c>
      <c r="C4" s="12" t="s">
        <v>19</v>
      </c>
      <c r="E4" s="14" t="s">
        <v>20</v>
      </c>
    </row>
    <row r="5">
      <c r="A5" s="12">
        <v>7.339069557E9</v>
      </c>
      <c r="C5" s="12" t="s">
        <v>16</v>
      </c>
    </row>
    <row r="6">
      <c r="A6" s="12">
        <v>7.396522789E9</v>
      </c>
      <c r="C6" s="12" t="s">
        <v>28</v>
      </c>
      <c r="E6" s="14" t="s">
        <v>29</v>
      </c>
      <c r="I6" s="12" t="s">
        <v>30</v>
      </c>
    </row>
    <row r="7">
      <c r="A7" s="12">
        <v>1.244313362E9</v>
      </c>
      <c r="B7" s="12" t="s">
        <v>31</v>
      </c>
      <c r="C7" s="12" t="s">
        <v>32</v>
      </c>
    </row>
    <row r="8">
      <c r="A8" s="12">
        <v>5.045110106E9</v>
      </c>
      <c r="B8" s="12" t="s">
        <v>41</v>
      </c>
      <c r="C8" s="12" t="s">
        <v>42</v>
      </c>
      <c r="I8" s="12" t="s">
        <v>43</v>
      </c>
    </row>
    <row r="9">
      <c r="A9" s="12">
        <v>1.472111749E9</v>
      </c>
      <c r="B9" s="12" t="s">
        <v>48</v>
      </c>
      <c r="C9" s="12" t="s">
        <v>49</v>
      </c>
      <c r="E9" s="15" t="s">
        <v>50</v>
      </c>
      <c r="H9" s="12" t="s">
        <v>51</v>
      </c>
    </row>
    <row r="10">
      <c r="A10" s="12">
        <v>1.843413824E9</v>
      </c>
      <c r="B10" s="12" t="s">
        <v>52</v>
      </c>
      <c r="C10" s="12" t="s">
        <v>53</v>
      </c>
      <c r="E10" s="14" t="s">
        <v>54</v>
      </c>
    </row>
    <row r="11">
      <c r="A11" s="12">
        <v>5.549771131E9</v>
      </c>
      <c r="B11" s="12" t="s">
        <v>55</v>
      </c>
      <c r="C11" s="12" t="s">
        <v>56</v>
      </c>
      <c r="E11" s="15" t="s">
        <v>57</v>
      </c>
      <c r="H11" s="12" t="s">
        <v>58</v>
      </c>
      <c r="I11" s="12" t="s">
        <v>59</v>
      </c>
    </row>
    <row r="12">
      <c r="A12" s="12">
        <v>5.546008628E9</v>
      </c>
      <c r="C12" s="12" t="s">
        <v>60</v>
      </c>
    </row>
    <row r="13">
      <c r="A13" s="12">
        <v>5.181333348E9</v>
      </c>
      <c r="B13" s="12" t="s">
        <v>61</v>
      </c>
      <c r="C13" s="12" t="s">
        <v>16</v>
      </c>
    </row>
    <row r="14">
      <c r="A14" s="12">
        <v>5.821846857E9</v>
      </c>
      <c r="B14" s="12" t="s">
        <v>85</v>
      </c>
      <c r="C14" s="12" t="s">
        <v>16</v>
      </c>
      <c r="E14" s="14" t="s">
        <v>86</v>
      </c>
    </row>
    <row r="15">
      <c r="A15" s="12">
        <v>1.130961994E9</v>
      </c>
      <c r="B15" s="12" t="s">
        <v>91</v>
      </c>
      <c r="C15" s="12" t="s">
        <v>17</v>
      </c>
    </row>
    <row r="16">
      <c r="A16" s="12">
        <v>1.643870553E9</v>
      </c>
      <c r="B16" s="12" t="s">
        <v>92</v>
      </c>
      <c r="C16" s="12" t="s">
        <v>16</v>
      </c>
    </row>
    <row r="17">
      <c r="A17" s="12">
        <v>6.406195141E9</v>
      </c>
      <c r="B17" s="12" t="s">
        <v>93</v>
      </c>
      <c r="C17" s="12" t="s">
        <v>16</v>
      </c>
      <c r="I17" s="12" t="s">
        <v>94</v>
      </c>
    </row>
    <row r="18">
      <c r="A18" s="12">
        <v>1.358751824E9</v>
      </c>
      <c r="C18" s="12" t="s">
        <v>102</v>
      </c>
      <c r="E18" s="14" t="s">
        <v>1490</v>
      </c>
      <c r="I18" s="12" t="s">
        <v>104</v>
      </c>
    </row>
    <row r="19">
      <c r="A19" s="12">
        <v>6.861109405E9</v>
      </c>
      <c r="C19" s="12" t="s">
        <v>16</v>
      </c>
      <c r="H19" s="12" t="s">
        <v>105</v>
      </c>
    </row>
    <row r="20">
      <c r="A20" s="12">
        <v>2.107137648E9</v>
      </c>
      <c r="C20" s="12" t="s">
        <v>113</v>
      </c>
      <c r="E20" s="14" t="s">
        <v>114</v>
      </c>
    </row>
    <row r="21">
      <c r="A21" s="12">
        <v>5.847914904E9</v>
      </c>
      <c r="C21" s="12" t="s">
        <v>16</v>
      </c>
    </row>
    <row r="22">
      <c r="A22" s="12">
        <v>5.477375394E9</v>
      </c>
      <c r="C22" s="12" t="s">
        <v>16</v>
      </c>
      <c r="E22" s="14" t="s">
        <v>123</v>
      </c>
      <c r="H22" s="12" t="s">
        <v>124</v>
      </c>
    </row>
    <row r="23">
      <c r="A23" s="12">
        <v>1.378636514E9</v>
      </c>
      <c r="C23" s="12" t="s">
        <v>113</v>
      </c>
    </row>
    <row r="24">
      <c r="A24" s="12">
        <v>5.27819199E9</v>
      </c>
      <c r="C24" s="12" t="s">
        <v>16</v>
      </c>
      <c r="H24" s="12" t="s">
        <v>127</v>
      </c>
    </row>
    <row r="25">
      <c r="A25" s="12">
        <v>1.915290075E9</v>
      </c>
      <c r="B25" s="12" t="s">
        <v>128</v>
      </c>
      <c r="C25" s="12" t="s">
        <v>16</v>
      </c>
      <c r="E25" s="15" t="s">
        <v>129</v>
      </c>
      <c r="H25" s="12" t="s">
        <v>130</v>
      </c>
    </row>
    <row r="26">
      <c r="A26" s="12">
        <v>6.998609724E9</v>
      </c>
      <c r="B26" s="12" t="s">
        <v>136</v>
      </c>
      <c r="C26" s="12" t="s">
        <v>137</v>
      </c>
      <c r="H26" s="12" t="s">
        <v>138</v>
      </c>
      <c r="I26" s="12" t="s">
        <v>136</v>
      </c>
    </row>
    <row r="27">
      <c r="A27" s="12">
        <v>5.055477585E9</v>
      </c>
      <c r="B27" s="12" t="s">
        <v>140</v>
      </c>
      <c r="C27" s="12" t="s">
        <v>16</v>
      </c>
      <c r="E27" s="15" t="s">
        <v>1491</v>
      </c>
      <c r="I27" s="12" t="s">
        <v>142</v>
      </c>
    </row>
    <row r="28">
      <c r="A28" s="12">
        <v>5.033597045E9</v>
      </c>
      <c r="C28" s="12" t="s">
        <v>16</v>
      </c>
    </row>
    <row r="29">
      <c r="A29" s="12">
        <v>7.033791335E9</v>
      </c>
      <c r="C29" s="12" t="s">
        <v>17</v>
      </c>
    </row>
    <row r="30">
      <c r="A30" s="12">
        <v>5.028131098E9</v>
      </c>
      <c r="B30" s="12" t="s">
        <v>149</v>
      </c>
      <c r="C30" s="12" t="s">
        <v>150</v>
      </c>
    </row>
    <row r="31">
      <c r="A31" s="12">
        <v>1.526172601E9</v>
      </c>
      <c r="B31" s="12" t="s">
        <v>151</v>
      </c>
      <c r="C31" s="12" t="s">
        <v>16</v>
      </c>
    </row>
    <row r="32">
      <c r="A32" s="12">
        <v>7.105830781E9</v>
      </c>
      <c r="C32" s="12" t="s">
        <v>16</v>
      </c>
      <c r="H32" s="12" t="s">
        <v>155</v>
      </c>
      <c r="I32" s="12" t="s">
        <v>156</v>
      </c>
    </row>
    <row r="33">
      <c r="A33" s="12">
        <v>1.743323021E9</v>
      </c>
      <c r="B33" s="12" t="s">
        <v>157</v>
      </c>
      <c r="C33" s="12" t="s">
        <v>16</v>
      </c>
      <c r="E33" s="15" t="s">
        <v>158</v>
      </c>
    </row>
    <row r="34">
      <c r="A34" s="12">
        <v>7.090016183E9</v>
      </c>
      <c r="C34" s="12" t="s">
        <v>16</v>
      </c>
    </row>
    <row r="35">
      <c r="A35" s="12">
        <v>7.492307993E9</v>
      </c>
      <c r="C35" s="12" t="s">
        <v>113</v>
      </c>
      <c r="E35" s="15" t="s">
        <v>168</v>
      </c>
      <c r="H35" s="12" t="s">
        <v>169</v>
      </c>
    </row>
    <row r="36">
      <c r="A36" s="12">
        <v>5.185021684E9</v>
      </c>
      <c r="B36" s="12" t="s">
        <v>178</v>
      </c>
      <c r="C36" s="12" t="s">
        <v>17</v>
      </c>
      <c r="E36" s="14" t="s">
        <v>1492</v>
      </c>
      <c r="H36" s="12" t="s">
        <v>179</v>
      </c>
    </row>
    <row r="37">
      <c r="A37" s="12">
        <v>5.391893816E9</v>
      </c>
      <c r="B37" s="12" t="s">
        <v>183</v>
      </c>
      <c r="C37" s="12" t="s">
        <v>16</v>
      </c>
    </row>
    <row r="38">
      <c r="A38" s="12">
        <v>5.8193844E9</v>
      </c>
      <c r="B38" s="12" t="s">
        <v>185</v>
      </c>
      <c r="C38" s="12" t="s">
        <v>186</v>
      </c>
    </row>
    <row r="39">
      <c r="A39" s="12">
        <v>1.3814377E9</v>
      </c>
      <c r="B39" s="12" t="s">
        <v>187</v>
      </c>
      <c r="C39" s="12" t="s">
        <v>16</v>
      </c>
      <c r="H39" s="12" t="s">
        <v>188</v>
      </c>
    </row>
    <row r="40">
      <c r="A40" s="12">
        <v>7.068581558E9</v>
      </c>
      <c r="C40" s="12" t="s">
        <v>16</v>
      </c>
    </row>
    <row r="41">
      <c r="A41" s="12">
        <v>5.534794395E9</v>
      </c>
      <c r="B41" s="12" t="s">
        <v>197</v>
      </c>
      <c r="C41" s="12" t="s">
        <v>198</v>
      </c>
      <c r="D41" s="12" t="s">
        <v>199</v>
      </c>
    </row>
    <row r="42">
      <c r="A42" s="12">
        <v>5.798553195E9</v>
      </c>
      <c r="C42" s="12" t="s">
        <v>16</v>
      </c>
    </row>
    <row r="43">
      <c r="A43" s="12">
        <v>6.230047759E9</v>
      </c>
      <c r="B43" s="12" t="s">
        <v>203</v>
      </c>
      <c r="C43" s="12" t="s">
        <v>32</v>
      </c>
    </row>
    <row r="44">
      <c r="A44" s="12">
        <v>5.539852621E9</v>
      </c>
      <c r="C44" s="12" t="s">
        <v>206</v>
      </c>
    </row>
    <row r="45">
      <c r="A45" s="12">
        <v>7.00265744E9</v>
      </c>
      <c r="B45" s="12" t="s">
        <v>208</v>
      </c>
      <c r="C45" s="12" t="s">
        <v>16</v>
      </c>
      <c r="H45" s="12" t="s">
        <v>209</v>
      </c>
      <c r="I45" s="12" t="s">
        <v>210</v>
      </c>
    </row>
    <row r="46">
      <c r="A46" s="12">
        <v>8.98352334E8</v>
      </c>
      <c r="C46" s="12" t="s">
        <v>212</v>
      </c>
      <c r="E46" s="14" t="s">
        <v>213</v>
      </c>
      <c r="I46" s="12" t="s">
        <v>214</v>
      </c>
    </row>
    <row r="47">
      <c r="A47" s="12">
        <v>1.629500596E9</v>
      </c>
      <c r="B47" s="12" t="s">
        <v>216</v>
      </c>
      <c r="C47" s="12" t="s">
        <v>217</v>
      </c>
      <c r="E47" s="15" t="s">
        <v>1487</v>
      </c>
    </row>
    <row r="48">
      <c r="A48" s="12">
        <v>5.251863759E9</v>
      </c>
      <c r="C48" s="12" t="s">
        <v>219</v>
      </c>
      <c r="G48" s="12" t="s">
        <v>220</v>
      </c>
      <c r="I48" s="12" t="s">
        <v>220</v>
      </c>
    </row>
    <row r="49">
      <c r="A49" s="12">
        <v>6.135552542E9</v>
      </c>
      <c r="B49" s="12" t="s">
        <v>225</v>
      </c>
      <c r="C49" s="12" t="s">
        <v>16</v>
      </c>
      <c r="H49" s="12" t="s">
        <v>226</v>
      </c>
    </row>
    <row r="50">
      <c r="A50" s="12">
        <v>1.689592501E9</v>
      </c>
      <c r="B50" s="12" t="s">
        <v>227</v>
      </c>
      <c r="C50" s="12" t="s">
        <v>16</v>
      </c>
      <c r="E50" s="14" t="s">
        <v>228</v>
      </c>
      <c r="I50" s="12" t="s">
        <v>229</v>
      </c>
    </row>
    <row r="51">
      <c r="A51" s="12">
        <v>1.141827627E9</v>
      </c>
      <c r="B51" s="12" t="s">
        <v>234</v>
      </c>
      <c r="C51" s="12" t="s">
        <v>113</v>
      </c>
    </row>
    <row r="52">
      <c r="A52" s="12">
        <v>1.745672732E9</v>
      </c>
      <c r="B52" s="12" t="s">
        <v>235</v>
      </c>
      <c r="C52" s="12" t="s">
        <v>17</v>
      </c>
    </row>
    <row r="53">
      <c r="A53" s="12">
        <v>6.847141507E9</v>
      </c>
      <c r="C53" s="12" t="s">
        <v>16</v>
      </c>
      <c r="E53" s="15" t="s">
        <v>244</v>
      </c>
      <c r="H53" s="12" t="s">
        <v>245</v>
      </c>
      <c r="I53" s="12" t="s">
        <v>246</v>
      </c>
    </row>
    <row r="54">
      <c r="A54" s="12">
        <v>5.053196393E9</v>
      </c>
      <c r="B54" s="12" t="s">
        <v>252</v>
      </c>
      <c r="C54" s="12" t="s">
        <v>16</v>
      </c>
      <c r="H54" s="12" t="s">
        <v>253</v>
      </c>
    </row>
    <row r="55">
      <c r="A55" s="12">
        <v>1.921395375E9</v>
      </c>
      <c r="B55" s="12" t="s">
        <v>256</v>
      </c>
      <c r="C55" s="12" t="s">
        <v>257</v>
      </c>
      <c r="I55" s="12" t="s">
        <v>258</v>
      </c>
    </row>
    <row r="56">
      <c r="A56" s="12">
        <v>5.934416728E9</v>
      </c>
      <c r="B56" s="12" t="s">
        <v>260</v>
      </c>
      <c r="C56" s="12" t="s">
        <v>16</v>
      </c>
      <c r="H56" s="12" t="s">
        <v>261</v>
      </c>
    </row>
    <row r="57">
      <c r="A57" s="12">
        <v>6.896138388E9</v>
      </c>
      <c r="C57" s="12" t="s">
        <v>60</v>
      </c>
    </row>
    <row r="58">
      <c r="A58" s="12">
        <v>5.858990995E9</v>
      </c>
      <c r="B58" s="12" t="s">
        <v>265</v>
      </c>
      <c r="C58" s="12" t="s">
        <v>16</v>
      </c>
    </row>
    <row r="59">
      <c r="A59" s="12">
        <v>5.414684772E9</v>
      </c>
      <c r="B59" s="12" t="s">
        <v>268</v>
      </c>
      <c r="C59" s="12" t="s">
        <v>269</v>
      </c>
      <c r="H59" s="12" t="s">
        <v>270</v>
      </c>
      <c r="I59" s="12" t="s">
        <v>271</v>
      </c>
    </row>
    <row r="60">
      <c r="A60" s="12">
        <v>6.733171761E9</v>
      </c>
      <c r="C60" s="12" t="s">
        <v>16</v>
      </c>
    </row>
    <row r="61">
      <c r="A61" s="12">
        <v>5.188565397E9</v>
      </c>
      <c r="B61" s="12" t="s">
        <v>272</v>
      </c>
      <c r="C61" s="12" t="s">
        <v>32</v>
      </c>
    </row>
    <row r="62">
      <c r="A62" s="12">
        <v>6.516312894E9</v>
      </c>
      <c r="B62" s="12" t="s">
        <v>284</v>
      </c>
      <c r="C62" s="12" t="s">
        <v>16</v>
      </c>
      <c r="E62" s="14" t="s">
        <v>1493</v>
      </c>
    </row>
    <row r="63">
      <c r="A63" s="12">
        <v>6.62945822E8</v>
      </c>
      <c r="B63" s="12" t="s">
        <v>292</v>
      </c>
      <c r="C63" s="12" t="s">
        <v>60</v>
      </c>
    </row>
    <row r="64">
      <c r="A64" s="12">
        <v>1.363549137E9</v>
      </c>
      <c r="B64" s="12" t="s">
        <v>293</v>
      </c>
      <c r="C64" s="12" t="s">
        <v>113</v>
      </c>
      <c r="H64" s="12" t="s">
        <v>294</v>
      </c>
    </row>
    <row r="65">
      <c r="A65" s="12">
        <v>1.111045384E9</v>
      </c>
      <c r="C65" s="12" t="s">
        <v>16</v>
      </c>
    </row>
    <row r="66">
      <c r="A66" s="12">
        <v>6.770186675E9</v>
      </c>
      <c r="C66" s="12" t="s">
        <v>311</v>
      </c>
      <c r="H66" s="12" t="s">
        <v>312</v>
      </c>
    </row>
    <row r="67">
      <c r="A67" s="12">
        <v>2.107292244E9</v>
      </c>
      <c r="B67" s="12" t="s">
        <v>319</v>
      </c>
      <c r="C67" s="12" t="s">
        <v>16</v>
      </c>
    </row>
    <row r="68">
      <c r="A68" s="12">
        <v>2.107292244E9</v>
      </c>
      <c r="B68" s="12" t="s">
        <v>319</v>
      </c>
      <c r="C68" s="12" t="s">
        <v>16</v>
      </c>
    </row>
    <row r="69">
      <c r="A69" s="12">
        <v>1.001985475E9</v>
      </c>
      <c r="B69" s="12" t="s">
        <v>323</v>
      </c>
      <c r="C69" s="12" t="s">
        <v>113</v>
      </c>
      <c r="E69" s="15" t="s">
        <v>324</v>
      </c>
      <c r="I69" s="12" t="s">
        <v>325</v>
      </c>
    </row>
    <row r="70">
      <c r="A70" s="12">
        <v>5.631873881E9</v>
      </c>
      <c r="B70" s="12" t="s">
        <v>328</v>
      </c>
      <c r="C70" s="12" t="s">
        <v>16</v>
      </c>
    </row>
    <row r="71">
      <c r="A71" s="12">
        <v>7.03878018E9</v>
      </c>
      <c r="B71" s="12" t="s">
        <v>331</v>
      </c>
      <c r="C71" s="12" t="s">
        <v>16</v>
      </c>
      <c r="E71" s="15" t="s">
        <v>332</v>
      </c>
      <c r="H71" s="12" t="s">
        <v>332</v>
      </c>
    </row>
    <row r="72">
      <c r="A72" s="12">
        <v>8.4590231E8</v>
      </c>
      <c r="B72" s="12" t="s">
        <v>333</v>
      </c>
      <c r="C72" s="12" t="s">
        <v>16</v>
      </c>
    </row>
    <row r="73">
      <c r="A73" s="12">
        <v>3.14365734E8</v>
      </c>
      <c r="B73" s="12" t="s">
        <v>334</v>
      </c>
      <c r="C73" s="12" t="s">
        <v>16</v>
      </c>
      <c r="H73" s="12" t="s">
        <v>335</v>
      </c>
    </row>
    <row r="74">
      <c r="A74" s="12">
        <v>1.149492445E9</v>
      </c>
      <c r="B74" s="12" t="s">
        <v>339</v>
      </c>
      <c r="C74" s="12" t="s">
        <v>340</v>
      </c>
      <c r="D74" s="12" t="s">
        <v>341</v>
      </c>
      <c r="I74" s="12" t="s">
        <v>341</v>
      </c>
    </row>
    <row r="75">
      <c r="A75" s="12">
        <v>6.057725384E9</v>
      </c>
      <c r="B75" s="12" t="s">
        <v>344</v>
      </c>
      <c r="C75" s="12" t="s">
        <v>16</v>
      </c>
    </row>
    <row r="76">
      <c r="A76" s="12">
        <v>5.436430707E9</v>
      </c>
      <c r="B76" s="12" t="s">
        <v>351</v>
      </c>
      <c r="C76" s="12" t="s">
        <v>16</v>
      </c>
    </row>
    <row r="77">
      <c r="A77" s="12">
        <v>6.723194954E9</v>
      </c>
      <c r="B77" s="12" t="s">
        <v>354</v>
      </c>
      <c r="C77" s="12" t="s">
        <v>16</v>
      </c>
      <c r="E77" s="15" t="s">
        <v>355</v>
      </c>
      <c r="H77" s="12" t="s">
        <v>356</v>
      </c>
    </row>
    <row r="78">
      <c r="A78" s="12">
        <v>5.367693866E9</v>
      </c>
      <c r="C78" s="12" t="s">
        <v>32</v>
      </c>
    </row>
    <row r="79">
      <c r="A79" s="12">
        <v>6.859093172E9</v>
      </c>
      <c r="B79" s="12" t="s">
        <v>358</v>
      </c>
      <c r="C79" s="12" t="s">
        <v>359</v>
      </c>
      <c r="I79" s="12" t="s">
        <v>360</v>
      </c>
    </row>
    <row r="80">
      <c r="A80" s="12">
        <v>6.712652575E9</v>
      </c>
      <c r="B80" s="12" t="s">
        <v>363</v>
      </c>
      <c r="C80" s="12" t="s">
        <v>364</v>
      </c>
      <c r="H80" s="12" t="s">
        <v>365</v>
      </c>
    </row>
    <row r="81">
      <c r="A81" s="12">
        <v>6.898866619E9</v>
      </c>
      <c r="C81" s="12" t="s">
        <v>16</v>
      </c>
      <c r="H81" s="12" t="s">
        <v>369</v>
      </c>
    </row>
    <row r="82">
      <c r="A82" s="12">
        <v>1.773726133E9</v>
      </c>
      <c r="B82" s="12" t="s">
        <v>370</v>
      </c>
      <c r="C82" s="12" t="s">
        <v>16</v>
      </c>
      <c r="H82" s="12" t="s">
        <v>371</v>
      </c>
    </row>
    <row r="83">
      <c r="A83" s="12">
        <v>5.041517089E9</v>
      </c>
      <c r="C83" s="12" t="s">
        <v>16</v>
      </c>
    </row>
    <row r="84">
      <c r="A84" s="12">
        <v>1.757166463E9</v>
      </c>
      <c r="B84" s="12" t="s">
        <v>381</v>
      </c>
      <c r="C84" s="12" t="s">
        <v>16</v>
      </c>
      <c r="D84" s="12" t="s">
        <v>382</v>
      </c>
    </row>
    <row r="85">
      <c r="A85" s="12">
        <v>1.817239783E9</v>
      </c>
      <c r="B85" s="12" t="s">
        <v>390</v>
      </c>
      <c r="C85" s="12" t="s">
        <v>391</v>
      </c>
    </row>
    <row r="86">
      <c r="A86" s="12">
        <v>5.139358569E9</v>
      </c>
      <c r="C86" s="12" t="s">
        <v>401</v>
      </c>
    </row>
    <row r="87">
      <c r="A87" s="12">
        <v>1.93565537E9</v>
      </c>
      <c r="B87" s="12" t="s">
        <v>408</v>
      </c>
      <c r="C87" s="12" t="s">
        <v>60</v>
      </c>
      <c r="H87" s="12" t="s">
        <v>409</v>
      </c>
      <c r="I87" s="12" t="s">
        <v>410</v>
      </c>
    </row>
    <row r="88">
      <c r="A88" s="12">
        <v>5.686576981E9</v>
      </c>
      <c r="B88" s="12" t="s">
        <v>420</v>
      </c>
      <c r="C88" s="12" t="s">
        <v>421</v>
      </c>
      <c r="I88" s="12" t="s">
        <v>422</v>
      </c>
    </row>
    <row r="89">
      <c r="A89" s="12">
        <v>5.183599744E9</v>
      </c>
      <c r="C89" s="12" t="s">
        <v>424</v>
      </c>
    </row>
    <row r="90">
      <c r="A90" s="12">
        <v>1.343077549E9</v>
      </c>
      <c r="B90" s="12" t="s">
        <v>430</v>
      </c>
      <c r="C90" s="12" t="s">
        <v>16</v>
      </c>
    </row>
    <row r="91">
      <c r="A91" s="12">
        <v>1.343077549E9</v>
      </c>
      <c r="B91" s="12" t="s">
        <v>430</v>
      </c>
      <c r="C91" s="12" t="s">
        <v>16</v>
      </c>
    </row>
    <row r="92">
      <c r="A92" s="12">
        <v>1.872525769E9</v>
      </c>
      <c r="B92" s="12" t="s">
        <v>434</v>
      </c>
      <c r="C92" s="12" t="s">
        <v>16</v>
      </c>
      <c r="F92" s="12" t="s">
        <v>435</v>
      </c>
    </row>
    <row r="93">
      <c r="A93" s="12">
        <v>7.320053317E9</v>
      </c>
      <c r="C93" s="12" t="s">
        <v>16</v>
      </c>
      <c r="H93" s="12" t="s">
        <v>461</v>
      </c>
    </row>
    <row r="94">
      <c r="A94" s="12">
        <v>5.972949297E9</v>
      </c>
      <c r="C94" s="12" t="s">
        <v>466</v>
      </c>
    </row>
    <row r="95">
      <c r="A95" s="12">
        <v>7.395705017E9</v>
      </c>
      <c r="B95" s="12" t="s">
        <v>482</v>
      </c>
      <c r="C95" s="12" t="s">
        <v>16</v>
      </c>
    </row>
    <row r="96">
      <c r="A96" s="12">
        <v>1.078469675E9</v>
      </c>
      <c r="B96" s="12" t="s">
        <v>508</v>
      </c>
      <c r="C96" s="12" t="s">
        <v>16</v>
      </c>
    </row>
    <row r="97">
      <c r="B97" s="12" t="s">
        <v>539</v>
      </c>
      <c r="C97" s="12" t="s">
        <v>540</v>
      </c>
      <c r="H97" s="12" t="s">
        <v>541</v>
      </c>
    </row>
    <row r="98">
      <c r="B98" s="12" t="s">
        <v>552</v>
      </c>
      <c r="C98" s="12" t="s">
        <v>16</v>
      </c>
      <c r="F98" s="12" t="s">
        <v>553</v>
      </c>
    </row>
    <row r="99">
      <c r="C99" s="12" t="s">
        <v>16</v>
      </c>
      <c r="E99" s="12" t="s">
        <v>562</v>
      </c>
      <c r="H99" s="12" t="s">
        <v>563</v>
      </c>
    </row>
    <row r="100">
      <c r="B100" s="12" t="s">
        <v>565</v>
      </c>
      <c r="C100" s="12" t="s">
        <v>566</v>
      </c>
      <c r="E100" s="12" t="s">
        <v>567</v>
      </c>
    </row>
    <row r="101">
      <c r="B101" s="12" t="s">
        <v>576</v>
      </c>
      <c r="C101" s="12" t="s">
        <v>16</v>
      </c>
      <c r="E101" s="12" t="s">
        <v>577</v>
      </c>
    </row>
    <row r="102">
      <c r="B102" s="12" t="s">
        <v>586</v>
      </c>
      <c r="C102" s="12" t="s">
        <v>16</v>
      </c>
      <c r="E102" s="12" t="s">
        <v>587</v>
      </c>
    </row>
    <row r="103">
      <c r="B103" s="12" t="s">
        <v>590</v>
      </c>
      <c r="C103" s="12" t="s">
        <v>16</v>
      </c>
      <c r="E103" s="12" t="s">
        <v>1494</v>
      </c>
    </row>
    <row r="104">
      <c r="B104" s="12" t="s">
        <v>605</v>
      </c>
      <c r="C104" s="12" t="s">
        <v>16</v>
      </c>
      <c r="H104" s="12" t="s">
        <v>606</v>
      </c>
    </row>
    <row r="105">
      <c r="B105" s="12" t="s">
        <v>608</v>
      </c>
      <c r="C105" s="12" t="s">
        <v>609</v>
      </c>
      <c r="H105" s="12" t="s">
        <v>610</v>
      </c>
    </row>
    <row r="106">
      <c r="B106" s="12" t="s">
        <v>612</v>
      </c>
      <c r="C106" s="12" t="s">
        <v>16</v>
      </c>
      <c r="G106" s="12" t="s">
        <v>613</v>
      </c>
      <c r="H106" s="12" t="s">
        <v>614</v>
      </c>
    </row>
    <row r="107">
      <c r="B107" s="12" t="s">
        <v>616</v>
      </c>
      <c r="C107" s="12" t="s">
        <v>617</v>
      </c>
      <c r="E107" s="12" t="s">
        <v>618</v>
      </c>
    </row>
    <row r="108">
      <c r="B108" s="12" t="s">
        <v>629</v>
      </c>
      <c r="C108" s="12" t="s">
        <v>16</v>
      </c>
      <c r="H108" s="12" t="s">
        <v>630</v>
      </c>
    </row>
    <row r="109">
      <c r="C109" s="12" t="s">
        <v>643</v>
      </c>
      <c r="E109" s="12" t="s">
        <v>644</v>
      </c>
    </row>
    <row r="110">
      <c r="C110" s="12" t="s">
        <v>16</v>
      </c>
      <c r="H110" s="12" t="s">
        <v>662</v>
      </c>
    </row>
    <row r="111">
      <c r="C111" s="12" t="s">
        <v>672</v>
      </c>
      <c r="E111" s="12" t="s">
        <v>673</v>
      </c>
    </row>
    <row r="112">
      <c r="B112" s="12" t="s">
        <v>675</v>
      </c>
      <c r="C112" s="12" t="s">
        <v>16</v>
      </c>
      <c r="E112" s="12" t="s">
        <v>676</v>
      </c>
    </row>
    <row r="113">
      <c r="C113" s="12" t="s">
        <v>566</v>
      </c>
      <c r="I113" s="12" t="s">
        <v>683</v>
      </c>
    </row>
    <row r="114">
      <c r="B114" s="12" t="s">
        <v>691</v>
      </c>
      <c r="C114" s="12" t="s">
        <v>692</v>
      </c>
      <c r="E114" s="12" t="s">
        <v>693</v>
      </c>
    </row>
    <row r="115">
      <c r="B115" s="12" t="s">
        <v>695</v>
      </c>
      <c r="C115" s="12" t="s">
        <v>16</v>
      </c>
      <c r="E115" s="12" t="s">
        <v>696</v>
      </c>
    </row>
    <row r="116">
      <c r="C116" s="12" t="s">
        <v>16</v>
      </c>
      <c r="E116" s="12" t="s">
        <v>701</v>
      </c>
    </row>
    <row r="117">
      <c r="B117" s="12" t="s">
        <v>703</v>
      </c>
      <c r="C117" s="12" t="s">
        <v>617</v>
      </c>
      <c r="H117" s="12" t="s">
        <v>704</v>
      </c>
    </row>
    <row r="118">
      <c r="C118" s="12" t="s">
        <v>16</v>
      </c>
      <c r="E118" s="12" t="s">
        <v>706</v>
      </c>
    </row>
    <row r="119">
      <c r="B119" s="12" t="s">
        <v>708</v>
      </c>
      <c r="C119" s="12" t="s">
        <v>566</v>
      </c>
      <c r="E119" s="12" t="s">
        <v>709</v>
      </c>
    </row>
    <row r="120">
      <c r="B120" s="12" t="s">
        <v>715</v>
      </c>
      <c r="C120" s="12" t="s">
        <v>16</v>
      </c>
      <c r="E120" s="12" t="s">
        <v>716</v>
      </c>
    </row>
    <row r="121">
      <c r="C121" s="12" t="s">
        <v>16</v>
      </c>
      <c r="E121" s="12" t="s">
        <v>720</v>
      </c>
    </row>
    <row r="122">
      <c r="B122" s="12" t="s">
        <v>744</v>
      </c>
      <c r="C122" s="12" t="s">
        <v>16</v>
      </c>
      <c r="G122" s="12" t="s">
        <v>745</v>
      </c>
    </row>
    <row r="123">
      <c r="C123" s="12" t="s">
        <v>16</v>
      </c>
      <c r="H123" s="12" t="s">
        <v>756</v>
      </c>
      <c r="I123" s="12" t="s">
        <v>757</v>
      </c>
    </row>
    <row r="124">
      <c r="B124" s="12" t="s">
        <v>776</v>
      </c>
      <c r="C124" s="12" t="s">
        <v>16</v>
      </c>
      <c r="E124" s="12" t="s">
        <v>777</v>
      </c>
    </row>
    <row r="125">
      <c r="B125" s="12" t="s">
        <v>779</v>
      </c>
      <c r="C125" s="12" t="s">
        <v>16</v>
      </c>
      <c r="E125" s="12" t="s">
        <v>780</v>
      </c>
    </row>
    <row r="126">
      <c r="B126" s="12" t="s">
        <v>782</v>
      </c>
      <c r="C126" s="12" t="s">
        <v>16</v>
      </c>
      <c r="E126" s="12" t="s">
        <v>783</v>
      </c>
    </row>
    <row r="127">
      <c r="C127" s="12" t="s">
        <v>16</v>
      </c>
      <c r="E127" s="12" t="s">
        <v>1495</v>
      </c>
    </row>
    <row r="128">
      <c r="B128" s="12" t="s">
        <v>790</v>
      </c>
      <c r="C128" s="12" t="s">
        <v>791</v>
      </c>
      <c r="E128" s="12" t="s">
        <v>792</v>
      </c>
    </row>
    <row r="129">
      <c r="C129" s="12" t="s">
        <v>16</v>
      </c>
      <c r="E129" s="12" t="s">
        <v>797</v>
      </c>
    </row>
    <row r="130">
      <c r="B130" s="12" t="s">
        <v>799</v>
      </c>
      <c r="C130" s="12" t="s">
        <v>566</v>
      </c>
      <c r="E130" s="12" t="s">
        <v>800</v>
      </c>
    </row>
    <row r="131">
      <c r="C131" s="12" t="s">
        <v>19</v>
      </c>
      <c r="H131" s="12" t="s">
        <v>802</v>
      </c>
      <c r="I131" s="12" t="s">
        <v>803</v>
      </c>
    </row>
    <row r="132">
      <c r="B132" s="12" t="s">
        <v>805</v>
      </c>
      <c r="C132" s="12" t="s">
        <v>806</v>
      </c>
      <c r="E132" s="12" t="s">
        <v>807</v>
      </c>
    </row>
    <row r="133">
      <c r="C133" s="12" t="s">
        <v>815</v>
      </c>
      <c r="E133" s="12" t="s">
        <v>816</v>
      </c>
    </row>
    <row r="134">
      <c r="B134" s="12" t="s">
        <v>828</v>
      </c>
      <c r="C134" s="12" t="s">
        <v>829</v>
      </c>
      <c r="E134" s="12" t="s">
        <v>830</v>
      </c>
    </row>
    <row r="135">
      <c r="B135" s="12" t="s">
        <v>832</v>
      </c>
      <c r="C135" s="12" t="s">
        <v>16</v>
      </c>
      <c r="E135" s="12" t="s">
        <v>833</v>
      </c>
    </row>
    <row r="136">
      <c r="B136" s="12" t="s">
        <v>845</v>
      </c>
      <c r="C136" s="12" t="s">
        <v>16</v>
      </c>
      <c r="E136" s="12" t="s">
        <v>846</v>
      </c>
    </row>
    <row r="137">
      <c r="B137" s="12" t="s">
        <v>848</v>
      </c>
      <c r="C137" s="12" t="s">
        <v>566</v>
      </c>
      <c r="E137" s="12" t="s">
        <v>849</v>
      </c>
    </row>
    <row r="138">
      <c r="B138" s="12" t="s">
        <v>859</v>
      </c>
      <c r="C138" s="12" t="s">
        <v>19</v>
      </c>
      <c r="H138" s="12" t="s">
        <v>860</v>
      </c>
      <c r="I138" s="12" t="s">
        <v>861</v>
      </c>
    </row>
    <row r="139">
      <c r="B139" s="12" t="s">
        <v>863</v>
      </c>
      <c r="C139" s="12" t="s">
        <v>806</v>
      </c>
      <c r="I139" s="12" t="s">
        <v>864</v>
      </c>
    </row>
    <row r="140">
      <c r="B140" s="12" t="s">
        <v>870</v>
      </c>
      <c r="C140" s="12" t="s">
        <v>871</v>
      </c>
      <c r="E140" s="12" t="s">
        <v>872</v>
      </c>
    </row>
    <row r="141">
      <c r="C141" s="12" t="s">
        <v>16</v>
      </c>
      <c r="E141" s="12" t="s">
        <v>877</v>
      </c>
    </row>
    <row r="142">
      <c r="B142" s="12" t="s">
        <v>879</v>
      </c>
      <c r="C142" s="12" t="s">
        <v>880</v>
      </c>
      <c r="H142" s="12" t="s">
        <v>881</v>
      </c>
    </row>
    <row r="143">
      <c r="C143" s="12" t="s">
        <v>16</v>
      </c>
      <c r="H143" s="12" t="s">
        <v>883</v>
      </c>
    </row>
    <row r="144">
      <c r="C144" s="12" t="s">
        <v>16</v>
      </c>
      <c r="E144" s="12" t="s">
        <v>885</v>
      </c>
    </row>
    <row r="145">
      <c r="C145" s="12" t="s">
        <v>889</v>
      </c>
      <c r="E145" s="12" t="s">
        <v>890</v>
      </c>
    </row>
    <row r="146">
      <c r="C146" s="12" t="s">
        <v>895</v>
      </c>
      <c r="I146" s="12" t="s">
        <v>896</v>
      </c>
    </row>
    <row r="147">
      <c r="B147" s="12" t="s">
        <v>901</v>
      </c>
      <c r="C147" s="12" t="s">
        <v>902</v>
      </c>
      <c r="H147" s="12" t="s">
        <v>903</v>
      </c>
    </row>
    <row r="148">
      <c r="C148" s="12" t="s">
        <v>880</v>
      </c>
      <c r="I148" s="12" t="s">
        <v>905</v>
      </c>
    </row>
    <row r="149">
      <c r="B149" s="12" t="s">
        <v>907</v>
      </c>
      <c r="C149" s="12" t="s">
        <v>566</v>
      </c>
      <c r="E149" s="12" t="s">
        <v>908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T1" s="3" t="str">
        <f>IFERROR(__xludf.DUMMYFUNCTION("QUERY(Location!A:I, ""SELECT A, B, C, E"", 1)"),"User ID")</f>
        <v>User ID</v>
      </c>
      <c r="U1" s="12" t="str">
        <f>IFERROR(__xludf.DUMMYFUNCTION("""COMPUTED_VALUE"""),"Username")</f>
        <v>Username</v>
      </c>
      <c r="V1" s="12" t="str">
        <f>IFERROR(__xludf.DUMMYFUNCTION("""COMPUTED_VALUE"""),"States")</f>
        <v>States</v>
      </c>
      <c r="W1" s="12" t="str">
        <f>IFERROR(__xludf.DUMMYFUNCTION("""COMPUTED_VALUE"""),"SMS")</f>
        <v>SMS</v>
      </c>
    </row>
    <row r="2">
      <c r="A2" s="12">
        <v>6.113320591E9</v>
      </c>
      <c r="B2" s="12" t="s">
        <v>18</v>
      </c>
      <c r="C2" s="12" t="s">
        <v>19</v>
      </c>
      <c r="E2" s="12" t="s">
        <v>20</v>
      </c>
      <c r="T2" s="12" t="str">
        <f>IFERROR(__xludf.DUMMYFUNCTION("""COMPUTED_VALUE"""),"6414756209")</f>
        <v>6414756209</v>
      </c>
      <c r="U2" s="12"/>
      <c r="V2" s="12" t="str">
        <f>IFERROR(__xludf.DUMMYFUNCTION("""COMPUTED_VALUE"""),"Florida")</f>
        <v>Florida</v>
      </c>
      <c r="W2" s="12"/>
    </row>
    <row r="3">
      <c r="A3" s="12">
        <v>7.105175732E9</v>
      </c>
      <c r="C3" s="12" t="s">
        <v>36</v>
      </c>
      <c r="T3" s="12" t="str">
        <f>IFERROR(__xludf.DUMMYFUNCTION("""COMPUTED_VALUE"""),"5507325405")</f>
        <v>5507325405</v>
      </c>
      <c r="U3" s="12" t="str">
        <f>IFERROR(__xludf.DUMMYFUNCTION("""COMPUTED_VALUE"""),"AlexGotIt")</f>
        <v>AlexGotIt</v>
      </c>
      <c r="V3" s="12" t="str">
        <f>IFERROR(__xludf.DUMMYFUNCTION("""COMPUTED_VALUE"""),"Pennsylvania, California, California, New York, Maryland")</f>
        <v>Pennsylvania, California, California, New York, Maryland</v>
      </c>
      <c r="W3" s="12"/>
    </row>
    <row r="4">
      <c r="A4" s="12">
        <v>7.70269134E9</v>
      </c>
      <c r="B4" s="12" t="s">
        <v>37</v>
      </c>
      <c r="C4" s="12" t="s">
        <v>38</v>
      </c>
      <c r="D4" s="12" t="s">
        <v>39</v>
      </c>
      <c r="H4" s="12" t="s">
        <v>40</v>
      </c>
      <c r="T4" s="12" t="str">
        <f>IFERROR(__xludf.DUMMYFUNCTION("""COMPUTED_VALUE"""),"1109667850")</f>
        <v>1109667850</v>
      </c>
      <c r="U4" s="12" t="str">
        <f>IFERROR(__xludf.DUMMYFUNCTION("""COMPUTED_VALUE"""),"gunfinga89")</f>
        <v>gunfinga89</v>
      </c>
      <c r="V4" s="12" t="str">
        <f>IFERROR(__xludf.DUMMYFUNCTION("""COMPUTED_VALUE"""),"New York, New York, California, Massachusetts")</f>
        <v>New York, New York, California, Massachusetts</v>
      </c>
      <c r="W4" s="12"/>
    </row>
    <row r="5">
      <c r="A5" s="12">
        <v>5.045110106E9</v>
      </c>
      <c r="B5" s="12" t="s">
        <v>41</v>
      </c>
      <c r="C5" s="12" t="s">
        <v>42</v>
      </c>
      <c r="I5" s="12" t="s">
        <v>43</v>
      </c>
      <c r="T5" s="12" t="str">
        <f>IFERROR(__xludf.DUMMYFUNCTION("""COMPUTED_VALUE"""),"5942120433")</f>
        <v>5942120433</v>
      </c>
      <c r="U5" s="12"/>
      <c r="V5" s="12" t="str">
        <f>IFERROR(__xludf.DUMMYFUNCTION("""COMPUTED_VALUE"""),"North Carolina")</f>
        <v>North Carolina</v>
      </c>
      <c r="W5" s="12"/>
    </row>
    <row r="6">
      <c r="A6" s="12">
        <v>5.549771131E9</v>
      </c>
      <c r="B6" s="12" t="s">
        <v>55</v>
      </c>
      <c r="C6" s="12" t="s">
        <v>56</v>
      </c>
      <c r="E6" s="12" t="s">
        <v>57</v>
      </c>
      <c r="H6" s="12" t="s">
        <v>58</v>
      </c>
      <c r="I6" s="12" t="s">
        <v>59</v>
      </c>
      <c r="T6" s="12" t="str">
        <f>IFERROR(__xludf.DUMMYFUNCTION("""COMPUTED_VALUE"""),"6478890152")</f>
        <v>6478890152</v>
      </c>
      <c r="U6" s="12"/>
      <c r="V6" s="12" t="str">
        <f>IFERROR(__xludf.DUMMYFUNCTION("""COMPUTED_VALUE"""),"North Carolina, North Carolina")</f>
        <v>North Carolina, North Carolina</v>
      </c>
      <c r="W6" s="12"/>
    </row>
    <row r="7">
      <c r="A7" s="12">
        <v>5.546008628E9</v>
      </c>
      <c r="C7" s="12" t="s">
        <v>60</v>
      </c>
      <c r="T7" s="12" t="str">
        <f>IFERROR(__xludf.DUMMYFUNCTION("""COMPUTED_VALUE"""),"6113320591")</f>
        <v>6113320591</v>
      </c>
      <c r="U7" s="12" t="str">
        <f>IFERROR(__xludf.DUMMYFUNCTION("""COMPUTED_VALUE"""),"realniggasdontscam")</f>
        <v>realniggasdontscam</v>
      </c>
      <c r="V7" s="12" t="str">
        <f>IFERROR(__xludf.DUMMYFUNCTION("""COMPUTED_VALUE"""),"North Carolina,South Carolina")</f>
        <v>North Carolina,South Carolina</v>
      </c>
      <c r="W7" s="12" t="str">
        <f>IFERROR(__xludf.DUMMYFUNCTION("""COMPUTED_VALUE"""),"+8644927575")</f>
        <v>+8644927575</v>
      </c>
    </row>
    <row r="8">
      <c r="A8" s="12">
        <v>5.300587913E9</v>
      </c>
      <c r="B8" s="12" t="s">
        <v>81</v>
      </c>
      <c r="C8" s="12" t="s">
        <v>38</v>
      </c>
      <c r="D8" s="12" t="s">
        <v>82</v>
      </c>
      <c r="T8" s="12" t="str">
        <f>IFERROR(__xludf.DUMMYFUNCTION("""COMPUTED_VALUE"""),"5127034055")</f>
        <v>5127034055</v>
      </c>
      <c r="U8" s="12" t="str">
        <f>IFERROR(__xludf.DUMMYFUNCTION("""COMPUTED_VALUE"""),"PROPACKS20")</f>
        <v>PROPACKS20</v>
      </c>
      <c r="V8" s="12" t="str">
        <f>IFERROR(__xludf.DUMMYFUNCTION("""COMPUTED_VALUE"""),"California, California, Massachusetts, Oklahoma, Maryland, Texas")</f>
        <v>California, California, Massachusetts, Oklahoma, Maryland, Texas</v>
      </c>
      <c r="W8" s="12"/>
    </row>
    <row r="9">
      <c r="A9" s="12">
        <v>6.80456131E9</v>
      </c>
      <c r="B9" s="12" t="s">
        <v>83</v>
      </c>
      <c r="C9" s="12" t="s">
        <v>84</v>
      </c>
      <c r="T9" s="12" t="str">
        <f>IFERROR(__xludf.DUMMYFUNCTION("""COMPUTED_VALUE"""),"1514574060")</f>
        <v>1514574060</v>
      </c>
      <c r="U9" s="12" t="str">
        <f>IFERROR(__xludf.DUMMYFUNCTION("""COMPUTED_VALUE"""),"biggggmb")</f>
        <v>biggggmb</v>
      </c>
      <c r="V9" s="12" t="str">
        <f>IFERROR(__xludf.DUMMYFUNCTION("""COMPUTED_VALUE"""),"Georgia")</f>
        <v>Georgia</v>
      </c>
      <c r="W9" s="12"/>
    </row>
    <row r="10">
      <c r="A10" s="12">
        <v>1.358751824E9</v>
      </c>
      <c r="C10" s="12" t="s">
        <v>102</v>
      </c>
      <c r="E10" s="12" t="s">
        <v>1490</v>
      </c>
      <c r="I10" s="12" t="s">
        <v>104</v>
      </c>
      <c r="T10" s="12" t="str">
        <f>IFERROR(__xludf.DUMMYFUNCTION("""COMPUTED_VALUE"""),"7339069557")</f>
        <v>7339069557</v>
      </c>
      <c r="U10" s="12"/>
      <c r="V10" s="12" t="str">
        <f>IFERROR(__xludf.DUMMYFUNCTION("""COMPUTED_VALUE"""),"North Carolina")</f>
        <v>North Carolina</v>
      </c>
      <c r="W10" s="12"/>
    </row>
    <row r="11">
      <c r="A11" s="12">
        <v>2.107137648E9</v>
      </c>
      <c r="C11" s="12" t="s">
        <v>113</v>
      </c>
      <c r="E11" s="12" t="s">
        <v>114</v>
      </c>
      <c r="T11" s="12" t="str">
        <f>IFERROR(__xludf.DUMMYFUNCTION("""COMPUTED_VALUE"""),"6482231205")</f>
        <v>6482231205</v>
      </c>
      <c r="U11" s="12" t="str">
        <f>IFERROR(__xludf.DUMMYFUNCTION("""COMPUTED_VALUE"""),"elibrokeass")</f>
        <v>elibrokeass</v>
      </c>
      <c r="V11" s="12" t="str">
        <f>IFERROR(__xludf.DUMMYFUNCTION("""COMPUTED_VALUE"""),"California, Florida")</f>
        <v>California, Florida</v>
      </c>
      <c r="W11" s="12"/>
    </row>
    <row r="12">
      <c r="A12" s="12">
        <v>1.378636514E9</v>
      </c>
      <c r="C12" s="12" t="s">
        <v>113</v>
      </c>
      <c r="T12" s="12" t="str">
        <f>IFERROR(__xludf.DUMMYFUNCTION("""COMPUTED_VALUE"""),"7396522789")</f>
        <v>7396522789</v>
      </c>
      <c r="U12" s="12"/>
      <c r="V12" s="12" t="str">
        <f>IFERROR(__xludf.DUMMYFUNCTION("""COMPUTED_VALUE"""),"New York, California, North Carolina, Pennsylvania")</f>
        <v>New York, California, North Carolina, Pennsylvania</v>
      </c>
      <c r="W12" s="12" t="str">
        <f>IFERROR(__xludf.DUMMYFUNCTION("""COMPUTED_VALUE"""),"+4125409590")</f>
        <v>+4125409590</v>
      </c>
    </row>
    <row r="13">
      <c r="A13" s="12">
        <v>1.887271986E9</v>
      </c>
      <c r="B13" s="12" t="s">
        <v>125</v>
      </c>
      <c r="C13" s="12" t="s">
        <v>84</v>
      </c>
      <c r="T13" s="12" t="str">
        <f>IFERROR(__xludf.DUMMYFUNCTION("""COMPUTED_VALUE"""),"1244313362")</f>
        <v>1244313362</v>
      </c>
      <c r="U13" s="12" t="str">
        <f>IFERROR(__xludf.DUMMYFUNCTION("""COMPUTED_VALUE"""),"jae007")</f>
        <v>jae007</v>
      </c>
      <c r="V13" s="12" t="str">
        <f>IFERROR(__xludf.DUMMYFUNCTION("""COMPUTED_VALUE"""),"North Carolina, California")</f>
        <v>North Carolina, California</v>
      </c>
      <c r="W13" s="12"/>
    </row>
    <row r="14">
      <c r="A14" s="12">
        <v>6.998609724E9</v>
      </c>
      <c r="B14" s="12" t="s">
        <v>136</v>
      </c>
      <c r="C14" s="12" t="s">
        <v>137</v>
      </c>
      <c r="H14" s="12" t="s">
        <v>138</v>
      </c>
      <c r="I14" s="12" t="s">
        <v>136</v>
      </c>
      <c r="T14" s="12" t="str">
        <f>IFERROR(__xludf.DUMMYFUNCTION("""COMPUTED_VALUE"""),"1151408830")</f>
        <v>1151408830</v>
      </c>
      <c r="U14" s="12" t="str">
        <f>IFERROR(__xludf.DUMMYFUNCTION("""COMPUTED_VALUE"""),"ZaSteverson")</f>
        <v>ZaSteverson</v>
      </c>
      <c r="V14" s="12" t="str">
        <f>IFERROR(__xludf.DUMMYFUNCTION("""COMPUTED_VALUE"""),"New York")</f>
        <v>New York</v>
      </c>
      <c r="W14" s="12"/>
    </row>
    <row r="15">
      <c r="A15" s="12">
        <v>6.405712193E9</v>
      </c>
      <c r="C15" s="12" t="s">
        <v>161</v>
      </c>
      <c r="T15" s="12" t="str">
        <f>IFERROR(__xludf.DUMMYFUNCTION("""COMPUTED_VALUE"""),"7105175732")</f>
        <v>7105175732</v>
      </c>
      <c r="U15" s="12"/>
      <c r="V15" s="12" t="str">
        <f>IFERROR(__xludf.DUMMYFUNCTION("""COMPUTED_VALUE"""),"California, New York, South Carolina")</f>
        <v>California, New York, South Carolina</v>
      </c>
      <c r="W15" s="12"/>
    </row>
    <row r="16">
      <c r="A16" s="12">
        <v>7.492307993E9</v>
      </c>
      <c r="C16" s="12" t="s">
        <v>113</v>
      </c>
      <c r="E16" s="12" t="s">
        <v>168</v>
      </c>
      <c r="H16" s="12" t="s">
        <v>169</v>
      </c>
      <c r="T16" s="12" t="str">
        <f>IFERROR(__xludf.DUMMYFUNCTION("""COMPUTED_VALUE"""),"7702691340")</f>
        <v>7702691340</v>
      </c>
      <c r="U16" s="12" t="str">
        <f>IFERROR(__xludf.DUMMYFUNCTION("""COMPUTED_VALUE"""),"Order1_Now")</f>
        <v>Order1_Now</v>
      </c>
      <c r="V16" s="12" t="str">
        <f>IFERROR(__xludf.DUMMYFUNCTION("""COMPUTED_VALUE"""),"California, South Carolina")</f>
        <v>California, South Carolina</v>
      </c>
      <c r="W16" s="12"/>
    </row>
    <row r="17">
      <c r="A17" s="12">
        <v>1.629500596E9</v>
      </c>
      <c r="B17" s="12" t="s">
        <v>216</v>
      </c>
      <c r="C17" s="12" t="s">
        <v>217</v>
      </c>
      <c r="E17" s="12" t="s">
        <v>1487</v>
      </c>
      <c r="T17" s="12" t="str">
        <f>IFERROR(__xludf.DUMMYFUNCTION("""COMPUTED_VALUE"""),"5045110106")</f>
        <v>5045110106</v>
      </c>
      <c r="U17" s="12" t="str">
        <f>IFERROR(__xludf.DUMMYFUNCTION("""COMPUTED_VALUE"""),"chop_show")</f>
        <v>chop_show</v>
      </c>
      <c r="V17" s="12" t="str">
        <f>IFERROR(__xludf.DUMMYFUNCTION("""COMPUTED_VALUE"""),"Georgia, Florida, South Carolina, California, North Carolina")</f>
        <v>Georgia, Florida, South Carolina, California, North Carolina</v>
      </c>
      <c r="W17" s="12"/>
    </row>
    <row r="18">
      <c r="A18" s="12">
        <v>5.251863759E9</v>
      </c>
      <c r="C18" s="12" t="s">
        <v>219</v>
      </c>
      <c r="G18" s="12" t="s">
        <v>220</v>
      </c>
      <c r="I18" s="12" t="s">
        <v>220</v>
      </c>
      <c r="T18" s="12" t="str">
        <f>IFERROR(__xludf.DUMMYFUNCTION("""COMPUTED_VALUE"""),"1089704216")</f>
        <v>1089704216</v>
      </c>
      <c r="U18" s="12" t="str">
        <f>IFERROR(__xludf.DUMMYFUNCTION("""COMPUTED_VALUE"""),"Kings_of_Cannabis")</f>
        <v>Kings_of_Cannabis</v>
      </c>
      <c r="V18" s="12" t="str">
        <f>IFERROR(__xludf.DUMMYFUNCTION("""COMPUTED_VALUE"""),"Virginia, Virginia")</f>
        <v>Virginia, Virginia</v>
      </c>
      <c r="W18" s="12"/>
    </row>
    <row r="19">
      <c r="A19" s="12">
        <v>1.141827627E9</v>
      </c>
      <c r="B19" s="12" t="s">
        <v>234</v>
      </c>
      <c r="C19" s="12" t="s">
        <v>113</v>
      </c>
      <c r="T19" s="12" t="str">
        <f>IFERROR(__xludf.DUMMYFUNCTION("""COMPUTED_VALUE"""),"1439171214")</f>
        <v>1439171214</v>
      </c>
      <c r="U19" s="12" t="str">
        <f>IFERROR(__xludf.DUMMYFUNCTION("""COMPUTED_VALUE"""),"slicksmenu")</f>
        <v>slicksmenu</v>
      </c>
      <c r="V19" s="12" t="str">
        <f>IFERROR(__xludf.DUMMYFUNCTION("""COMPUTED_VALUE"""),"Virginia")</f>
        <v>Virginia</v>
      </c>
      <c r="W19" s="12"/>
    </row>
    <row r="20">
      <c r="A20" s="12">
        <v>7.633448593E9</v>
      </c>
      <c r="C20" s="12" t="s">
        <v>84</v>
      </c>
      <c r="H20" s="12" t="s">
        <v>254</v>
      </c>
      <c r="T20" s="12" t="str">
        <f>IFERROR(__xludf.DUMMYFUNCTION("""COMPUTED_VALUE"""),"1472111749")</f>
        <v>1472111749</v>
      </c>
      <c r="U20" s="12" t="str">
        <f>IFERROR(__xludf.DUMMYFUNCTION("""COMPUTED_VALUE"""),"GasGodz252")</f>
        <v>GasGodz252</v>
      </c>
      <c r="V20" s="12" t="str">
        <f>IFERROR(__xludf.DUMMYFUNCTION("""COMPUTED_VALUE"""),"North Carolina, North Carolina, Maryland, North Carolina, North Carolina, North Carolina, California, Virginia, North Carolina, California, Virginia")</f>
        <v>North Carolina, North Carolina, Maryland, North Carolina, North Carolina, North Carolina, California, Virginia, North Carolina, California, Virginia</v>
      </c>
      <c r="W20" s="12" t="str">
        <f>IFERROR(__xludf.DUMMYFUNCTION("""COMPUTED_VALUE"""),"2528641012")</f>
        <v>2528641012</v>
      </c>
    </row>
    <row r="21">
      <c r="A21" s="12">
        <v>1.921395375E9</v>
      </c>
      <c r="B21" s="12" t="s">
        <v>256</v>
      </c>
      <c r="C21" s="12" t="s">
        <v>257</v>
      </c>
      <c r="I21" s="12" t="s">
        <v>258</v>
      </c>
      <c r="T21" s="12" t="str">
        <f>IFERROR(__xludf.DUMMYFUNCTION("""COMPUTED_VALUE"""),"1843413824")</f>
        <v>1843413824</v>
      </c>
      <c r="U21" s="12" t="str">
        <f>IFERROR(__xludf.DUMMYFUNCTION("""COMPUTED_VALUE"""),"codex49")</f>
        <v>codex49</v>
      </c>
      <c r="V21" s="12" t="str">
        <f>IFERROR(__xludf.DUMMYFUNCTION("""COMPUTED_VALUE"""),"North Carolina,Florida")</f>
        <v>North Carolina,Florida</v>
      </c>
      <c r="W21" s="12" t="str">
        <f>IFERROR(__xludf.DUMMYFUNCTION("""COMPUTED_VALUE"""),"2404959619")</f>
        <v>2404959619</v>
      </c>
    </row>
    <row r="22">
      <c r="A22" s="12">
        <v>6.896138388E9</v>
      </c>
      <c r="C22" s="12" t="s">
        <v>60</v>
      </c>
      <c r="T22" s="12" t="str">
        <f>IFERROR(__xludf.DUMMYFUNCTION("""COMPUTED_VALUE"""),"5549771131")</f>
        <v>5549771131</v>
      </c>
      <c r="U22" s="12" t="str">
        <f>IFERROR(__xludf.DUMMYFUNCTION("""COMPUTED_VALUE"""),"mazerati_14")</f>
        <v>mazerati_14</v>
      </c>
      <c r="V22" s="12" t="str">
        <f>IFERROR(__xludf.DUMMYFUNCTION("""COMPUTED_VALUE"""),"South Carolina, North Carolina, California, North Carolina, Florida, Virginia")</f>
        <v>South Carolina, North Carolina, California, North Carolina, Florida, Virginia</v>
      </c>
      <c r="W22" s="12" t="str">
        <f>IFERROR(__xludf.DUMMYFUNCTION("""COMPUTED_VALUE"""),"+8282123907")</f>
        <v>+8282123907</v>
      </c>
    </row>
    <row r="23">
      <c r="A23" s="12">
        <v>5.414684772E9</v>
      </c>
      <c r="B23" s="12" t="s">
        <v>268</v>
      </c>
      <c r="C23" s="12" t="s">
        <v>269</v>
      </c>
      <c r="H23" s="12" t="s">
        <v>270</v>
      </c>
      <c r="I23" s="12" t="s">
        <v>271</v>
      </c>
      <c r="T23" s="12" t="str">
        <f>IFERROR(__xludf.DUMMYFUNCTION("""COMPUTED_VALUE"""),"5546008628")</f>
        <v>5546008628</v>
      </c>
      <c r="U23" s="12"/>
      <c r="V23" s="12" t="str">
        <f>IFERROR(__xludf.DUMMYFUNCTION("""COMPUTED_VALUE"""),"South Carolina, North Carolina")</f>
        <v>South Carolina, North Carolina</v>
      </c>
      <c r="W23" s="12"/>
    </row>
    <row r="24">
      <c r="A24" s="12">
        <v>6.62945822E8</v>
      </c>
      <c r="B24" s="12" t="s">
        <v>292</v>
      </c>
      <c r="C24" s="12" t="s">
        <v>60</v>
      </c>
      <c r="T24" s="12" t="str">
        <f>IFERROR(__xludf.DUMMYFUNCTION("""COMPUTED_VALUE"""),"5181333348")</f>
        <v>5181333348</v>
      </c>
      <c r="U24" s="12" t="str">
        <f>IFERROR(__xludf.DUMMYFUNCTION("""COMPUTED_VALUE"""),"niggaa122")</f>
        <v>niggaa122</v>
      </c>
      <c r="V24" s="12" t="str">
        <f>IFERROR(__xludf.DUMMYFUNCTION("""COMPUTED_VALUE"""),"North Carolina")</f>
        <v>North Carolina</v>
      </c>
      <c r="W24" s="12"/>
    </row>
    <row r="25">
      <c r="A25" s="12">
        <v>1.363549137E9</v>
      </c>
      <c r="B25" s="12" t="s">
        <v>293</v>
      </c>
      <c r="C25" s="12" t="s">
        <v>113</v>
      </c>
      <c r="H25" s="12" t="s">
        <v>294</v>
      </c>
      <c r="T25" s="12" t="str">
        <f>IFERROR(__xludf.DUMMYFUNCTION("""COMPUTED_VALUE"""),"5347166515")</f>
        <v>5347166515</v>
      </c>
      <c r="U25" s="12"/>
      <c r="V25" s="12" t="str">
        <f>IFERROR(__xludf.DUMMYFUNCTION("""COMPUTED_VALUE"""),"Georgia")</f>
        <v>Georgia</v>
      </c>
      <c r="W25" s="12"/>
    </row>
    <row r="26">
      <c r="A26" s="12">
        <v>6.770186675E9</v>
      </c>
      <c r="C26" s="12" t="s">
        <v>311</v>
      </c>
      <c r="H26" s="12" t="s">
        <v>312</v>
      </c>
      <c r="T26" s="12" t="str">
        <f>IFERROR(__xludf.DUMMYFUNCTION("""COMPUTED_VALUE"""),"5590432856")</f>
        <v>5590432856</v>
      </c>
      <c r="U26" s="12" t="str">
        <f>IFERROR(__xludf.DUMMYFUNCTION("""COMPUTED_VALUE"""),"RB_bizzle55")</f>
        <v>RB_bizzle55</v>
      </c>
      <c r="V26" s="12" t="str">
        <f>IFERROR(__xludf.DUMMYFUNCTION("""COMPUTED_VALUE"""),"Texas, Georgia")</f>
        <v>Texas, Georgia</v>
      </c>
      <c r="W26" s="12"/>
    </row>
    <row r="27">
      <c r="A27" s="12">
        <v>1.001985475E9</v>
      </c>
      <c r="B27" s="12" t="s">
        <v>323</v>
      </c>
      <c r="C27" s="12" t="s">
        <v>113</v>
      </c>
      <c r="E27" s="12" t="s">
        <v>324</v>
      </c>
      <c r="I27" s="12" t="s">
        <v>325</v>
      </c>
      <c r="T27" s="12" t="str">
        <f>IFERROR(__xludf.DUMMYFUNCTION("""COMPUTED_VALUE"""),"6291104475")</f>
        <v>6291104475</v>
      </c>
      <c r="U27" s="12"/>
      <c r="V27" s="12" t="str">
        <f>IFERROR(__xludf.DUMMYFUNCTION("""COMPUTED_VALUE"""),"New York")</f>
        <v>New York</v>
      </c>
      <c r="W27" s="12" t="str">
        <f>IFERROR(__xludf.DUMMYFUNCTION("""COMPUTED_VALUE"""),"+2677885508")</f>
        <v>+2677885508</v>
      </c>
    </row>
    <row r="28">
      <c r="A28" s="12">
        <v>5.0923264E9</v>
      </c>
      <c r="C28" s="12" t="s">
        <v>38</v>
      </c>
      <c r="F28" s="12" t="s">
        <v>342</v>
      </c>
      <c r="I28" s="12" t="s">
        <v>343</v>
      </c>
      <c r="T28" s="12" t="str">
        <f>IFERROR(__xludf.DUMMYFUNCTION("""COMPUTED_VALUE"""),"5546902847")</f>
        <v>5546902847</v>
      </c>
      <c r="U28" s="12" t="str">
        <f>IFERROR(__xludf.DUMMYFUNCTION("""COMPUTED_VALUE"""),"gloryboyalmighty")</f>
        <v>gloryboyalmighty</v>
      </c>
      <c r="V28" s="12" t="str">
        <f>IFERROR(__xludf.DUMMYFUNCTION("""COMPUTED_VALUE"""),"Florida")</f>
        <v>Florida</v>
      </c>
      <c r="W28" s="12"/>
    </row>
    <row r="29">
      <c r="A29" s="12">
        <v>6.712652575E9</v>
      </c>
      <c r="B29" s="12" t="s">
        <v>363</v>
      </c>
      <c r="C29" s="12" t="s">
        <v>364</v>
      </c>
      <c r="H29" s="12" t="s">
        <v>365</v>
      </c>
      <c r="T29" s="12" t="str">
        <f>IFERROR(__xludf.DUMMYFUNCTION("""COMPUTED_VALUE"""),"1093252431")</f>
        <v>1093252431</v>
      </c>
      <c r="U29" s="12" t="str">
        <f>IFERROR(__xludf.DUMMYFUNCTION("""COMPUTED_VALUE"""),"pottheadz")</f>
        <v>pottheadz</v>
      </c>
      <c r="V29" s="12" t="str">
        <f>IFERROR(__xludf.DUMMYFUNCTION("""COMPUTED_VALUE"""),"California")</f>
        <v>California</v>
      </c>
      <c r="W29" s="12"/>
    </row>
    <row r="30">
      <c r="A30" s="12">
        <v>1.905293376E9</v>
      </c>
      <c r="B30" s="12" t="s">
        <v>368</v>
      </c>
      <c r="C30" s="12" t="s">
        <v>161</v>
      </c>
      <c r="T30" s="12" t="str">
        <f>IFERROR(__xludf.DUMMYFUNCTION("""COMPUTED_VALUE"""),"1169328825")</f>
        <v>1169328825</v>
      </c>
      <c r="U30" s="12" t="str">
        <f>IFERROR(__xludf.DUMMYFUNCTION("""COMPUTED_VALUE"""),"Niecyp727")</f>
        <v>Niecyp727</v>
      </c>
      <c r="V30" s="12" t="str">
        <f>IFERROR(__xludf.DUMMYFUNCTION("""COMPUTED_VALUE"""),"Florida, Georgia")</f>
        <v>Florida, Georgia</v>
      </c>
      <c r="W30" s="12"/>
    </row>
    <row r="31">
      <c r="A31" s="12">
        <v>6.061983076E9</v>
      </c>
      <c r="C31" s="12" t="s">
        <v>84</v>
      </c>
      <c r="T31" s="12" t="str">
        <f>IFERROR(__xludf.DUMMYFUNCTION("""COMPUTED_VALUE"""),"1068871144")</f>
        <v>1068871144</v>
      </c>
      <c r="U31" s="12" t="str">
        <f>IFERROR(__xludf.DUMMYFUNCTION("""COMPUTED_VALUE"""),"darealthunda")</f>
        <v>darealthunda</v>
      </c>
      <c r="V31" s="12" t="str">
        <f>IFERROR(__xludf.DUMMYFUNCTION("""COMPUTED_VALUE"""),"Oklahoma")</f>
        <v>Oklahoma</v>
      </c>
      <c r="W31" s="12"/>
    </row>
    <row r="32">
      <c r="A32" s="12">
        <v>1.93565537E9</v>
      </c>
      <c r="B32" s="12" t="s">
        <v>408</v>
      </c>
      <c r="C32" s="12" t="s">
        <v>60</v>
      </c>
      <c r="H32" s="12" t="s">
        <v>409</v>
      </c>
      <c r="I32" s="12" t="s">
        <v>410</v>
      </c>
      <c r="T32" s="12" t="str">
        <f>IFERROR(__xludf.DUMMYFUNCTION("""COMPUTED_VALUE"""),"5365789393")</f>
        <v>5365789393</v>
      </c>
      <c r="U32" s="12" t="str">
        <f>IFERROR(__xludf.DUMMYFUNCTION("""COMPUTED_VALUE"""),"smoovkd")</f>
        <v>smoovkd</v>
      </c>
      <c r="V32" s="12" t="str">
        <f>IFERROR(__xludf.DUMMYFUNCTION("""COMPUTED_VALUE"""),"Pennsylvania, New York, Florida")</f>
        <v>Pennsylvania, New York, Florida</v>
      </c>
      <c r="W32" s="12"/>
    </row>
    <row r="33">
      <c r="A33" s="12">
        <v>6.148922255E9</v>
      </c>
      <c r="B33" s="12" t="s">
        <v>417</v>
      </c>
      <c r="C33" s="12" t="s">
        <v>84</v>
      </c>
      <c r="D33" s="12" t="s">
        <v>418</v>
      </c>
      <c r="E33" s="12" t="s">
        <v>1496</v>
      </c>
      <c r="T33" s="12" t="str">
        <f>IFERROR(__xludf.DUMMYFUNCTION("""COMPUTED_VALUE"""),"5300587913")</f>
        <v>5300587913</v>
      </c>
      <c r="U33" s="12" t="str">
        <f>IFERROR(__xludf.DUMMYFUNCTION("""COMPUTED_VALUE"""),"sincityexotic3")</f>
        <v>sincityexotic3</v>
      </c>
      <c r="V33" s="12" t="str">
        <f>IFERROR(__xludf.DUMMYFUNCTION("""COMPUTED_VALUE"""),"California, South Carolina")</f>
        <v>California, South Carolina</v>
      </c>
      <c r="W33" s="12"/>
    </row>
    <row r="34">
      <c r="A34" s="12">
        <v>5.183599744E9</v>
      </c>
      <c r="C34" s="12" t="s">
        <v>424</v>
      </c>
      <c r="T34" s="12" t="str">
        <f>IFERROR(__xludf.DUMMYFUNCTION("""COMPUTED_VALUE"""),"6804561310")</f>
        <v>6804561310</v>
      </c>
      <c r="U34" s="12" t="str">
        <f>IFERROR(__xludf.DUMMYFUNCTION("""COMPUTED_VALUE"""),"Blckout223")</f>
        <v>Blckout223</v>
      </c>
      <c r="V34" s="12" t="str">
        <f>IFERROR(__xludf.DUMMYFUNCTION("""COMPUTED_VALUE"""),"South Carolina")</f>
        <v>South Carolina</v>
      </c>
      <c r="W34" s="12"/>
    </row>
    <row r="35">
      <c r="A35" s="12">
        <v>6.799904847E9</v>
      </c>
      <c r="C35" s="12" t="s">
        <v>84</v>
      </c>
      <c r="T35" s="12" t="str">
        <f>IFERROR(__xludf.DUMMYFUNCTION("""COMPUTED_VALUE"""),"5821846857")</f>
        <v>5821846857</v>
      </c>
      <c r="U35" s="12" t="str">
        <f>IFERROR(__xludf.DUMMYFUNCTION("""COMPUTED_VALUE"""),"PLABOYEXOTICS")</f>
        <v>PLABOYEXOTICS</v>
      </c>
      <c r="V35" s="12" t="str">
        <f>IFERROR(__xludf.DUMMYFUNCTION("""COMPUTED_VALUE"""),"North Carolina")</f>
        <v>North Carolina</v>
      </c>
      <c r="W35" s="12" t="str">
        <f>IFERROR(__xludf.DUMMYFUNCTION("""COMPUTED_VALUE"""),"9807455755")</f>
        <v>9807455755</v>
      </c>
    </row>
    <row r="36">
      <c r="A36" s="12">
        <v>1.173322462E9</v>
      </c>
      <c r="B36" s="12" t="s">
        <v>449</v>
      </c>
      <c r="C36" s="12" t="s">
        <v>450</v>
      </c>
      <c r="T36" s="12" t="str">
        <f>IFERROR(__xludf.DUMMYFUNCTION("""COMPUTED_VALUE"""),"6299087299")</f>
        <v>6299087299</v>
      </c>
      <c r="U36" s="12" t="str">
        <f>IFERROR(__xludf.DUMMYFUNCTION("""COMPUTED_VALUE"""),"motionboys_D")</f>
        <v>motionboys_D</v>
      </c>
      <c r="V36" s="12" t="str">
        <f>IFERROR(__xludf.DUMMYFUNCTION("""COMPUTED_VALUE"""),"Texas")</f>
        <v>Texas</v>
      </c>
      <c r="W36" s="12"/>
    </row>
    <row r="37">
      <c r="A37" s="12">
        <v>9.23898024E8</v>
      </c>
      <c r="C37" s="12" t="s">
        <v>84</v>
      </c>
      <c r="T37" s="12" t="str">
        <f>IFERROR(__xludf.DUMMYFUNCTION("""COMPUTED_VALUE"""),"1130961994")</f>
        <v>1130961994</v>
      </c>
      <c r="U37" s="12" t="str">
        <f>IFERROR(__xludf.DUMMYFUNCTION("""COMPUTED_VALUE"""),"TorchiezofficialDM")</f>
        <v>TorchiezofficialDM</v>
      </c>
      <c r="V37" s="12" t="str">
        <f>IFERROR(__xludf.DUMMYFUNCTION("""COMPUTED_VALUE"""),"North Carolina, North Carolina")</f>
        <v>North Carolina, North Carolina</v>
      </c>
      <c r="W37" s="12"/>
    </row>
    <row r="38">
      <c r="A38" s="12">
        <v>9.23898024E8</v>
      </c>
      <c r="C38" s="12" t="s">
        <v>84</v>
      </c>
      <c r="T38" s="12" t="str">
        <f>IFERROR(__xludf.DUMMYFUNCTION("""COMPUTED_VALUE"""),"1643870553")</f>
        <v>1643870553</v>
      </c>
      <c r="U38" s="12" t="str">
        <f>IFERROR(__xludf.DUMMYFUNCTION("""COMPUTED_VALUE"""),"wavypackzz")</f>
        <v>wavypackzz</v>
      </c>
      <c r="V38" s="12" t="str">
        <f>IFERROR(__xludf.DUMMYFUNCTION("""COMPUTED_VALUE"""),"North Carolina")</f>
        <v>North Carolina</v>
      </c>
      <c r="W38" s="12"/>
    </row>
    <row r="39">
      <c r="A39" s="12">
        <v>6.454585808E9</v>
      </c>
      <c r="B39" s="12" t="s">
        <v>473</v>
      </c>
      <c r="C39" s="12" t="s">
        <v>84</v>
      </c>
      <c r="T39" s="12" t="str">
        <f>IFERROR(__xludf.DUMMYFUNCTION("""COMPUTED_VALUE"""),"6406195141")</f>
        <v>6406195141</v>
      </c>
      <c r="U39" s="12" t="str">
        <f>IFERROR(__xludf.DUMMYFUNCTION("""COMPUTED_VALUE"""),"tkw2996")</f>
        <v>tkw2996</v>
      </c>
      <c r="V39" s="12" t="str">
        <f>IFERROR(__xludf.DUMMYFUNCTION("""COMPUTED_VALUE"""),"North Carolina")</f>
        <v>North Carolina</v>
      </c>
      <c r="W39" s="12"/>
    </row>
    <row r="40">
      <c r="A40" s="12">
        <v>7.106365034E9</v>
      </c>
      <c r="C40" s="12" t="s">
        <v>161</v>
      </c>
      <c r="H40" s="12" t="s">
        <v>488</v>
      </c>
      <c r="T40" s="12" t="str">
        <f>IFERROR(__xludf.DUMMYFUNCTION("""COMPUTED_VALUE"""),"1098734217")</f>
        <v>1098734217</v>
      </c>
      <c r="U40" s="12" t="str">
        <f>IFERROR(__xludf.DUMMYFUNCTION("""COMPUTED_VALUE"""),"freebanray")</f>
        <v>freebanray</v>
      </c>
      <c r="V40" s="12" t="str">
        <f>IFERROR(__xludf.DUMMYFUNCTION("""COMPUTED_VALUE"""),"Georgia")</f>
        <v>Georgia</v>
      </c>
      <c r="W40" s="12"/>
    </row>
    <row r="41">
      <c r="B41" s="12" t="s">
        <v>529</v>
      </c>
      <c r="C41" s="12" t="s">
        <v>84</v>
      </c>
      <c r="E41" s="12" t="s">
        <v>530</v>
      </c>
      <c r="T41" s="12" t="str">
        <f>IFERROR(__xludf.DUMMYFUNCTION("""COMPUTED_VALUE"""),"6576617946")</f>
        <v>6576617946</v>
      </c>
      <c r="U41" s="12"/>
      <c r="V41" s="12" t="str">
        <f>IFERROR(__xludf.DUMMYFUNCTION("""COMPUTED_VALUE"""),"California")</f>
        <v>California</v>
      </c>
      <c r="W41" s="12"/>
    </row>
    <row r="42">
      <c r="B42" s="12" t="s">
        <v>539</v>
      </c>
      <c r="C42" s="12" t="s">
        <v>540</v>
      </c>
      <c r="H42" s="12" t="s">
        <v>541</v>
      </c>
      <c r="T42" s="12" t="str">
        <f>IFERROR(__xludf.DUMMYFUNCTION("""COMPUTED_VALUE"""),"1037582917")</f>
        <v>1037582917</v>
      </c>
      <c r="U42" s="12" t="str">
        <f>IFERROR(__xludf.DUMMYFUNCTION("""COMPUTED_VALUE"""),"Sleezy_Slim59")</f>
        <v>Sleezy_Slim59</v>
      </c>
      <c r="V42" s="12" t="str">
        <f>IFERROR(__xludf.DUMMYFUNCTION("""COMPUTED_VALUE"""),"Texas")</f>
        <v>Texas</v>
      </c>
      <c r="W42" s="12"/>
    </row>
    <row r="43">
      <c r="B43" s="12" t="s">
        <v>557</v>
      </c>
      <c r="C43" s="12" t="s">
        <v>84</v>
      </c>
      <c r="H43" s="12" t="s">
        <v>558</v>
      </c>
      <c r="T43" s="12" t="str">
        <f>IFERROR(__xludf.DUMMYFUNCTION("""COMPUTED_VALUE"""),"6016577339")</f>
        <v>6016577339</v>
      </c>
      <c r="U43" s="12" t="str">
        <f>IFERROR(__xludf.DUMMYFUNCTION("""COMPUTED_VALUE"""),"postcard_5")</f>
        <v>postcard_5</v>
      </c>
      <c r="V43" s="12" t="str">
        <f>IFERROR(__xludf.DUMMYFUNCTION("""COMPUTED_VALUE"""),"Pennsylvania, California")</f>
        <v>Pennsylvania, California</v>
      </c>
      <c r="W43" s="12"/>
    </row>
    <row r="44">
      <c r="B44" s="12" t="s">
        <v>565</v>
      </c>
      <c r="C44" s="12" t="s">
        <v>566</v>
      </c>
      <c r="E44" s="12" t="s">
        <v>567</v>
      </c>
      <c r="T44" s="12" t="str">
        <f>IFERROR(__xludf.DUMMYFUNCTION("""COMPUTED_VALUE"""),"1358751824")</f>
        <v>1358751824</v>
      </c>
      <c r="U44" s="12"/>
      <c r="V44" s="12" t="str">
        <f>IFERROR(__xludf.DUMMYFUNCTION("""COMPUTED_VALUE"""),"South Carolina, North Carolina, North Carolina")</f>
        <v>South Carolina, North Carolina, North Carolina</v>
      </c>
      <c r="W44" s="12" t="str">
        <f>IFERROR(__xludf.DUMMYFUNCTION("""COMPUTED_VALUE"""),"+8035540047 ❎")</f>
        <v>+8035540047 ❎</v>
      </c>
    </row>
    <row r="45">
      <c r="C45" s="12" t="s">
        <v>672</v>
      </c>
      <c r="E45" s="12" t="s">
        <v>673</v>
      </c>
      <c r="T45" s="12" t="str">
        <f>IFERROR(__xludf.DUMMYFUNCTION("""COMPUTED_VALUE"""),"5870927049")</f>
        <v>5870927049</v>
      </c>
      <c r="U45" s="12"/>
      <c r="V45" s="12" t="str">
        <f>IFERROR(__xludf.DUMMYFUNCTION("""COMPUTED_VALUE"""),"Florida")</f>
        <v>Florida</v>
      </c>
      <c r="W45" s="12"/>
    </row>
    <row r="46">
      <c r="C46" s="12" t="s">
        <v>566</v>
      </c>
      <c r="I46" s="12" t="s">
        <v>683</v>
      </c>
      <c r="T46" s="12" t="str">
        <f>IFERROR(__xludf.DUMMYFUNCTION("""COMPUTED_VALUE"""),"6861109405")</f>
        <v>6861109405</v>
      </c>
      <c r="U46" s="12"/>
      <c r="V46" s="12" t="str">
        <f>IFERROR(__xludf.DUMMYFUNCTION("""COMPUTED_VALUE"""),"North Carolina")</f>
        <v>North Carolina</v>
      </c>
      <c r="W46" s="12"/>
    </row>
    <row r="47">
      <c r="B47" s="12" t="s">
        <v>708</v>
      </c>
      <c r="C47" s="12" t="s">
        <v>566</v>
      </c>
      <c r="E47" s="12" t="s">
        <v>709</v>
      </c>
      <c r="T47" s="12" t="str">
        <f>IFERROR(__xludf.DUMMYFUNCTION("""COMPUTED_VALUE"""),"1817129488")</f>
        <v>1817129488</v>
      </c>
      <c r="U47" s="12" t="str">
        <f>IFERROR(__xludf.DUMMYFUNCTION("""COMPUTED_VALUE"""),"ktkttttttk")</f>
        <v>ktkttttttk</v>
      </c>
      <c r="V47" s="12" t="str">
        <f>IFERROR(__xludf.DUMMYFUNCTION("""COMPUTED_VALUE"""),"Virginia")</f>
        <v>Virginia</v>
      </c>
      <c r="W47" s="12"/>
    </row>
    <row r="48">
      <c r="C48" s="12" t="s">
        <v>84</v>
      </c>
      <c r="H48" s="12" t="s">
        <v>718</v>
      </c>
      <c r="T48" s="12" t="str">
        <f>IFERROR(__xludf.DUMMYFUNCTION("""COMPUTED_VALUE"""),"6668409612")</f>
        <v>6668409612</v>
      </c>
      <c r="U48" s="12" t="str">
        <f>IFERROR(__xludf.DUMMYFUNCTION("""COMPUTED_VALUE"""),"RNO_CIRCLE_VERIFIED")</f>
        <v>RNO_CIRCLE_VERIFIED</v>
      </c>
      <c r="V48" s="12" t="str">
        <f>IFERROR(__xludf.DUMMYFUNCTION("""COMPUTED_VALUE"""),"Florida")</f>
        <v>Florida</v>
      </c>
      <c r="W48" s="12"/>
    </row>
    <row r="49">
      <c r="B49" s="12" t="s">
        <v>799</v>
      </c>
      <c r="C49" s="12" t="s">
        <v>566</v>
      </c>
      <c r="E49" s="12" t="s">
        <v>800</v>
      </c>
      <c r="T49" s="12" t="str">
        <f>IFERROR(__xludf.DUMMYFUNCTION("""COMPUTED_VALUE"""),"1926872086")</f>
        <v>1926872086</v>
      </c>
      <c r="U49" s="12" t="str">
        <f>IFERROR(__xludf.DUMMYFUNCTION("""COMPUTED_VALUE"""),"bgget")</f>
        <v>bgget</v>
      </c>
      <c r="V49" s="12" t="str">
        <f>IFERROR(__xludf.DUMMYFUNCTION("""COMPUTED_VALUE"""),"New York, Pennsylvania")</f>
        <v>New York, Pennsylvania</v>
      </c>
      <c r="W49" s="12"/>
    </row>
    <row r="50">
      <c r="C50" s="12" t="s">
        <v>19</v>
      </c>
      <c r="H50" s="12" t="s">
        <v>802</v>
      </c>
      <c r="I50" s="12" t="s">
        <v>803</v>
      </c>
      <c r="T50" s="12" t="str">
        <f>IFERROR(__xludf.DUMMYFUNCTION("""COMPUTED_VALUE"""),"2107137648")</f>
        <v>2107137648</v>
      </c>
      <c r="U50" s="12"/>
      <c r="V50" s="12" t="str">
        <f>IFERROR(__xludf.DUMMYFUNCTION("""COMPUTED_VALUE"""),"North Carolina, South Carolina")</f>
        <v>North Carolina, South Carolina</v>
      </c>
      <c r="W50" s="12" t="str">
        <f>IFERROR(__xludf.DUMMYFUNCTION("""COMPUTED_VALUE"""),"8435574899")</f>
        <v>8435574899</v>
      </c>
    </row>
    <row r="51">
      <c r="C51" s="12" t="s">
        <v>821</v>
      </c>
      <c r="H51" s="12" t="s">
        <v>822</v>
      </c>
      <c r="T51" s="12" t="str">
        <f>IFERROR(__xludf.DUMMYFUNCTION("""COMPUTED_VALUE"""),"5217236671")</f>
        <v>5217236671</v>
      </c>
      <c r="U51" s="12" t="str">
        <f>IFERROR(__xludf.DUMMYFUNCTION("""COMPUTED_VALUE"""),"BoominBx")</f>
        <v>BoominBx</v>
      </c>
      <c r="V51" s="12" t="str">
        <f>IFERROR(__xludf.DUMMYFUNCTION("""COMPUTED_VALUE"""),"New York")</f>
        <v>New York</v>
      </c>
      <c r="W51" s="12" t="str">
        <f>IFERROR(__xludf.DUMMYFUNCTION("""COMPUTED_VALUE"""),"2542812673")</f>
        <v>2542812673</v>
      </c>
    </row>
    <row r="52">
      <c r="B52" s="12" t="s">
        <v>824</v>
      </c>
      <c r="C52" s="12" t="s">
        <v>84</v>
      </c>
      <c r="H52" s="12" t="s">
        <v>826</v>
      </c>
      <c r="T52" s="12" t="str">
        <f>IFERROR(__xludf.DUMMYFUNCTION("""COMPUTED_VALUE"""),"5278939827")</f>
        <v>5278939827</v>
      </c>
      <c r="U52" s="12" t="str">
        <f>IFERROR(__xludf.DUMMYFUNCTION("""COMPUTED_VALUE"""),"IAmTrappp")</f>
        <v>IAmTrappp</v>
      </c>
      <c r="V52" s="12" t="str">
        <f>IFERROR(__xludf.DUMMYFUNCTION("""COMPUTED_VALUE"""),"Virginia, Virginia, California")</f>
        <v>Virginia, Virginia, California</v>
      </c>
      <c r="W52" s="12"/>
    </row>
    <row r="53">
      <c r="B53" s="12" t="s">
        <v>828</v>
      </c>
      <c r="C53" s="12" t="s">
        <v>829</v>
      </c>
      <c r="E53" s="12" t="s">
        <v>830</v>
      </c>
      <c r="T53" s="12" t="str">
        <f>IFERROR(__xludf.DUMMYFUNCTION("""COMPUTED_VALUE"""),"6073105639")</f>
        <v>6073105639</v>
      </c>
      <c r="U53" s="12"/>
      <c r="V53" s="12" t="str">
        <f>IFERROR(__xludf.DUMMYFUNCTION("""COMPUTED_VALUE"""),"Georgia")</f>
        <v>Georgia</v>
      </c>
      <c r="W53" s="12"/>
    </row>
    <row r="54">
      <c r="B54" s="12" t="s">
        <v>848</v>
      </c>
      <c r="C54" s="12" t="s">
        <v>566</v>
      </c>
      <c r="E54" s="12" t="s">
        <v>849</v>
      </c>
      <c r="T54" s="12" t="str">
        <f>IFERROR(__xludf.DUMMYFUNCTION("""COMPUTED_VALUE"""),"1294224781")</f>
        <v>1294224781</v>
      </c>
      <c r="U54" s="12" t="str">
        <f>IFERROR(__xludf.DUMMYFUNCTION("""COMPUTED_VALUE"""),"stackmoe_cheese")</f>
        <v>stackmoe_cheese</v>
      </c>
      <c r="V54" s="12" t="str">
        <f>IFERROR(__xludf.DUMMYFUNCTION("""COMPUTED_VALUE"""),"California, Oklahoma")</f>
        <v>California, Oklahoma</v>
      </c>
      <c r="W54" s="12"/>
    </row>
    <row r="55">
      <c r="C55" s="12" t="s">
        <v>84</v>
      </c>
      <c r="E55" s="12" t="s">
        <v>851</v>
      </c>
      <c r="T55" s="12" t="str">
        <f>IFERROR(__xludf.DUMMYFUNCTION("""COMPUTED_VALUE"""),"2117352562")</f>
        <v>2117352562</v>
      </c>
      <c r="U55" s="12" t="str">
        <f>IFERROR(__xludf.DUMMYFUNCTION("""COMPUTED_VALUE"""),"GoldenLungs")</f>
        <v>GoldenLungs</v>
      </c>
      <c r="V55" s="12" t="str">
        <f>IFERROR(__xludf.DUMMYFUNCTION("""COMPUTED_VALUE"""),"Florida")</f>
        <v>Florida</v>
      </c>
      <c r="W55" s="12"/>
    </row>
    <row r="56">
      <c r="B56" s="12" t="s">
        <v>859</v>
      </c>
      <c r="C56" s="12" t="s">
        <v>19</v>
      </c>
      <c r="H56" s="12" t="s">
        <v>860</v>
      </c>
      <c r="I56" s="12" t="s">
        <v>861</v>
      </c>
      <c r="T56" s="12" t="str">
        <f>IFERROR(__xludf.DUMMYFUNCTION("""COMPUTED_VALUE"""),"5847914904")</f>
        <v>5847914904</v>
      </c>
      <c r="U56" s="12"/>
      <c r="V56" s="12" t="str">
        <f>IFERROR(__xludf.DUMMYFUNCTION("""COMPUTED_VALUE"""),"North Carolina")</f>
        <v>North Carolina</v>
      </c>
      <c r="W56" s="12"/>
    </row>
    <row r="57">
      <c r="B57" s="12" t="s">
        <v>870</v>
      </c>
      <c r="C57" s="12" t="s">
        <v>871</v>
      </c>
      <c r="E57" s="12" t="s">
        <v>872</v>
      </c>
      <c r="T57" s="12" t="str">
        <f>IFERROR(__xludf.DUMMYFUNCTION("""COMPUTED_VALUE"""),"6069360734")</f>
        <v>6069360734</v>
      </c>
      <c r="U57" s="12"/>
      <c r="V57" s="12" t="str">
        <f>IFERROR(__xludf.DUMMYFUNCTION("""COMPUTED_VALUE"""),"Texas")</f>
        <v>Texas</v>
      </c>
      <c r="W57" s="12"/>
    </row>
    <row r="58">
      <c r="B58" s="12" t="s">
        <v>907</v>
      </c>
      <c r="C58" s="12" t="s">
        <v>566</v>
      </c>
      <c r="E58" s="12" t="s">
        <v>908</v>
      </c>
      <c r="T58" s="12" t="str">
        <f>IFERROR(__xludf.DUMMYFUNCTION("""COMPUTED_VALUE"""),"5477375394")</f>
        <v>5477375394</v>
      </c>
      <c r="U58" s="12"/>
      <c r="V58" s="12" t="str">
        <f>IFERROR(__xludf.DUMMYFUNCTION("""COMPUTED_VALUE"""),"North Carolina")</f>
        <v>North Carolina</v>
      </c>
      <c r="W58" s="12" t="str">
        <f>IFERROR(__xludf.DUMMYFUNCTION("""COMPUTED_VALUE"""),"9808886887")</f>
        <v>9808886887</v>
      </c>
    </row>
    <row r="59">
      <c r="T59" s="12" t="str">
        <f>IFERROR(__xludf.DUMMYFUNCTION("""COMPUTED_VALUE"""),"1378636514")</f>
        <v>1378636514</v>
      </c>
      <c r="U59" s="12"/>
      <c r="V59" s="12" t="str">
        <f>IFERROR(__xludf.DUMMYFUNCTION("""COMPUTED_VALUE"""),"North Carolina, South Carolina")</f>
        <v>North Carolina, South Carolina</v>
      </c>
      <c r="W59" s="12"/>
    </row>
    <row r="60">
      <c r="T60" s="12" t="str">
        <f>IFERROR(__xludf.DUMMYFUNCTION("""COMPUTED_VALUE"""),"1887271986")</f>
        <v>1887271986</v>
      </c>
      <c r="U60" s="12" t="str">
        <f>IFERROR(__xludf.DUMMYFUNCTION("""COMPUTED_VALUE"""),"OTFgreen")</f>
        <v>OTFgreen</v>
      </c>
      <c r="V60" s="12" t="str">
        <f>IFERROR(__xludf.DUMMYFUNCTION("""COMPUTED_VALUE"""),"South Carolina")</f>
        <v>South Carolina</v>
      </c>
      <c r="W60" s="12"/>
    </row>
    <row r="61">
      <c r="T61" s="12" t="str">
        <f>IFERROR(__xludf.DUMMYFUNCTION("""COMPUTED_VALUE"""),"7102288690")</f>
        <v>7102288690</v>
      </c>
      <c r="U61" s="12" t="str">
        <f>IFERROR(__xludf.DUMMYFUNCTION("""COMPUTED_VALUE"""),"JayPay904")</f>
        <v>JayPay904</v>
      </c>
      <c r="V61" s="12" t="str">
        <f>IFERROR(__xludf.DUMMYFUNCTION("""COMPUTED_VALUE"""),"Florida")</f>
        <v>Florida</v>
      </c>
      <c r="W61" s="12" t="str">
        <f>IFERROR(__xludf.DUMMYFUNCTION("""COMPUTED_VALUE"""),"9045057259")</f>
        <v>9045057259</v>
      </c>
    </row>
    <row r="62">
      <c r="T62" s="12" t="str">
        <f>IFERROR(__xludf.DUMMYFUNCTION("""COMPUTED_VALUE"""),"5278191990")</f>
        <v>5278191990</v>
      </c>
      <c r="U62" s="12"/>
      <c r="V62" s="12" t="str">
        <f>IFERROR(__xludf.DUMMYFUNCTION("""COMPUTED_VALUE"""),"North Carolina")</f>
        <v>North Carolina</v>
      </c>
      <c r="W62" s="12"/>
    </row>
    <row r="63">
      <c r="T63" s="12" t="str">
        <f>IFERROR(__xludf.DUMMYFUNCTION("""COMPUTED_VALUE"""),"1915290075")</f>
        <v>1915290075</v>
      </c>
      <c r="U63" s="12" t="str">
        <f>IFERROR(__xludf.DUMMYFUNCTION("""COMPUTED_VALUE"""),"Treywitdabandz")</f>
        <v>Treywitdabandz</v>
      </c>
      <c r="V63" s="12" t="str">
        <f>IFERROR(__xludf.DUMMYFUNCTION("""COMPUTED_VALUE"""),"North Carolina")</f>
        <v>North Carolina</v>
      </c>
      <c r="W63" s="12" t="str">
        <f>IFERROR(__xludf.DUMMYFUNCTION("""COMPUTED_VALUE"""),"7047627246")</f>
        <v>7047627246</v>
      </c>
    </row>
    <row r="64">
      <c r="T64" s="12" t="str">
        <f>IFERROR(__xludf.DUMMYFUNCTION("""COMPUTED_VALUE"""),"2138489720")</f>
        <v>2138489720</v>
      </c>
      <c r="U64" s="12" t="str">
        <f>IFERROR(__xludf.DUMMYFUNCTION("""COMPUTED_VALUE"""),"Sac_Chasxn")</f>
        <v>Sac_Chasxn</v>
      </c>
      <c r="V64" s="12" t="str">
        <f>IFERROR(__xludf.DUMMYFUNCTION("""COMPUTED_VALUE"""),"Florida, California, Florida, California, Georgia")</f>
        <v>Florida, California, Florida, California, Georgia</v>
      </c>
      <c r="W64" s="12" t="str">
        <f>IFERROR(__xludf.DUMMYFUNCTION("""COMPUTED_VALUE"""),"+13216635647")</f>
        <v>+13216635647</v>
      </c>
    </row>
    <row r="65">
      <c r="T65" s="12" t="str">
        <f>IFERROR(__xludf.DUMMYFUNCTION("""COMPUTED_VALUE"""),"6998609724")</f>
        <v>6998609724</v>
      </c>
      <c r="U65" s="12" t="str">
        <f>IFERROR(__xludf.DUMMYFUNCTION("""COMPUTED_VALUE"""),"UpStateExotix")</f>
        <v>UpStateExotix</v>
      </c>
      <c r="V65" s="12" t="str">
        <f>IFERROR(__xludf.DUMMYFUNCTION("""COMPUTED_VALUE"""),"North Carolina, South Carolina, Oklahoma, California, New York, Florida, Virginia")</f>
        <v>North Carolina, South Carolina, Oklahoma, California, New York, Florida, Virginia</v>
      </c>
      <c r="W65" s="12"/>
    </row>
    <row r="66">
      <c r="T66" s="12" t="str">
        <f>IFERROR(__xludf.DUMMYFUNCTION("""COMPUTED_VALUE"""),"5610247798")</f>
        <v>5610247798</v>
      </c>
      <c r="U66" s="12"/>
      <c r="V66" s="12" t="str">
        <f>IFERROR(__xludf.DUMMYFUNCTION("""COMPUTED_VALUE"""),"Delaware, Pennsylvania")</f>
        <v>Delaware, Pennsylvania</v>
      </c>
      <c r="W66" s="12"/>
    </row>
    <row r="67">
      <c r="T67" s="12" t="str">
        <f>IFERROR(__xludf.DUMMYFUNCTION("""COMPUTED_VALUE"""),"5055477585")</f>
        <v>5055477585</v>
      </c>
      <c r="U67" s="12" t="str">
        <f>IFERROR(__xludf.DUMMYFUNCTION("""COMPUTED_VALUE"""),"official4EverHi")</f>
        <v>official4EverHi</v>
      </c>
      <c r="V67" s="12" t="str">
        <f>IFERROR(__xludf.DUMMYFUNCTION("""COMPUTED_VALUE"""),"North Carolina")</f>
        <v>North Carolina</v>
      </c>
      <c r="W67" s="12" t="str">
        <f>IFERROR(__xludf.DUMMYFUNCTION("""COMPUTED_VALUE"""),"78661409❎")</f>
        <v>78661409❎</v>
      </c>
    </row>
    <row r="68">
      <c r="T68" s="12" t="str">
        <f>IFERROR(__xludf.DUMMYFUNCTION("""COMPUTED_VALUE"""),"2083963984")</f>
        <v>2083963984</v>
      </c>
      <c r="U68" s="12" t="str">
        <f>IFERROR(__xludf.DUMMYFUNCTION("""COMPUTED_VALUE"""),"johndoe754")</f>
        <v>johndoe754</v>
      </c>
      <c r="V68" s="12" t="str">
        <f>IFERROR(__xludf.DUMMYFUNCTION("""COMPUTED_VALUE"""),"Georgia")</f>
        <v>Georgia</v>
      </c>
      <c r="W68" s="12"/>
    </row>
    <row r="69">
      <c r="T69" s="12" t="str">
        <f>IFERROR(__xludf.DUMMYFUNCTION("""COMPUTED_VALUE"""),"5033597045")</f>
        <v>5033597045</v>
      </c>
      <c r="U69" s="12"/>
      <c r="V69" s="12" t="str">
        <f>IFERROR(__xludf.DUMMYFUNCTION("""COMPUTED_VALUE"""),"North Carolina")</f>
        <v>North Carolina</v>
      </c>
      <c r="W69" s="12"/>
    </row>
    <row r="70">
      <c r="T70" s="12" t="str">
        <f>IFERROR(__xludf.DUMMYFUNCTION("""COMPUTED_VALUE"""),"6309611361")</f>
        <v>6309611361</v>
      </c>
      <c r="U70" s="12" t="str">
        <f>IFERROR(__xludf.DUMMYFUNCTION("""COMPUTED_VALUE"""),"fundcollecting")</f>
        <v>fundcollecting</v>
      </c>
      <c r="V70" s="12" t="str">
        <f>IFERROR(__xludf.DUMMYFUNCTION("""COMPUTED_VALUE"""),"Georgia")</f>
        <v>Georgia</v>
      </c>
      <c r="W70" s="12"/>
    </row>
    <row r="71">
      <c r="T71" s="12" t="str">
        <f>IFERROR(__xludf.DUMMYFUNCTION("""COMPUTED_VALUE"""),"7033791335")</f>
        <v>7033791335</v>
      </c>
      <c r="U71" s="12"/>
      <c r="V71" s="12" t="str">
        <f>IFERROR(__xludf.DUMMYFUNCTION("""COMPUTED_VALUE"""),"North Carolina, North Carolina")</f>
        <v>North Carolina, North Carolina</v>
      </c>
      <c r="W71" s="12"/>
    </row>
    <row r="72">
      <c r="T72" s="12" t="str">
        <f>IFERROR(__xludf.DUMMYFUNCTION("""COMPUTED_VALUE"""),"1208630592")</f>
        <v>1208630592</v>
      </c>
      <c r="U72" s="12" t="str">
        <f>IFERROR(__xludf.DUMMYFUNCTION("""COMPUTED_VALUE"""),"BgFamzz")</f>
        <v>BgFamzz</v>
      </c>
      <c r="V72" s="12" t="str">
        <f>IFERROR(__xludf.DUMMYFUNCTION("""COMPUTED_VALUE"""),"Florida")</f>
        <v>Florida</v>
      </c>
      <c r="W72" s="12" t="str">
        <f>IFERROR(__xludf.DUMMYFUNCTION("""COMPUTED_VALUE"""),"9414161648")</f>
        <v>9414161648</v>
      </c>
    </row>
    <row r="73">
      <c r="T73" s="12" t="str">
        <f>IFERROR(__xludf.DUMMYFUNCTION("""COMPUTED_VALUE"""),"6064482362")</f>
        <v>6064482362</v>
      </c>
      <c r="U73" s="12" t="str">
        <f>IFERROR(__xludf.DUMMYFUNCTION("""COMPUTED_VALUE"""),"BliccyPicks")</f>
        <v>BliccyPicks</v>
      </c>
      <c r="V73" s="12" t="str">
        <f>IFERROR(__xludf.DUMMYFUNCTION("""COMPUTED_VALUE"""),"Virginia")</f>
        <v>Virginia</v>
      </c>
      <c r="W73" s="12"/>
    </row>
    <row r="74">
      <c r="T74" s="12" t="str">
        <f>IFERROR(__xludf.DUMMYFUNCTION("""COMPUTED_VALUE"""),"5028131098")</f>
        <v>5028131098</v>
      </c>
      <c r="U74" s="12" t="str">
        <f>IFERROR(__xludf.DUMMYFUNCTION("""COMPUTED_VALUE"""),"Buddharado")</f>
        <v>Buddharado</v>
      </c>
      <c r="V74" s="12" t="str">
        <f>IFERROR(__xludf.DUMMYFUNCTION("""COMPUTED_VALUE"""),"Maryland, North Carolina")</f>
        <v>Maryland, North Carolina</v>
      </c>
      <c r="W74" s="12"/>
    </row>
    <row r="75">
      <c r="T75" s="12" t="str">
        <f>IFERROR(__xludf.DUMMYFUNCTION("""COMPUTED_VALUE"""),"1526172601")</f>
        <v>1526172601</v>
      </c>
      <c r="U75" s="12" t="str">
        <f>IFERROR(__xludf.DUMMYFUNCTION("""COMPUTED_VALUE"""),"Fire_terpzPacks")</f>
        <v>Fire_terpzPacks</v>
      </c>
      <c r="V75" s="12" t="str">
        <f>IFERROR(__xludf.DUMMYFUNCTION("""COMPUTED_VALUE"""),"North Carolina")</f>
        <v>North Carolina</v>
      </c>
      <c r="W75" s="12"/>
    </row>
    <row r="76">
      <c r="T76" s="12" t="str">
        <f>IFERROR(__xludf.DUMMYFUNCTION("""COMPUTED_VALUE"""),"1605371895")</f>
        <v>1605371895</v>
      </c>
      <c r="U76" s="12" t="str">
        <f>IFERROR(__xludf.DUMMYFUNCTION("""COMPUTED_VALUE"""),"moneyovaeverything21")</f>
        <v>moneyovaeverything21</v>
      </c>
      <c r="V76" s="12" t="str">
        <f>IFERROR(__xludf.DUMMYFUNCTION("""COMPUTED_VALUE"""),"Massachusetts")</f>
        <v>Massachusetts</v>
      </c>
      <c r="W76" s="12"/>
    </row>
    <row r="77">
      <c r="T77" s="12" t="str">
        <f>IFERROR(__xludf.DUMMYFUNCTION("""COMPUTED_VALUE"""),"6741237379")</f>
        <v>6741237379</v>
      </c>
      <c r="U77" s="12" t="str">
        <f>IFERROR(__xludf.DUMMYFUNCTION("""COMPUTED_VALUE"""),"Kushadelic")</f>
        <v>Kushadelic</v>
      </c>
      <c r="V77" s="12" t="str">
        <f>IFERROR(__xludf.DUMMYFUNCTION("""COMPUTED_VALUE"""),"California")</f>
        <v>California</v>
      </c>
      <c r="W77" s="12"/>
    </row>
    <row r="78">
      <c r="T78" s="12" t="str">
        <f>IFERROR(__xludf.DUMMYFUNCTION("""COMPUTED_VALUE"""),"7105830781")</f>
        <v>7105830781</v>
      </c>
      <c r="U78" s="12"/>
      <c r="V78" s="12" t="str">
        <f>IFERROR(__xludf.DUMMYFUNCTION("""COMPUTED_VALUE"""),"North Carolina")</f>
        <v>North Carolina</v>
      </c>
      <c r="W78" s="12"/>
    </row>
    <row r="79">
      <c r="T79" s="12" t="str">
        <f>IFERROR(__xludf.DUMMYFUNCTION("""COMPUTED_VALUE"""),"1743323021")</f>
        <v>1743323021</v>
      </c>
      <c r="U79" s="12" t="str">
        <f>IFERROR(__xludf.DUMMYFUNCTION("""COMPUTED_VALUE"""),"WhoWarehouse")</f>
        <v>WhoWarehouse</v>
      </c>
      <c r="V79" s="12" t="str">
        <f>IFERROR(__xludf.DUMMYFUNCTION("""COMPUTED_VALUE"""),"North Carolina")</f>
        <v>North Carolina</v>
      </c>
      <c r="W79" s="12" t="str">
        <f>IFERROR(__xludf.DUMMYFUNCTION("""COMPUTED_VALUE"""),"9192102104")</f>
        <v>9192102104</v>
      </c>
    </row>
    <row r="80">
      <c r="T80" s="12" t="str">
        <f>IFERROR(__xludf.DUMMYFUNCTION("""COMPUTED_VALUE"""),"1955813098")</f>
        <v>1955813098</v>
      </c>
      <c r="U80" s="12" t="str">
        <f>IFERROR(__xludf.DUMMYFUNCTION("""COMPUTED_VALUE"""),"youngshinerwitthepacks")</f>
        <v>youngshinerwitthepacks</v>
      </c>
      <c r="V80" s="12" t="str">
        <f>IFERROR(__xludf.DUMMYFUNCTION("""COMPUTED_VALUE"""),"Massachusetts")</f>
        <v>Massachusetts</v>
      </c>
      <c r="W80" s="12"/>
    </row>
    <row r="81">
      <c r="T81" s="12" t="str">
        <f>IFERROR(__xludf.DUMMYFUNCTION("""COMPUTED_VALUE"""),"6405712193")</f>
        <v>6405712193</v>
      </c>
      <c r="U81" s="12"/>
      <c r="V81" s="12" t="str">
        <f>IFERROR(__xludf.DUMMYFUNCTION("""COMPUTED_VALUE"""),"South Carolina, South Carolina")</f>
        <v>South Carolina, South Carolina</v>
      </c>
      <c r="W81" s="12"/>
    </row>
    <row r="82">
      <c r="T82" s="12" t="str">
        <f>IFERROR(__xludf.DUMMYFUNCTION("""COMPUTED_VALUE"""),"1090853559")</f>
        <v>1090853559</v>
      </c>
      <c r="U82" s="12" t="str">
        <f>IFERROR(__xludf.DUMMYFUNCTION("""COMPUTED_VALUE"""),"finessegod22")</f>
        <v>finessegod22</v>
      </c>
      <c r="V82" s="12" t="str">
        <f>IFERROR(__xludf.DUMMYFUNCTION("""COMPUTED_VALUE"""),"Florida")</f>
        <v>Florida</v>
      </c>
      <c r="W82" s="12"/>
    </row>
    <row r="83">
      <c r="T83" s="12" t="str">
        <f>IFERROR(__xludf.DUMMYFUNCTION("""COMPUTED_VALUE"""),"1689827951")</f>
        <v>1689827951</v>
      </c>
      <c r="U83" s="12"/>
      <c r="V83" s="12" t="str">
        <f>IFERROR(__xludf.DUMMYFUNCTION("""COMPUTED_VALUE"""),"California, California")</f>
        <v>California, California</v>
      </c>
      <c r="W83" s="12"/>
    </row>
    <row r="84">
      <c r="T84" s="12" t="str">
        <f>IFERROR(__xludf.DUMMYFUNCTION("""COMPUTED_VALUE"""),"963674368")</f>
        <v>963674368</v>
      </c>
      <c r="U84" s="12" t="str">
        <f>IFERROR(__xludf.DUMMYFUNCTION("""COMPUTED_VALUE"""),"MurdaWorthExotics")</f>
        <v>MurdaWorthExotics</v>
      </c>
      <c r="V84" s="12" t="str">
        <f>IFERROR(__xludf.DUMMYFUNCTION("""COMPUTED_VALUE"""),"Oklahoma, Texas")</f>
        <v>Oklahoma, Texas</v>
      </c>
      <c r="W84" s="12"/>
    </row>
    <row r="85">
      <c r="T85" s="12" t="str">
        <f>IFERROR(__xludf.DUMMYFUNCTION("""COMPUTED_VALUE"""),"7216476058")</f>
        <v>7216476058</v>
      </c>
      <c r="U85" s="12"/>
      <c r="V85" s="12" t="str">
        <f>IFERROR(__xludf.DUMMYFUNCTION("""COMPUTED_VALUE"""),"Massachusetts")</f>
        <v>Massachusetts</v>
      </c>
      <c r="W85" s="12"/>
    </row>
    <row r="86">
      <c r="T86" s="12" t="str">
        <f>IFERROR(__xludf.DUMMYFUNCTION("""COMPUTED_VALUE"""),"7090016183")</f>
        <v>7090016183</v>
      </c>
      <c r="U86" s="12"/>
      <c r="V86" s="12" t="str">
        <f>IFERROR(__xludf.DUMMYFUNCTION("""COMPUTED_VALUE"""),"North Carolina")</f>
        <v>North Carolina</v>
      </c>
      <c r="W86" s="12"/>
    </row>
    <row r="87">
      <c r="T87" s="12" t="str">
        <f>IFERROR(__xludf.DUMMYFUNCTION("""COMPUTED_VALUE"""),"7492307993")</f>
        <v>7492307993</v>
      </c>
      <c r="U87" s="12"/>
      <c r="V87" s="12" t="str">
        <f>IFERROR(__xludf.DUMMYFUNCTION("""COMPUTED_VALUE"""),"North Carolina, South Carolina")</f>
        <v>North Carolina, South Carolina</v>
      </c>
      <c r="W87" s="12" t="str">
        <f>IFERROR(__xludf.DUMMYFUNCTION("""COMPUTED_VALUE"""),"8645919704")</f>
        <v>8645919704</v>
      </c>
    </row>
    <row r="88">
      <c r="T88" s="12" t="str">
        <f>IFERROR(__xludf.DUMMYFUNCTION("""COMPUTED_VALUE"""),"1037729379")</f>
        <v>1037729379</v>
      </c>
      <c r="U88" s="12" t="str">
        <f>IFERROR(__xludf.DUMMYFUNCTION("""COMPUTED_VALUE"""),"absoarin")</f>
        <v>absoarin</v>
      </c>
      <c r="V88" s="12" t="str">
        <f>IFERROR(__xludf.DUMMYFUNCTION("""COMPUTED_VALUE"""),"Massachusetts")</f>
        <v>Massachusetts</v>
      </c>
      <c r="W88" s="12" t="str">
        <f>IFERROR(__xludf.DUMMYFUNCTION("""COMPUTED_VALUE"""),"7744414533")</f>
        <v>7744414533</v>
      </c>
    </row>
    <row r="89">
      <c r="T89" s="12" t="str">
        <f>IFERROR(__xludf.DUMMYFUNCTION("""COMPUTED_VALUE"""),"1493638342")</f>
        <v>1493638342</v>
      </c>
      <c r="U89" s="12"/>
      <c r="V89" s="12" t="str">
        <f>IFERROR(__xludf.DUMMYFUNCTION("""COMPUTED_VALUE"""),"Georgia")</f>
        <v>Georgia</v>
      </c>
      <c r="W89" s="12" t="str">
        <f>IFERROR(__xludf.DUMMYFUNCTION("""COMPUTED_VALUE"""),"19015928760")</f>
        <v>19015928760</v>
      </c>
    </row>
    <row r="90">
      <c r="T90" s="12" t="str">
        <f>IFERROR(__xludf.DUMMYFUNCTION("""COMPUTED_VALUE"""),"959861361")</f>
        <v>959861361</v>
      </c>
      <c r="U90" s="12" t="str">
        <f>IFERROR(__xludf.DUMMYFUNCTION("""COMPUTED_VALUE"""),"RJF420")</f>
        <v>RJF420</v>
      </c>
      <c r="V90" s="12" t="str">
        <f>IFERROR(__xludf.DUMMYFUNCTION("""COMPUTED_VALUE"""),"New York, California")</f>
        <v>New York, California</v>
      </c>
      <c r="W90" s="12"/>
    </row>
    <row r="91">
      <c r="T91" s="12" t="str">
        <f>IFERROR(__xludf.DUMMYFUNCTION("""COMPUTED_VALUE"""),"5185021684")</f>
        <v>5185021684</v>
      </c>
      <c r="U91" s="12" t="str">
        <f>IFERROR(__xludf.DUMMYFUNCTION("""COMPUTED_VALUE"""),"Griggstreetbaby")</f>
        <v>Griggstreetbaby</v>
      </c>
      <c r="V91" s="12" t="str">
        <f>IFERROR(__xludf.DUMMYFUNCTION("""COMPUTED_VALUE"""),"North Carolina, North Carolina")</f>
        <v>North Carolina, North Carolina</v>
      </c>
      <c r="W91" s="12" t="str">
        <f>IFERROR(__xludf.DUMMYFUNCTION("""COMPUTED_VALUE"""),"7042441948")</f>
        <v>7042441948</v>
      </c>
    </row>
    <row r="92">
      <c r="T92" s="12" t="str">
        <f>IFERROR(__xludf.DUMMYFUNCTION("""COMPUTED_VALUE"""),"5482435797")</f>
        <v>5482435797</v>
      </c>
      <c r="U92" s="12" t="str">
        <f>IFERROR(__xludf.DUMMYFUNCTION("""COMPUTED_VALUE"""),"andrew_gas_420")</f>
        <v>andrew_gas_420</v>
      </c>
      <c r="V92" s="12" t="str">
        <f>IFERROR(__xludf.DUMMYFUNCTION("""COMPUTED_VALUE"""),"Delaware, California, Texas")</f>
        <v>Delaware, California, Texas</v>
      </c>
      <c r="W92" s="12"/>
    </row>
    <row r="93">
      <c r="T93" s="12" t="str">
        <f>IFERROR(__xludf.DUMMYFUNCTION("""COMPUTED_VALUE"""),"2079327154")</f>
        <v>2079327154</v>
      </c>
      <c r="U93" s="12"/>
      <c r="V93" s="12" t="str">
        <f>IFERROR(__xludf.DUMMYFUNCTION("""COMPUTED_VALUE"""),"California")</f>
        <v>California</v>
      </c>
      <c r="W93" s="12"/>
    </row>
    <row r="94">
      <c r="T94" s="12" t="str">
        <f>IFERROR(__xludf.DUMMYFUNCTION("""COMPUTED_VALUE"""),"5391893816")</f>
        <v>5391893816</v>
      </c>
      <c r="U94" s="12" t="str">
        <f>IFERROR(__xludf.DUMMYFUNCTION("""COMPUTED_VALUE"""),"Timedontstop")</f>
        <v>Timedontstop</v>
      </c>
      <c r="V94" s="12" t="str">
        <f>IFERROR(__xludf.DUMMYFUNCTION("""COMPUTED_VALUE"""),"North Carolina")</f>
        <v>North Carolina</v>
      </c>
      <c r="W94" s="12"/>
    </row>
    <row r="95">
      <c r="T95" s="12" t="str">
        <f>IFERROR(__xludf.DUMMYFUNCTION("""COMPUTED_VALUE"""),"7158016743")</f>
        <v>7158016743</v>
      </c>
      <c r="U95" s="12" t="str">
        <f>IFERROR(__xludf.DUMMYFUNCTION("""COMPUTED_VALUE"""),"BoxBoyzWay2")</f>
        <v>BoxBoyzWay2</v>
      </c>
      <c r="V95" s="12" t="str">
        <f>IFERROR(__xludf.DUMMYFUNCTION("""COMPUTED_VALUE"""),"Oklahoma")</f>
        <v>Oklahoma</v>
      </c>
      <c r="W95" s="12"/>
    </row>
    <row r="96">
      <c r="T96" s="12" t="str">
        <f>IFERROR(__xludf.DUMMYFUNCTION("""COMPUTED_VALUE"""),"5019633939")</f>
        <v>5019633939</v>
      </c>
      <c r="U96" s="12"/>
      <c r="V96" s="12" t="str">
        <f>IFERROR(__xludf.DUMMYFUNCTION("""COMPUTED_VALUE"""),"Texas")</f>
        <v>Texas</v>
      </c>
      <c r="W96" s="12"/>
    </row>
    <row r="97">
      <c r="T97" s="12" t="str">
        <f>IFERROR(__xludf.DUMMYFUNCTION("""COMPUTED_VALUE"""),"6751614872")</f>
        <v>6751614872</v>
      </c>
      <c r="U97" s="12"/>
      <c r="V97" s="12" t="str">
        <f>IFERROR(__xludf.DUMMYFUNCTION("""COMPUTED_VALUE"""),"New York")</f>
        <v>New York</v>
      </c>
      <c r="W97" s="12"/>
    </row>
    <row r="98">
      <c r="T98" s="12" t="str">
        <f>IFERROR(__xludf.DUMMYFUNCTION("""COMPUTED_VALUE"""),"5819384400")</f>
        <v>5819384400</v>
      </c>
      <c r="U98" s="12" t="str">
        <f>IFERROR(__xludf.DUMMYFUNCTION("""COMPUTED_VALUE"""),"YSLPACKS")</f>
        <v>YSLPACKS</v>
      </c>
      <c r="V98" s="12" t="str">
        <f>IFERROR(__xludf.DUMMYFUNCTION("""COMPUTED_VALUE"""),"Texas, North Carolina")</f>
        <v>Texas, North Carolina</v>
      </c>
      <c r="W98" s="12"/>
    </row>
    <row r="99">
      <c r="T99" s="12" t="str">
        <f>IFERROR(__xludf.DUMMYFUNCTION("""COMPUTED_VALUE"""),"1381437700")</f>
        <v>1381437700</v>
      </c>
      <c r="U99" s="12" t="str">
        <f>IFERROR(__xludf.DUMMYFUNCTION("""COMPUTED_VALUE"""),"TommyFiles448")</f>
        <v>TommyFiles448</v>
      </c>
      <c r="V99" s="12" t="str">
        <f>IFERROR(__xludf.DUMMYFUNCTION("""COMPUTED_VALUE"""),"North Carolina")</f>
        <v>North Carolina</v>
      </c>
      <c r="W99" s="12"/>
    </row>
    <row r="100">
      <c r="T100" s="12" t="str">
        <f>IFERROR(__xludf.DUMMYFUNCTION("""COMPUTED_VALUE"""),"7068581558")</f>
        <v>7068581558</v>
      </c>
      <c r="U100" s="12"/>
      <c r="V100" s="12" t="str">
        <f>IFERROR(__xludf.DUMMYFUNCTION("""COMPUTED_VALUE"""),"North Carolina")</f>
        <v>North Carolina</v>
      </c>
      <c r="W100" s="12"/>
    </row>
    <row r="101">
      <c r="T101" s="12" t="str">
        <f>IFERROR(__xludf.DUMMYFUNCTION("""COMPUTED_VALUE"""),"5630503390")</f>
        <v>5630503390</v>
      </c>
      <c r="U101" s="12" t="str">
        <f>IFERROR(__xludf.DUMMYFUNCTION("""COMPUTED_VALUE"""),"Nico8001")</f>
        <v>Nico8001</v>
      </c>
      <c r="V101" s="12" t="str">
        <f>IFERROR(__xludf.DUMMYFUNCTION("""COMPUTED_VALUE"""),"Virginia")</f>
        <v>Virginia</v>
      </c>
      <c r="W101" s="12"/>
    </row>
    <row r="102">
      <c r="T102" s="12" t="str">
        <f>IFERROR(__xludf.DUMMYFUNCTION("""COMPUTED_VALUE"""),"1649075809")</f>
        <v>1649075809</v>
      </c>
      <c r="U102" s="12" t="str">
        <f>IFERROR(__xludf.DUMMYFUNCTION("""COMPUTED_VALUE"""),"punchingk2")</f>
        <v>punchingk2</v>
      </c>
      <c r="V102" s="12" t="str">
        <f>IFERROR(__xludf.DUMMYFUNCTION("""COMPUTED_VALUE"""),"Florida")</f>
        <v>Florida</v>
      </c>
      <c r="W102" s="12"/>
    </row>
    <row r="103">
      <c r="T103" s="12" t="str">
        <f>IFERROR(__xludf.DUMMYFUNCTION("""COMPUTED_VALUE"""),"667562445")</f>
        <v>667562445</v>
      </c>
      <c r="U103" s="12" t="str">
        <f>IFERROR(__xludf.DUMMYFUNCTION("""COMPUTED_VALUE"""),"Makin_bandz")</f>
        <v>Makin_bandz</v>
      </c>
      <c r="V103" s="12" t="str">
        <f>IFERROR(__xludf.DUMMYFUNCTION("""COMPUTED_VALUE"""),"Texas, Virginia")</f>
        <v>Texas, Virginia</v>
      </c>
      <c r="W103" s="12"/>
    </row>
    <row r="104">
      <c r="T104" s="12" t="str">
        <f>IFERROR(__xludf.DUMMYFUNCTION("""COMPUTED_VALUE"""),"5562665349")</f>
        <v>5562665349</v>
      </c>
      <c r="U104" s="12" t="str">
        <f>IFERROR(__xludf.DUMMYFUNCTION("""COMPUTED_VALUE"""),"UPTOP_EXOTICS")</f>
        <v>UPTOP_EXOTICS</v>
      </c>
      <c r="V104" s="12" t="str">
        <f>IFERROR(__xludf.DUMMYFUNCTION("""COMPUTED_VALUE"""),"Pennsylvania")</f>
        <v>Pennsylvania</v>
      </c>
      <c r="W104" s="12"/>
    </row>
    <row r="105">
      <c r="T105" s="12" t="str">
        <f>IFERROR(__xludf.DUMMYFUNCTION("""COMPUTED_VALUE"""),"5371499486")</f>
        <v>5371499486</v>
      </c>
      <c r="U105" s="12" t="str">
        <f>IFERROR(__xludf.DUMMYFUNCTION("""COMPUTED_VALUE"""),"GEORGIA_REBEL")</f>
        <v>GEORGIA_REBEL</v>
      </c>
      <c r="V105" s="12" t="str">
        <f>IFERROR(__xludf.DUMMYFUNCTION("""COMPUTED_VALUE"""),"California")</f>
        <v>California</v>
      </c>
      <c r="W105" s="12"/>
    </row>
    <row r="106">
      <c r="T106" s="12" t="str">
        <f>IFERROR(__xludf.DUMMYFUNCTION("""COMPUTED_VALUE"""),"5534794395")</f>
        <v>5534794395</v>
      </c>
      <c r="U106" s="12" t="str">
        <f>IFERROR(__xludf.DUMMYFUNCTION("""COMPUTED_VALUE"""),"SmackKingz")</f>
        <v>SmackKingz</v>
      </c>
      <c r="V106" s="12" t="str">
        <f>IFERROR(__xludf.DUMMYFUNCTION("""COMPUTED_VALUE"""),"North Carolina, Maryland")</f>
        <v>North Carolina, Maryland</v>
      </c>
      <c r="W106" s="12"/>
    </row>
    <row r="107">
      <c r="T107" s="12" t="str">
        <f>IFERROR(__xludf.DUMMYFUNCTION("""COMPUTED_VALUE"""),"5498827560")</f>
        <v>5498827560</v>
      </c>
      <c r="U107" s="12" t="str">
        <f>IFERROR(__xludf.DUMMYFUNCTION("""COMPUTED_VALUE"""),"Shiesty_Buds805")</f>
        <v>Shiesty_Buds805</v>
      </c>
      <c r="V107" s="12" t="str">
        <f>IFERROR(__xludf.DUMMYFUNCTION("""COMPUTED_VALUE"""),"Virginia")</f>
        <v>Virginia</v>
      </c>
      <c r="W107" s="12" t="str">
        <f>IFERROR(__xludf.DUMMYFUNCTION("""COMPUTED_VALUE"""),"27661886920")</f>
        <v>27661886920</v>
      </c>
    </row>
    <row r="108">
      <c r="T108" s="12" t="str">
        <f>IFERROR(__xludf.DUMMYFUNCTION("""COMPUTED_VALUE"""),"5798553195")</f>
        <v>5798553195</v>
      </c>
      <c r="U108" s="12"/>
      <c r="V108" s="12" t="str">
        <f>IFERROR(__xludf.DUMMYFUNCTION("""COMPUTED_VALUE"""),"North Carolina")</f>
        <v>North Carolina</v>
      </c>
      <c r="W108" s="12"/>
    </row>
    <row r="109">
      <c r="T109" s="12" t="str">
        <f>IFERROR(__xludf.DUMMYFUNCTION("""COMPUTED_VALUE"""),"6230047759")</f>
        <v>6230047759</v>
      </c>
      <c r="U109" s="12" t="str">
        <f>IFERROR(__xludf.DUMMYFUNCTION("""COMPUTED_VALUE"""),"topshelfmk")</f>
        <v>topshelfmk</v>
      </c>
      <c r="V109" s="12" t="str">
        <f>IFERROR(__xludf.DUMMYFUNCTION("""COMPUTED_VALUE"""),"North Carolina, California")</f>
        <v>North Carolina, California</v>
      </c>
      <c r="W109" s="12"/>
    </row>
    <row r="110">
      <c r="T110" s="12" t="str">
        <f>IFERROR(__xludf.DUMMYFUNCTION("""COMPUTED_VALUE"""),"6285578540")</f>
        <v>6285578540</v>
      </c>
      <c r="U110" s="12"/>
      <c r="V110" s="12" t="str">
        <f>IFERROR(__xludf.DUMMYFUNCTION("""COMPUTED_VALUE"""),"New York")</f>
        <v>New York</v>
      </c>
      <c r="W110" s="12"/>
    </row>
    <row r="111">
      <c r="T111" s="12" t="str">
        <f>IFERROR(__xludf.DUMMYFUNCTION("""COMPUTED_VALUE"""),"5732075903")</f>
        <v>5732075903</v>
      </c>
      <c r="U111" s="12" t="str">
        <f>IFERROR(__xludf.DUMMYFUNCTION("""COMPUTED_VALUE"""),"IceKreamjokes")</f>
        <v>IceKreamjokes</v>
      </c>
      <c r="V111" s="12" t="str">
        <f>IFERROR(__xludf.DUMMYFUNCTION("""COMPUTED_VALUE"""),"California, California")</f>
        <v>California, California</v>
      </c>
      <c r="W111" s="12" t="str">
        <f>IFERROR(__xludf.DUMMYFUNCTION("""COMPUTED_VALUE"""),"12527130215")</f>
        <v>12527130215</v>
      </c>
    </row>
    <row r="112">
      <c r="T112" s="12" t="str">
        <f>IFERROR(__xludf.DUMMYFUNCTION("""COMPUTED_VALUE"""),"5539852621")</f>
        <v>5539852621</v>
      </c>
      <c r="U112" s="12"/>
      <c r="V112" s="12" t="str">
        <f>IFERROR(__xludf.DUMMYFUNCTION("""COMPUTED_VALUE"""),"North Carolina, Virginia")</f>
        <v>North Carolina, Virginia</v>
      </c>
      <c r="W112" s="12"/>
    </row>
    <row r="113">
      <c r="T113" s="12" t="str">
        <f>IFERROR(__xludf.DUMMYFUNCTION("""COMPUTED_VALUE"""),"959963386")</f>
        <v>959963386</v>
      </c>
      <c r="U113" s="12" t="str">
        <f>IFERROR(__xludf.DUMMYFUNCTION("""COMPUTED_VALUE"""),"boxboysz")</f>
        <v>boxboysz</v>
      </c>
      <c r="V113" s="12" t="str">
        <f>IFERROR(__xludf.DUMMYFUNCTION("""COMPUTED_VALUE"""),"New York")</f>
        <v>New York</v>
      </c>
      <c r="W113" s="12"/>
    </row>
    <row r="114">
      <c r="T114" s="12" t="str">
        <f>IFERROR(__xludf.DUMMYFUNCTION("""COMPUTED_VALUE"""),"7002657440")</f>
        <v>7002657440</v>
      </c>
      <c r="U114" s="12" t="str">
        <f>IFERROR(__xludf.DUMMYFUNCTION("""COMPUTED_VALUE"""),"Hefsff_exotics")</f>
        <v>Hefsff_exotics</v>
      </c>
      <c r="V114" s="12" t="str">
        <f>IFERROR(__xludf.DUMMYFUNCTION("""COMPUTED_VALUE"""),"North Carolina")</f>
        <v>North Carolina</v>
      </c>
      <c r="W114" s="12"/>
    </row>
    <row r="115">
      <c r="T115" s="12" t="str">
        <f>IFERROR(__xludf.DUMMYFUNCTION("""COMPUTED_VALUE"""),"6292531594")</f>
        <v>6292531594</v>
      </c>
      <c r="U115" s="12"/>
      <c r="V115" s="12" t="str">
        <f>IFERROR(__xludf.DUMMYFUNCTION("""COMPUTED_VALUE"""),"Florida")</f>
        <v>Florida</v>
      </c>
      <c r="W115" s="12"/>
    </row>
    <row r="116">
      <c r="T116" s="12" t="str">
        <f>IFERROR(__xludf.DUMMYFUNCTION("""COMPUTED_VALUE"""),"898352334")</f>
        <v>898352334</v>
      </c>
      <c r="U116" s="12"/>
      <c r="V116" s="12" t="str">
        <f>IFERROR(__xludf.DUMMYFUNCTION("""COMPUTED_VALUE"""),"Oklahoma, North Carolina, California, Pennsylvania, New York")</f>
        <v>Oklahoma, North Carolina, California, Pennsylvania, New York</v>
      </c>
      <c r="W116" s="12" t="str">
        <f>IFERROR(__xludf.DUMMYFUNCTION("""COMPUTED_VALUE"""),"18038309319")</f>
        <v>18038309319</v>
      </c>
    </row>
    <row r="117">
      <c r="T117" s="12" t="str">
        <f>IFERROR(__xludf.DUMMYFUNCTION("""COMPUTED_VALUE"""),"6072980337")</f>
        <v>6072980337</v>
      </c>
      <c r="U117" s="12" t="str">
        <f>IFERROR(__xludf.DUMMYFUNCTION("""COMPUTED_VALUE"""),"stickyboyz_dm")</f>
        <v>stickyboyz_dm</v>
      </c>
      <c r="V117" s="12" t="str">
        <f>IFERROR(__xludf.DUMMYFUNCTION("""COMPUTED_VALUE"""),"Florida")</f>
        <v>Florida</v>
      </c>
      <c r="W117" s="12"/>
    </row>
    <row r="118">
      <c r="T118" s="12" t="str">
        <f>IFERROR(__xludf.DUMMYFUNCTION("""COMPUTED_VALUE"""),"1629500596")</f>
        <v>1629500596</v>
      </c>
      <c r="U118" s="12" t="str">
        <f>IFERROR(__xludf.DUMMYFUNCTION("""COMPUTED_VALUE"""),"ricopacks03")</f>
        <v>ricopacks03</v>
      </c>
      <c r="V118" s="12" t="str">
        <f>IFERROR(__xludf.DUMMYFUNCTION("""COMPUTED_VALUE"""),"South Carolina, California, Florida, North Carolina, Georgia, New York, Texas")</f>
        <v>South Carolina, California, Florida, North Carolina, Georgia, New York, Texas</v>
      </c>
      <c r="W118" s="12" t="str">
        <f>IFERROR(__xludf.DUMMYFUNCTION("""COMPUTED_VALUE"""),"8039332640")</f>
        <v>8039332640</v>
      </c>
    </row>
    <row r="119">
      <c r="T119" s="12" t="str">
        <f>IFERROR(__xludf.DUMMYFUNCTION("""COMPUTED_VALUE"""),"5251863759")</f>
        <v>5251863759</v>
      </c>
      <c r="U119" s="12"/>
      <c r="V119" s="12" t="str">
        <f>IFERROR(__xludf.DUMMYFUNCTION("""COMPUTED_VALUE"""),"North Carolina, South Carolina, California, Oklahoma")</f>
        <v>North Carolina, South Carolina, California, Oklahoma</v>
      </c>
      <c r="W119" s="12"/>
    </row>
    <row r="120">
      <c r="T120" s="12" t="str">
        <f>IFERROR(__xludf.DUMMYFUNCTION("""COMPUTED_VALUE"""),"6748916021")</f>
        <v>6748916021</v>
      </c>
      <c r="U120" s="12" t="str">
        <f>IFERROR(__xludf.DUMMYFUNCTION("""COMPUTED_VALUE"""),"Biggiemuney")</f>
        <v>Biggiemuney</v>
      </c>
      <c r="V120" s="12" t="str">
        <f>IFERROR(__xludf.DUMMYFUNCTION("""COMPUTED_VALUE"""),"Massachusetts")</f>
        <v>Massachusetts</v>
      </c>
      <c r="W120" s="12"/>
    </row>
    <row r="121">
      <c r="T121" s="12" t="str">
        <f>IFERROR(__xludf.DUMMYFUNCTION("""COMPUTED_VALUE"""),"1343784266")</f>
        <v>1343784266</v>
      </c>
      <c r="U121" s="12" t="str">
        <f>IFERROR(__xludf.DUMMYFUNCTION("""COMPUTED_VALUE"""),"highqaulitydistro")</f>
        <v>highqaulitydistro</v>
      </c>
      <c r="V121" s="12" t="str">
        <f>IFERROR(__xludf.DUMMYFUNCTION("""COMPUTED_VALUE"""),"Maryland, Florida, Texas")</f>
        <v>Maryland, Florida, Texas</v>
      </c>
      <c r="W121" s="12"/>
    </row>
    <row r="122">
      <c r="T122" s="12" t="str">
        <f>IFERROR(__xludf.DUMMYFUNCTION("""COMPUTED_VALUE"""),"6031973512")</f>
        <v>6031973512</v>
      </c>
      <c r="U122" s="12"/>
      <c r="V122" s="12" t="str">
        <f>IFERROR(__xludf.DUMMYFUNCTION("""COMPUTED_VALUE"""),"Georgia, California, Florida")</f>
        <v>Georgia, California, Florida</v>
      </c>
      <c r="W122" s="12"/>
    </row>
    <row r="123">
      <c r="T123" s="12" t="str">
        <f>IFERROR(__xludf.DUMMYFUNCTION("""COMPUTED_VALUE"""),"6135552542")</f>
        <v>6135552542</v>
      </c>
      <c r="U123" s="12" t="str">
        <f>IFERROR(__xludf.DUMMYFUNCTION("""COMPUTED_VALUE"""),"Carolinasown08")</f>
        <v>Carolinasown08</v>
      </c>
      <c r="V123" s="12" t="str">
        <f>IFERROR(__xludf.DUMMYFUNCTION("""COMPUTED_VALUE"""),"North Carolina")</f>
        <v>North Carolina</v>
      </c>
      <c r="W123" s="12"/>
    </row>
    <row r="124">
      <c r="T124" s="12" t="str">
        <f>IFERROR(__xludf.DUMMYFUNCTION("""COMPUTED_VALUE"""),"1689592501")</f>
        <v>1689592501</v>
      </c>
      <c r="U124" s="12" t="str">
        <f>IFERROR(__xludf.DUMMYFUNCTION("""COMPUTED_VALUE"""),"NOKAPEXONC")</f>
        <v>NOKAPEXONC</v>
      </c>
      <c r="V124" s="12" t="str">
        <f>IFERROR(__xludf.DUMMYFUNCTION("""COMPUTED_VALUE"""),"North Carolina")</f>
        <v>North Carolina</v>
      </c>
      <c r="W124" s="12" t="str">
        <f>IFERROR(__xludf.DUMMYFUNCTION("""COMPUTED_VALUE"""),"7045753623")</f>
        <v>7045753623</v>
      </c>
    </row>
    <row r="125">
      <c r="T125" s="12" t="str">
        <f>IFERROR(__xludf.DUMMYFUNCTION("""COMPUTED_VALUE"""),"5464179629")</f>
        <v>5464179629</v>
      </c>
      <c r="U125" s="12"/>
      <c r="V125" s="12" t="str">
        <f>IFERROR(__xludf.DUMMYFUNCTION("""COMPUTED_VALUE"""),"California")</f>
        <v>California</v>
      </c>
      <c r="W125" s="12"/>
    </row>
    <row r="126">
      <c r="T126" s="12" t="str">
        <f>IFERROR(__xludf.DUMMYFUNCTION("""COMPUTED_VALUE"""),"6407234442")</f>
        <v>6407234442</v>
      </c>
      <c r="U126" s="12" t="str">
        <f>IFERROR(__xludf.DUMMYFUNCTION("""COMPUTED_VALUE"""),"rich44k")</f>
        <v>rich44k</v>
      </c>
      <c r="V126" s="12" t="str">
        <f>IFERROR(__xludf.DUMMYFUNCTION("""COMPUTED_VALUE"""),"Texas, Texas, Texas")</f>
        <v>Texas, Texas, Texas</v>
      </c>
      <c r="W126" s="12"/>
    </row>
    <row r="127">
      <c r="T127" s="12" t="str">
        <f>IFERROR(__xludf.DUMMYFUNCTION("""COMPUTED_VALUE"""),"1141827627")</f>
        <v>1141827627</v>
      </c>
      <c r="U127" s="12" t="str">
        <f>IFERROR(__xludf.DUMMYFUNCTION("""COMPUTED_VALUE"""),"smokedinfusedchat")</f>
        <v>smokedinfusedchat</v>
      </c>
      <c r="V127" s="12" t="str">
        <f>IFERROR(__xludf.DUMMYFUNCTION("""COMPUTED_VALUE"""),"North Carolina, South Carolina")</f>
        <v>North Carolina, South Carolina</v>
      </c>
      <c r="W127" s="12"/>
    </row>
    <row r="128">
      <c r="T128" s="12" t="str">
        <f>IFERROR(__xludf.DUMMYFUNCTION("""COMPUTED_VALUE"""),"1745672732")</f>
        <v>1745672732</v>
      </c>
      <c r="U128" s="12" t="str">
        <f>IFERROR(__xludf.DUMMYFUNCTION("""COMPUTED_VALUE"""),"wizardwayz")</f>
        <v>wizardwayz</v>
      </c>
      <c r="V128" s="12" t="str">
        <f>IFERROR(__xludf.DUMMYFUNCTION("""COMPUTED_VALUE"""),"North Carolina, North Carolina")</f>
        <v>North Carolina, North Carolina</v>
      </c>
      <c r="W128" s="12"/>
    </row>
    <row r="129">
      <c r="T129" s="12" t="str">
        <f>IFERROR(__xludf.DUMMYFUNCTION("""COMPUTED_VALUE"""),"832888726")</f>
        <v>832888726</v>
      </c>
      <c r="U129" s="12" t="str">
        <f>IFERROR(__xludf.DUMMYFUNCTION("""COMPUTED_VALUE"""),"RiskTaker1")</f>
        <v>RiskTaker1</v>
      </c>
      <c r="V129" s="12" t="str">
        <f>IFERROR(__xludf.DUMMYFUNCTION("""COMPUTED_VALUE"""),"California, Florida")</f>
        <v>California, Florida</v>
      </c>
      <c r="W129" s="12" t="str">
        <f>IFERROR(__xludf.DUMMYFUNCTION("""COMPUTED_VALUE"""),"4078219128")</f>
        <v>4078219128</v>
      </c>
    </row>
    <row r="130">
      <c r="T130" s="12" t="str">
        <f>IFERROR(__xludf.DUMMYFUNCTION("""COMPUTED_VALUE"""),"1802928853")</f>
        <v>1802928853</v>
      </c>
      <c r="U130" s="12" t="str">
        <f>IFERROR(__xludf.DUMMYFUNCTION("""COMPUTED_VALUE"""),"BubbaLanddd")</f>
        <v>BubbaLanddd</v>
      </c>
      <c r="V130" s="12" t="str">
        <f>IFERROR(__xludf.DUMMYFUNCTION("""COMPUTED_VALUE"""),"Florida, Florida")</f>
        <v>Florida, Florida</v>
      </c>
      <c r="W130" s="12"/>
    </row>
    <row r="131">
      <c r="T131" s="12" t="str">
        <f>IFERROR(__xludf.DUMMYFUNCTION("""COMPUTED_VALUE"""),"2039898980")</f>
        <v>2039898980</v>
      </c>
      <c r="U131" s="12"/>
      <c r="V131" s="12" t="str">
        <f>IFERROR(__xludf.DUMMYFUNCTION("""COMPUTED_VALUE"""),"New York,Pennsylvania,Delaware")</f>
        <v>New York,Pennsylvania,Delaware</v>
      </c>
      <c r="W131" s="12" t="str">
        <f>IFERROR(__xludf.DUMMYFUNCTION("""COMPUTED_VALUE"""),"+18568837562")</f>
        <v>+18568837562</v>
      </c>
    </row>
    <row r="132">
      <c r="T132" s="12" t="str">
        <f>IFERROR(__xludf.DUMMYFUNCTION("""COMPUTED_VALUE"""),"6847141507")</f>
        <v>6847141507</v>
      </c>
      <c r="U132" s="12"/>
      <c r="V132" s="12" t="str">
        <f>IFERROR(__xludf.DUMMYFUNCTION("""COMPUTED_VALUE"""),"North Carolina")</f>
        <v>North Carolina</v>
      </c>
      <c r="W132" s="12" t="str">
        <f>IFERROR(__xludf.DUMMYFUNCTION("""COMPUTED_VALUE"""),"8284056452")</f>
        <v>8284056452</v>
      </c>
    </row>
    <row r="133">
      <c r="T133" s="12" t="str">
        <f>IFERROR(__xludf.DUMMYFUNCTION("""COMPUTED_VALUE"""),"935049076")</f>
        <v>935049076</v>
      </c>
      <c r="U133" s="12" t="str">
        <f>IFERROR(__xludf.DUMMYFUNCTION("""COMPUTED_VALUE"""),"DrGreenFL")</f>
        <v>DrGreenFL</v>
      </c>
      <c r="V133" s="12" t="str">
        <f>IFERROR(__xludf.DUMMYFUNCTION("""COMPUTED_VALUE"""),"Florida")</f>
        <v>Florida</v>
      </c>
      <c r="W133" s="12"/>
    </row>
    <row r="134">
      <c r="T134" s="12" t="str">
        <f>IFERROR(__xludf.DUMMYFUNCTION("""COMPUTED_VALUE"""),"1125341351")</f>
        <v>1125341351</v>
      </c>
      <c r="U134" s="12" t="str">
        <f>IFERROR(__xludf.DUMMYFUNCTION("""COMPUTED_VALUE"""),"no_fronts")</f>
        <v>no_fronts</v>
      </c>
      <c r="V134" s="12" t="str">
        <f>IFERROR(__xludf.DUMMYFUNCTION("""COMPUTED_VALUE"""),"Florida, Florida")</f>
        <v>Florida, Florida</v>
      </c>
      <c r="W134" s="12"/>
    </row>
    <row r="135">
      <c r="T135" s="12" t="str">
        <f>IFERROR(__xludf.DUMMYFUNCTION("""COMPUTED_VALUE"""),"6434782281")</f>
        <v>6434782281</v>
      </c>
      <c r="U135" s="12"/>
      <c r="V135" s="12" t="str">
        <f>IFERROR(__xludf.DUMMYFUNCTION("""COMPUTED_VALUE"""),"New York")</f>
        <v>New York</v>
      </c>
      <c r="W135" s="12" t="str">
        <f>IFERROR(__xludf.DUMMYFUNCTION("""COMPUTED_VALUE"""),"7745684359")</f>
        <v>7745684359</v>
      </c>
    </row>
    <row r="136">
      <c r="T136" s="12" t="str">
        <f>IFERROR(__xludf.DUMMYFUNCTION("""COMPUTED_VALUE"""),"6434782281")</f>
        <v>6434782281</v>
      </c>
      <c r="U136" s="12"/>
      <c r="V136" s="12" t="str">
        <f>IFERROR(__xludf.DUMMYFUNCTION("""COMPUTED_VALUE"""),"New York")</f>
        <v>New York</v>
      </c>
      <c r="W136" s="12" t="str">
        <f>IFERROR(__xludf.DUMMYFUNCTION("""COMPUTED_VALUE"""),"7745684359")</f>
        <v>7745684359</v>
      </c>
    </row>
    <row r="137">
      <c r="T137" s="12" t="str">
        <f>IFERROR(__xludf.DUMMYFUNCTION("""COMPUTED_VALUE"""),"2006613402")</f>
        <v>2006613402</v>
      </c>
      <c r="U137" s="12" t="str">
        <f>IFERROR(__xludf.DUMMYFUNCTION("""COMPUTED_VALUE"""),"teammoney781")</f>
        <v>teammoney781</v>
      </c>
      <c r="V137" s="12" t="str">
        <f>IFERROR(__xludf.DUMMYFUNCTION("""COMPUTED_VALUE"""),"Massachusetts, New York")</f>
        <v>Massachusetts, New York</v>
      </c>
      <c r="W137" s="12"/>
    </row>
    <row r="138">
      <c r="T138" s="12" t="str">
        <f>IFERROR(__xludf.DUMMYFUNCTION("""COMPUTED_VALUE"""),"5053196393")</f>
        <v>5053196393</v>
      </c>
      <c r="U138" s="12" t="str">
        <f>IFERROR(__xludf.DUMMYFUNCTION("""COMPUTED_VALUE"""),"freewrldpoppa")</f>
        <v>freewrldpoppa</v>
      </c>
      <c r="V138" s="12" t="str">
        <f>IFERROR(__xludf.DUMMYFUNCTION("""COMPUTED_VALUE"""),"North Carolina")</f>
        <v>North Carolina</v>
      </c>
      <c r="W138" s="12"/>
    </row>
    <row r="139">
      <c r="T139" s="12" t="str">
        <f>IFERROR(__xludf.DUMMYFUNCTION("""COMPUTED_VALUE"""),"7633448593")</f>
        <v>7633448593</v>
      </c>
      <c r="U139" s="12"/>
      <c r="V139" s="12" t="str">
        <f>IFERROR(__xludf.DUMMYFUNCTION("""COMPUTED_VALUE"""),"South Carolina")</f>
        <v>South Carolina</v>
      </c>
      <c r="W139" s="12"/>
    </row>
    <row r="140">
      <c r="T140" s="12" t="str">
        <f>IFERROR(__xludf.DUMMYFUNCTION("""COMPUTED_VALUE"""),"5015778470")</f>
        <v>5015778470</v>
      </c>
      <c r="U140" s="12" t="str">
        <f>IFERROR(__xludf.DUMMYFUNCTION("""COMPUTED_VALUE"""),"MotorCity19")</f>
        <v>MotorCity19</v>
      </c>
      <c r="V140" s="12" t="str">
        <f>IFERROR(__xludf.DUMMYFUNCTION("""COMPUTED_VALUE"""),"Georgia")</f>
        <v>Georgia</v>
      </c>
      <c r="W140" s="12"/>
    </row>
    <row r="141">
      <c r="T141" s="12" t="str">
        <f>IFERROR(__xludf.DUMMYFUNCTION("""COMPUTED_VALUE"""),"1921395375")</f>
        <v>1921395375</v>
      </c>
      <c r="U141" s="12" t="str">
        <f>IFERROR(__xludf.DUMMYFUNCTION("""COMPUTED_VALUE"""),"GotItFromRoundThaWay")</f>
        <v>GotItFromRoundThaWay</v>
      </c>
      <c r="V141" s="12" t="str">
        <f>IFERROR(__xludf.DUMMYFUNCTION("""COMPUTED_VALUE"""),"North Carolina, South Carolina, North Carolina, South Carolina")</f>
        <v>North Carolina, South Carolina, North Carolina, South Carolina</v>
      </c>
      <c r="W141" s="12"/>
    </row>
    <row r="142">
      <c r="T142" s="12" t="str">
        <f>IFERROR(__xludf.DUMMYFUNCTION("""COMPUTED_VALUE"""),"5424432822")</f>
        <v>5424432822</v>
      </c>
      <c r="U142" s="12"/>
      <c r="V142" s="12" t="str">
        <f>IFERROR(__xludf.DUMMYFUNCTION("""COMPUTED_VALUE"""),"Florida")</f>
        <v>Florida</v>
      </c>
      <c r="W142" s="12"/>
    </row>
    <row r="143">
      <c r="T143" s="12" t="str">
        <f>IFERROR(__xludf.DUMMYFUNCTION("""COMPUTED_VALUE"""),"5424432822")</f>
        <v>5424432822</v>
      </c>
      <c r="U143" s="12"/>
      <c r="V143" s="12" t="str">
        <f>IFERROR(__xludf.DUMMYFUNCTION("""COMPUTED_VALUE"""),"Florida")</f>
        <v>Florida</v>
      </c>
      <c r="W143" s="12"/>
    </row>
    <row r="144">
      <c r="T144" s="12" t="str">
        <f>IFERROR(__xludf.DUMMYFUNCTION("""COMPUTED_VALUE"""),"5934416728")</f>
        <v>5934416728</v>
      </c>
      <c r="U144" s="12" t="str">
        <f>IFERROR(__xludf.DUMMYFUNCTION("""COMPUTED_VALUE"""),"trap2626")</f>
        <v>trap2626</v>
      </c>
      <c r="V144" s="12" t="str">
        <f>IFERROR(__xludf.DUMMYFUNCTION("""COMPUTED_VALUE"""),"North Carolina")</f>
        <v>North Carolina</v>
      </c>
      <c r="W144" s="12"/>
    </row>
    <row r="145">
      <c r="T145" s="12" t="str">
        <f>IFERROR(__xludf.DUMMYFUNCTION("""COMPUTED_VALUE"""),"6896138388")</f>
        <v>6896138388</v>
      </c>
      <c r="U145" s="12"/>
      <c r="V145" s="12" t="str">
        <f>IFERROR(__xludf.DUMMYFUNCTION("""COMPUTED_VALUE"""),"South Carolina, North Carolina")</f>
        <v>South Carolina, North Carolina</v>
      </c>
      <c r="W145" s="12"/>
    </row>
    <row r="146">
      <c r="T146" s="12" t="str">
        <f>IFERROR(__xludf.DUMMYFUNCTION("""COMPUTED_VALUE"""),"5020688918")</f>
        <v>5020688918</v>
      </c>
      <c r="U146" s="12" t="str">
        <f>IFERROR(__xludf.DUMMYFUNCTION("""COMPUTED_VALUE"""),"G6_baby")</f>
        <v>G6_baby</v>
      </c>
      <c r="V146" s="12" t="str">
        <f>IFERROR(__xludf.DUMMYFUNCTION("""COMPUTED_VALUE"""),"Texas, Florida")</f>
        <v>Texas, Florida</v>
      </c>
      <c r="W146" s="12"/>
    </row>
    <row r="147">
      <c r="T147" s="12" t="str">
        <f>IFERROR(__xludf.DUMMYFUNCTION("""COMPUTED_VALUE"""),"5858990995")</f>
        <v>5858990995</v>
      </c>
      <c r="U147" s="12" t="str">
        <f>IFERROR(__xludf.DUMMYFUNCTION("""COMPUTED_VALUE"""),"a_dawg90")</f>
        <v>a_dawg90</v>
      </c>
      <c r="V147" s="12" t="str">
        <f>IFERROR(__xludf.DUMMYFUNCTION("""COMPUTED_VALUE"""),"North Carolina")</f>
        <v>North Carolina</v>
      </c>
      <c r="W147" s="12"/>
    </row>
    <row r="148">
      <c r="T148" s="12" t="str">
        <f>IFERROR(__xludf.DUMMYFUNCTION("""COMPUTED_VALUE"""),"5744656396")</f>
        <v>5744656396</v>
      </c>
      <c r="U148" s="12" t="str">
        <f>IFERROR(__xludf.DUMMYFUNCTION("""COMPUTED_VALUE"""),"NoFrontsNoFavors")</f>
        <v>NoFrontsNoFavors</v>
      </c>
      <c r="V148" s="12" t="str">
        <f>IFERROR(__xludf.DUMMYFUNCTION("""COMPUTED_VALUE"""),"Florida")</f>
        <v>Florida</v>
      </c>
      <c r="W148" s="12"/>
    </row>
    <row r="149">
      <c r="T149" s="12" t="str">
        <f>IFERROR(__xludf.DUMMYFUNCTION("""COMPUTED_VALUE"""),"5744656396")</f>
        <v>5744656396</v>
      </c>
      <c r="U149" s="12" t="str">
        <f>IFERROR(__xludf.DUMMYFUNCTION("""COMPUTED_VALUE"""),"NoFrontsNoFavors")</f>
        <v>NoFrontsNoFavors</v>
      </c>
      <c r="V149" s="12" t="str">
        <f>IFERROR(__xludf.DUMMYFUNCTION("""COMPUTED_VALUE"""),"Florida")</f>
        <v>Florida</v>
      </c>
      <c r="W149" s="12"/>
    </row>
    <row r="150">
      <c r="T150" s="12" t="str">
        <f>IFERROR(__xludf.DUMMYFUNCTION("""COMPUTED_VALUE"""),"5232604260")</f>
        <v>5232604260</v>
      </c>
      <c r="U150" s="12" t="str">
        <f>IFERROR(__xludf.DUMMYFUNCTION("""COMPUTED_VALUE"""),"noaliashere")</f>
        <v>noaliashere</v>
      </c>
      <c r="V150" s="12" t="str">
        <f>IFERROR(__xludf.DUMMYFUNCTION("""COMPUTED_VALUE"""),"California")</f>
        <v>California</v>
      </c>
      <c r="W150" s="12"/>
    </row>
    <row r="151">
      <c r="T151" s="12" t="str">
        <f>IFERROR(__xludf.DUMMYFUNCTION("""COMPUTED_VALUE"""),"5414684772")</f>
        <v>5414684772</v>
      </c>
      <c r="U151" s="12" t="str">
        <f>IFERROR(__xludf.DUMMYFUNCTION("""COMPUTED_VALUE"""),"Trapbabyy448")</f>
        <v>Trapbabyy448</v>
      </c>
      <c r="V151" s="12" t="str">
        <f>IFERROR(__xludf.DUMMYFUNCTION("""COMPUTED_VALUE"""),"South Carolina, North Carolina, North Carolina, North Carolina, North Carolina")</f>
        <v>South Carolina, North Carolina, North Carolina, North Carolina, North Carolina</v>
      </c>
      <c r="W151" s="12"/>
    </row>
    <row r="152">
      <c r="T152" s="12" t="str">
        <f>IFERROR(__xludf.DUMMYFUNCTION("""COMPUTED_VALUE"""),"6733171761")</f>
        <v>6733171761</v>
      </c>
      <c r="U152" s="12"/>
      <c r="V152" s="12" t="str">
        <f>IFERROR(__xludf.DUMMYFUNCTION("""COMPUTED_VALUE"""),"North Carolina")</f>
        <v>North Carolina</v>
      </c>
      <c r="W152" s="12"/>
    </row>
    <row r="153">
      <c r="T153" s="12" t="str">
        <f>IFERROR(__xludf.DUMMYFUNCTION("""COMPUTED_VALUE"""),"5188565397")</f>
        <v>5188565397</v>
      </c>
      <c r="U153" s="12" t="str">
        <f>IFERROR(__xludf.DUMMYFUNCTION("""COMPUTED_VALUE"""),"tiqueGee")</f>
        <v>tiqueGee</v>
      </c>
      <c r="V153" s="12" t="str">
        <f>IFERROR(__xludf.DUMMYFUNCTION("""COMPUTED_VALUE"""),"North Carolina, California")</f>
        <v>North Carolina, California</v>
      </c>
      <c r="W153" s="12"/>
    </row>
    <row r="154">
      <c r="T154" s="12" t="str">
        <f>IFERROR(__xludf.DUMMYFUNCTION("""COMPUTED_VALUE"""),"6726259216")</f>
        <v>6726259216</v>
      </c>
      <c r="U154" s="12" t="str">
        <f>IFERROR(__xludf.DUMMYFUNCTION("""COMPUTED_VALUE"""),"jonny1748")</f>
        <v>jonny1748</v>
      </c>
      <c r="V154" s="12" t="str">
        <f>IFERROR(__xludf.DUMMYFUNCTION("""COMPUTED_VALUE"""),"Pennsylvania, New York")</f>
        <v>Pennsylvania, New York</v>
      </c>
      <c r="W154" s="12"/>
    </row>
    <row r="155">
      <c r="T155" s="12" t="str">
        <f>IFERROR(__xludf.DUMMYFUNCTION("""COMPUTED_VALUE"""),"5786223188")</f>
        <v>5786223188</v>
      </c>
      <c r="U155" s="12"/>
      <c r="V155" s="12" t="str">
        <f>IFERROR(__xludf.DUMMYFUNCTION("""COMPUTED_VALUE"""),"Georgia, Texas")</f>
        <v>Georgia, Texas</v>
      </c>
      <c r="W155" s="12"/>
    </row>
    <row r="156">
      <c r="T156" s="12" t="str">
        <f>IFERROR(__xludf.DUMMYFUNCTION("""COMPUTED_VALUE"""),"5096985861")</f>
        <v>5096985861</v>
      </c>
      <c r="U156" s="12" t="str">
        <f>IFERROR(__xludf.DUMMYFUNCTION("""COMPUTED_VALUE"""),"Realzahbags")</f>
        <v>Realzahbags</v>
      </c>
      <c r="V156" s="12" t="str">
        <f>IFERROR(__xludf.DUMMYFUNCTION("""COMPUTED_VALUE"""),"Texas, California")</f>
        <v>Texas, California</v>
      </c>
      <c r="W156" s="12"/>
    </row>
    <row r="157">
      <c r="T157" s="12" t="str">
        <f>IFERROR(__xludf.DUMMYFUNCTION("""COMPUTED_VALUE"""),"6061718169")</f>
        <v>6061718169</v>
      </c>
      <c r="U157" s="12" t="str">
        <f>IFERROR(__xludf.DUMMYFUNCTION("""COMPUTED_VALUE"""),"Natsitna")</f>
        <v>Natsitna</v>
      </c>
      <c r="V157" s="12" t="str">
        <f>IFERROR(__xludf.DUMMYFUNCTION("""COMPUTED_VALUE"""),"New York")</f>
        <v>New York</v>
      </c>
      <c r="W157" s="12"/>
    </row>
    <row r="158">
      <c r="T158" s="12" t="str">
        <f>IFERROR(__xludf.DUMMYFUNCTION("""COMPUTED_VALUE"""),"6609499701")</f>
        <v>6609499701</v>
      </c>
      <c r="U158" s="12" t="str">
        <f>IFERROR(__xludf.DUMMYFUNCTION("""COMPUTED_VALUE"""),"Yotti96")</f>
        <v>Yotti96</v>
      </c>
      <c r="V158" s="12" t="str">
        <f>IFERROR(__xludf.DUMMYFUNCTION("""COMPUTED_VALUE"""),"California, California, New York, California, California, California")</f>
        <v>California, California, New York, California, California, California</v>
      </c>
      <c r="W158" s="12"/>
    </row>
    <row r="159">
      <c r="T159" s="12" t="str">
        <f>IFERROR(__xludf.DUMMYFUNCTION("""COMPUTED_VALUE"""),"6508528835")</f>
        <v>6508528835</v>
      </c>
      <c r="U159" s="12" t="str">
        <f>IFERROR(__xludf.DUMMYFUNCTION("""COMPUTED_VALUE"""),"tysonmade78")</f>
        <v>tysonmade78</v>
      </c>
      <c r="V159" s="12" t="str">
        <f>IFERROR(__xludf.DUMMYFUNCTION("""COMPUTED_VALUE"""),"New York")</f>
        <v>New York</v>
      </c>
      <c r="W159" s="12"/>
    </row>
    <row r="160">
      <c r="T160" s="12" t="str">
        <f>IFERROR(__xludf.DUMMYFUNCTION("""COMPUTED_VALUE"""),"1120136293")</f>
        <v>1120136293</v>
      </c>
      <c r="U160" s="12" t="str">
        <f>IFERROR(__xludf.DUMMYFUNCTION("""COMPUTED_VALUE"""),"nikoooomouuuk2")</f>
        <v>nikoooomouuuk2</v>
      </c>
      <c r="V160" s="12"/>
      <c r="W160" s="12"/>
    </row>
    <row r="161">
      <c r="T161" s="12" t="str">
        <f>IFERROR(__xludf.DUMMYFUNCTION("""COMPUTED_VALUE"""),"6516312894")</f>
        <v>6516312894</v>
      </c>
      <c r="U161" s="12" t="str">
        <f>IFERROR(__xludf.DUMMYFUNCTION("""COMPUTED_VALUE"""),"Morebucks7387")</f>
        <v>Morebucks7387</v>
      </c>
      <c r="V161" s="12" t="str">
        <f>IFERROR(__xludf.DUMMYFUNCTION("""COMPUTED_VALUE"""),"North Carolina")</f>
        <v>North Carolina</v>
      </c>
      <c r="W161" s="12" t="str">
        <f>IFERROR(__xludf.DUMMYFUNCTION("""COMPUTED_VALUE"""),"2522145734")</f>
        <v>2522145734</v>
      </c>
    </row>
    <row r="162">
      <c r="T162" s="12" t="str">
        <f>IFERROR(__xludf.DUMMYFUNCTION("""COMPUTED_VALUE"""),"5252994293")</f>
        <v>5252994293</v>
      </c>
      <c r="U162" s="12" t="str">
        <f>IFERROR(__xludf.DUMMYFUNCTION("""COMPUTED_VALUE"""),"ebkmikeyy")</f>
        <v>ebkmikeyy</v>
      </c>
      <c r="V162" s="12" t="str">
        <f>IFERROR(__xludf.DUMMYFUNCTION("""COMPUTED_VALUE"""),"Florida")</f>
        <v>Florida</v>
      </c>
      <c r="W162" s="12"/>
    </row>
    <row r="163">
      <c r="T163" s="12" t="str">
        <f>IFERROR(__xludf.DUMMYFUNCTION("""COMPUTED_VALUE"""),"6268149647")</f>
        <v>6268149647</v>
      </c>
      <c r="U163" s="12" t="str">
        <f>IFERROR(__xludf.DUMMYFUNCTION("""COMPUTED_VALUE"""),"Anon_Exotics")</f>
        <v>Anon_Exotics</v>
      </c>
      <c r="V163" s="12" t="str">
        <f>IFERROR(__xludf.DUMMYFUNCTION("""COMPUTED_VALUE"""),"Pennsylvania")</f>
        <v>Pennsylvania</v>
      </c>
      <c r="W163" s="12"/>
    </row>
    <row r="164">
      <c r="T164" s="12" t="str">
        <f>IFERROR(__xludf.DUMMYFUNCTION("""COMPUTED_VALUE"""),"816787933")</f>
        <v>816787933</v>
      </c>
      <c r="U164" s="12" t="str">
        <f>IFERROR(__xludf.DUMMYFUNCTION("""COMPUTED_VALUE"""),"BusyBeez1")</f>
        <v>BusyBeez1</v>
      </c>
      <c r="V164" s="12" t="str">
        <f>IFERROR(__xludf.DUMMYFUNCTION("""COMPUTED_VALUE"""),"New York, Massachusetts")</f>
        <v>New York, Massachusetts</v>
      </c>
      <c r="W164" s="12"/>
    </row>
    <row r="165">
      <c r="T165" s="12" t="str">
        <f>IFERROR(__xludf.DUMMYFUNCTION("""COMPUTED_VALUE"""),"1842490351")</f>
        <v>1842490351</v>
      </c>
      <c r="U165" s="12" t="str">
        <f>IFERROR(__xludf.DUMMYFUNCTION("""COMPUTED_VALUE"""),"officialDeadchemist")</f>
        <v>officialDeadchemist</v>
      </c>
      <c r="V165" s="12" t="str">
        <f>IFERROR(__xludf.DUMMYFUNCTION("""COMPUTED_VALUE"""),"Virginia")</f>
        <v>Virginia</v>
      </c>
      <c r="W165" s="12"/>
    </row>
    <row r="166">
      <c r="T166" s="12" t="str">
        <f>IFERROR(__xludf.DUMMYFUNCTION("""COMPUTED_VALUE"""),"6513730464")</f>
        <v>6513730464</v>
      </c>
      <c r="U166" s="12"/>
      <c r="V166" s="12"/>
      <c r="W166" s="12"/>
    </row>
    <row r="167">
      <c r="T167" s="12" t="str">
        <f>IFERROR(__xludf.DUMMYFUNCTION("""COMPUTED_VALUE"""),"662945822")</f>
        <v>662945822</v>
      </c>
      <c r="U167" s="12" t="str">
        <f>IFERROR(__xludf.DUMMYFUNCTION("""COMPUTED_VALUE"""),"hector_leyva")</f>
        <v>hector_leyva</v>
      </c>
      <c r="V167" s="12" t="str">
        <f>IFERROR(__xludf.DUMMYFUNCTION("""COMPUTED_VALUE"""),"South Carolina, North Carolina")</f>
        <v>South Carolina, North Carolina</v>
      </c>
      <c r="W167" s="12"/>
    </row>
    <row r="168">
      <c r="T168" s="12" t="str">
        <f>IFERROR(__xludf.DUMMYFUNCTION("""COMPUTED_VALUE"""),"1363549137")</f>
        <v>1363549137</v>
      </c>
      <c r="U168" s="12" t="str">
        <f>IFERROR(__xludf.DUMMYFUNCTION("""COMPUTED_VALUE"""),"d1782")</f>
        <v>d1782</v>
      </c>
      <c r="V168" s="12" t="str">
        <f>IFERROR(__xludf.DUMMYFUNCTION("""COMPUTED_VALUE"""),"North Carolina, South Carolina")</f>
        <v>North Carolina, South Carolina</v>
      </c>
      <c r="W168" s="12"/>
    </row>
    <row r="169">
      <c r="T169" s="12" t="str">
        <f>IFERROR(__xludf.DUMMYFUNCTION("""COMPUTED_VALUE"""),"5492628210")</f>
        <v>5492628210</v>
      </c>
      <c r="U169" s="12" t="str">
        <f>IFERROR(__xludf.DUMMYFUNCTION("""COMPUTED_VALUE"""),"Bill601")</f>
        <v>Bill601</v>
      </c>
      <c r="V169" s="12"/>
      <c r="W169" s="12"/>
    </row>
    <row r="170">
      <c r="T170" s="12" t="str">
        <f>IFERROR(__xludf.DUMMYFUNCTION("""COMPUTED_VALUE"""),"6968017532")</f>
        <v>6968017532</v>
      </c>
      <c r="U170" s="12"/>
      <c r="V170" s="12" t="str">
        <f>IFERROR(__xludf.DUMMYFUNCTION("""COMPUTED_VALUE"""),"California, Florida")</f>
        <v>California, Florida</v>
      </c>
      <c r="W170" s="12" t="str">
        <f>IFERROR(__xludf.DUMMYFUNCTION("""COMPUTED_VALUE"""),"3145934732")</f>
        <v>3145934732</v>
      </c>
    </row>
    <row r="171">
      <c r="T171" s="12" t="str">
        <f>IFERROR(__xludf.DUMMYFUNCTION("""COMPUTED_VALUE"""),"6561287806")</f>
        <v>6561287806</v>
      </c>
      <c r="U171" s="12"/>
      <c r="V171" s="12"/>
      <c r="W171" s="12"/>
    </row>
    <row r="172">
      <c r="T172" s="12" t="str">
        <f>IFERROR(__xludf.DUMMYFUNCTION("""COMPUTED_VALUE"""),"1111045384")</f>
        <v>1111045384</v>
      </c>
      <c r="U172" s="12"/>
      <c r="V172" s="12" t="str">
        <f>IFERROR(__xludf.DUMMYFUNCTION("""COMPUTED_VALUE"""),"North Carolina")</f>
        <v>North Carolina</v>
      </c>
      <c r="W172" s="12"/>
    </row>
    <row r="173">
      <c r="T173" s="12" t="str">
        <f>IFERROR(__xludf.DUMMYFUNCTION("""COMPUTED_VALUE"""),"2090900161")</f>
        <v>2090900161</v>
      </c>
      <c r="U173" s="12" t="str">
        <f>IFERROR(__xludf.DUMMYFUNCTION("""COMPUTED_VALUE"""),"nf_tre")</f>
        <v>nf_tre</v>
      </c>
      <c r="V173" s="12" t="str">
        <f>IFERROR(__xludf.DUMMYFUNCTION("""COMPUTED_VALUE"""),"Georgia")</f>
        <v>Georgia</v>
      </c>
      <c r="W173" s="12" t="str">
        <f>IFERROR(__xludf.DUMMYFUNCTION("""COMPUTED_VALUE"""),"4703389863")</f>
        <v>4703389863</v>
      </c>
    </row>
    <row r="174">
      <c r="T174" s="12" t="str">
        <f>IFERROR(__xludf.DUMMYFUNCTION("""COMPUTED_VALUE"""),"6609991150")</f>
        <v>6609991150</v>
      </c>
      <c r="U174" s="12" t="str">
        <f>IFERROR(__xludf.DUMMYFUNCTION("""COMPUTED_VALUE"""),"lingo000")</f>
        <v>lingo000</v>
      </c>
      <c r="V174" s="12"/>
      <c r="W174" s="12"/>
    </row>
    <row r="175">
      <c r="T175" s="12" t="str">
        <f>IFERROR(__xludf.DUMMYFUNCTION("""COMPUTED_VALUE"""),"1396383534")</f>
        <v>1396383534</v>
      </c>
      <c r="U175" s="12"/>
      <c r="V175" s="12" t="str">
        <f>IFERROR(__xludf.DUMMYFUNCTION("""COMPUTED_VALUE"""),"Pennsylvania")</f>
        <v>Pennsylvania</v>
      </c>
      <c r="W175" s="12" t="str">
        <f>IFERROR(__xludf.DUMMYFUNCTION("""COMPUTED_VALUE"""),"7174680327")</f>
        <v>7174680327</v>
      </c>
    </row>
    <row r="176">
      <c r="T176" s="12" t="str">
        <f>IFERROR(__xludf.DUMMYFUNCTION("""COMPUTED_VALUE"""),"6770186675")</f>
        <v>6770186675</v>
      </c>
      <c r="U176" s="12"/>
      <c r="V176" s="12" t="str">
        <f>IFERROR(__xludf.DUMMYFUNCTION("""COMPUTED_VALUE"""),"Virginia, North Carolina, South Carolina, Maryland")</f>
        <v>Virginia, North Carolina, South Carolina, Maryland</v>
      </c>
      <c r="W176" s="12"/>
    </row>
    <row r="177">
      <c r="T177" s="12" t="str">
        <f>IFERROR(__xludf.DUMMYFUNCTION("""COMPUTED_VALUE"""),"5276848532")</f>
        <v>5276848532</v>
      </c>
      <c r="U177" s="12" t="str">
        <f>IFERROR(__xludf.DUMMYFUNCTION("""COMPUTED_VALUE"""),"moneyitch23")</f>
        <v>moneyitch23</v>
      </c>
      <c r="V177" s="12" t="str">
        <f>IFERROR(__xludf.DUMMYFUNCTION("""COMPUTED_VALUE"""),"Georgia")</f>
        <v>Georgia</v>
      </c>
      <c r="W177" s="12"/>
    </row>
    <row r="178">
      <c r="T178" s="12" t="str">
        <f>IFERROR(__xludf.DUMMYFUNCTION("""COMPUTED_VALUE"""),"1116139753")</f>
        <v>1116139753</v>
      </c>
      <c r="U178" s="12" t="str">
        <f>IFERROR(__xludf.DUMMYFUNCTION("""COMPUTED_VALUE"""),"GanzaCo")</f>
        <v>GanzaCo</v>
      </c>
      <c r="V178" s="12" t="str">
        <f>IFERROR(__xludf.DUMMYFUNCTION("""COMPUTED_VALUE"""),"New York")</f>
        <v>New York</v>
      </c>
      <c r="W178" s="12"/>
    </row>
    <row r="179">
      <c r="T179" s="12" t="str">
        <f>IFERROR(__xludf.DUMMYFUNCTION("""COMPUTED_VALUE"""),"6289613948")</f>
        <v>6289613948</v>
      </c>
      <c r="U179" s="12"/>
      <c r="V179" s="12" t="str">
        <f>IFERROR(__xludf.DUMMYFUNCTION("""COMPUTED_VALUE"""),"Texas, Texas")</f>
        <v>Texas, Texas</v>
      </c>
      <c r="W179" s="12"/>
    </row>
    <row r="180">
      <c r="T180" s="12" t="str">
        <f>IFERROR(__xludf.DUMMYFUNCTION("""COMPUTED_VALUE"""),"1820490417")</f>
        <v>1820490417</v>
      </c>
      <c r="U180" s="12" t="str">
        <f>IFERROR(__xludf.DUMMYFUNCTION("""COMPUTED_VALUE"""),"evann420")</f>
        <v>evann420</v>
      </c>
      <c r="V180" s="12" t="str">
        <f>IFERROR(__xludf.DUMMYFUNCTION("""COMPUTED_VALUE"""),"Pennsylvania")</f>
        <v>Pennsylvania</v>
      </c>
      <c r="W180" s="12"/>
    </row>
    <row r="181">
      <c r="T181" s="12" t="str">
        <f>IFERROR(__xludf.DUMMYFUNCTION("""COMPUTED_VALUE"""),"2107292244")</f>
        <v>2107292244</v>
      </c>
      <c r="U181" s="12" t="str">
        <f>IFERROR(__xludf.DUMMYFUNCTION("""COMPUTED_VALUE"""),"thatsallprofit")</f>
        <v>thatsallprofit</v>
      </c>
      <c r="V181" s="12" t="str">
        <f>IFERROR(__xludf.DUMMYFUNCTION("""COMPUTED_VALUE"""),"North Carolina")</f>
        <v>North Carolina</v>
      </c>
      <c r="W181" s="12"/>
    </row>
    <row r="182">
      <c r="T182" s="12" t="str">
        <f>IFERROR(__xludf.DUMMYFUNCTION("""COMPUTED_VALUE"""),"2107292244")</f>
        <v>2107292244</v>
      </c>
      <c r="U182" s="12" t="str">
        <f>IFERROR(__xludf.DUMMYFUNCTION("""COMPUTED_VALUE"""),"thatsallprofit")</f>
        <v>thatsallprofit</v>
      </c>
      <c r="V182" s="12" t="str">
        <f>IFERROR(__xludf.DUMMYFUNCTION("""COMPUTED_VALUE"""),"North Carolina")</f>
        <v>North Carolina</v>
      </c>
      <c r="W182" s="12"/>
    </row>
    <row r="183">
      <c r="T183" s="12" t="str">
        <f>IFERROR(__xludf.DUMMYFUNCTION("""COMPUTED_VALUE"""),"5849983636")</f>
        <v>5849983636</v>
      </c>
      <c r="U183" s="12" t="str">
        <f>IFERROR(__xludf.DUMMYFUNCTION("""COMPUTED_VALUE"""),"Liljr96")</f>
        <v>Liljr96</v>
      </c>
      <c r="V183" s="12" t="str">
        <f>IFERROR(__xludf.DUMMYFUNCTION("""COMPUTED_VALUE"""),"Georgia, Florida, Georgia")</f>
        <v>Georgia, Florida, Georgia</v>
      </c>
      <c r="W183" s="12"/>
    </row>
    <row r="184">
      <c r="T184" s="12" t="str">
        <f>IFERROR(__xludf.DUMMYFUNCTION("""COMPUTED_VALUE"""),"1001985475")</f>
        <v>1001985475</v>
      </c>
      <c r="U184" s="12" t="str">
        <f>IFERROR(__xludf.DUMMYFUNCTION("""COMPUTED_VALUE"""),"tonyroni529")</f>
        <v>tonyroni529</v>
      </c>
      <c r="V184" s="12" t="str">
        <f>IFERROR(__xludf.DUMMYFUNCTION("""COMPUTED_VALUE"""),"North Carolina, South Carolina")</f>
        <v>North Carolina, South Carolina</v>
      </c>
      <c r="W184" s="12" t="str">
        <f>IFERROR(__xludf.DUMMYFUNCTION("""COMPUTED_VALUE"""),"8035868453")</f>
        <v>8035868453</v>
      </c>
    </row>
    <row r="185">
      <c r="T185" s="12" t="str">
        <f>IFERROR(__xludf.DUMMYFUNCTION("""COMPUTED_VALUE"""),"7014708496")</f>
        <v>7014708496</v>
      </c>
      <c r="U185" s="12"/>
      <c r="V185" s="12" t="str">
        <f>IFERROR(__xludf.DUMMYFUNCTION("""COMPUTED_VALUE"""),"Maryland")</f>
        <v>Maryland</v>
      </c>
      <c r="W185" s="12"/>
    </row>
    <row r="186">
      <c r="T186" s="12" t="str">
        <f>IFERROR(__xludf.DUMMYFUNCTION("""COMPUTED_VALUE"""),"5631873881")</f>
        <v>5631873881</v>
      </c>
      <c r="U186" s="12" t="str">
        <f>IFERROR(__xludf.DUMMYFUNCTION("""COMPUTED_VALUE"""),"rxchbandit_exotics")</f>
        <v>rxchbandit_exotics</v>
      </c>
      <c r="V186" s="12" t="str">
        <f>IFERROR(__xludf.DUMMYFUNCTION("""COMPUTED_VALUE"""),"North Carolina")</f>
        <v>North Carolina</v>
      </c>
      <c r="W186" s="12"/>
    </row>
    <row r="187">
      <c r="T187" s="12" t="str">
        <f>IFERROR(__xludf.DUMMYFUNCTION("""COMPUTED_VALUE"""),"5584195534")</f>
        <v>5584195534</v>
      </c>
      <c r="U187" s="12" t="str">
        <f>IFERROR(__xludf.DUMMYFUNCTION("""COMPUTED_VALUE"""),"Smoovpremium")</f>
        <v>Smoovpremium</v>
      </c>
      <c r="V187" s="12" t="str">
        <f>IFERROR(__xludf.DUMMYFUNCTION("""COMPUTED_VALUE"""),"New York")</f>
        <v>New York</v>
      </c>
      <c r="W187" s="12"/>
    </row>
    <row r="188">
      <c r="T188" s="12" t="str">
        <f>IFERROR(__xludf.DUMMYFUNCTION("""COMPUTED_VALUE"""),"7038780180")</f>
        <v>7038780180</v>
      </c>
      <c r="U188" s="12" t="str">
        <f>IFERROR(__xludf.DUMMYFUNCTION("""COMPUTED_VALUE"""),"Elchivo448")</f>
        <v>Elchivo448</v>
      </c>
      <c r="V188" s="12" t="str">
        <f>IFERROR(__xludf.DUMMYFUNCTION("""COMPUTED_VALUE"""),"North Carolina")</f>
        <v>North Carolina</v>
      </c>
      <c r="W188" s="12" t="str">
        <f>IFERROR(__xludf.DUMMYFUNCTION("""COMPUTED_VALUE"""),"7048534710")</f>
        <v>7048534710</v>
      </c>
    </row>
    <row r="189">
      <c r="T189" s="12" t="str">
        <f>IFERROR(__xludf.DUMMYFUNCTION("""COMPUTED_VALUE"""),"845902310")</f>
        <v>845902310</v>
      </c>
      <c r="U189" s="12" t="str">
        <f>IFERROR(__xludf.DUMMYFUNCTION("""COMPUTED_VALUE"""),"Elchinovergas")</f>
        <v>Elchinovergas</v>
      </c>
      <c r="V189" s="12" t="str">
        <f>IFERROR(__xludf.DUMMYFUNCTION("""COMPUTED_VALUE"""),"North Carolina")</f>
        <v>North Carolina</v>
      </c>
      <c r="W189" s="12"/>
    </row>
    <row r="190">
      <c r="T190" s="12" t="str">
        <f>IFERROR(__xludf.DUMMYFUNCTION("""COMPUTED_VALUE"""),"314365734")</f>
        <v>314365734</v>
      </c>
      <c r="U190" s="12" t="str">
        <f>IFERROR(__xludf.DUMMYFUNCTION("""COMPUTED_VALUE"""),"Slicebrother")</f>
        <v>Slicebrother</v>
      </c>
      <c r="V190" s="12" t="str">
        <f>IFERROR(__xludf.DUMMYFUNCTION("""COMPUTED_VALUE"""),"North Carolina")</f>
        <v>North Carolina</v>
      </c>
      <c r="W190" s="12"/>
    </row>
    <row r="191">
      <c r="T191" s="12" t="str">
        <f>IFERROR(__xludf.DUMMYFUNCTION("""COMPUTED_VALUE"""),"7133364701")</f>
        <v>7133364701</v>
      </c>
      <c r="U191" s="12" t="str">
        <f>IFERROR(__xludf.DUMMYFUNCTION("""COMPUTED_VALUE"""),"godsentpkgod")</f>
        <v>godsentpkgod</v>
      </c>
      <c r="V191" s="12" t="str">
        <f>IFERROR(__xludf.DUMMYFUNCTION("""COMPUTED_VALUE"""),"California")</f>
        <v>California</v>
      </c>
      <c r="W191" s="12"/>
    </row>
    <row r="192">
      <c r="T192" s="12" t="str">
        <f>IFERROR(__xludf.DUMMYFUNCTION("""COMPUTED_VALUE"""),"1149492445")</f>
        <v>1149492445</v>
      </c>
      <c r="U192" s="12" t="str">
        <f>IFERROR(__xludf.DUMMYFUNCTION("""COMPUTED_VALUE"""),"MRBEXZATIK")</f>
        <v>MRBEXZATIK</v>
      </c>
      <c r="V192" s="12" t="str">
        <f>IFERROR(__xludf.DUMMYFUNCTION("""COMPUTED_VALUE"""),"North Carolina, Texas, Massachusetts, New York, Virginia, Maryland, Delaware")</f>
        <v>North Carolina, Texas, Massachusetts, New York, Virginia, Maryland, Delaware</v>
      </c>
      <c r="W192" s="12"/>
    </row>
    <row r="193">
      <c r="T193" s="12" t="str">
        <f>IFERROR(__xludf.DUMMYFUNCTION("""COMPUTED_VALUE"""),"5092326400")</f>
        <v>5092326400</v>
      </c>
      <c r="U193" s="12"/>
      <c r="V193" s="12" t="str">
        <f>IFERROR(__xludf.DUMMYFUNCTION("""COMPUTED_VALUE"""),"California, South Carolina")</f>
        <v>California, South Carolina</v>
      </c>
      <c r="W193" s="12"/>
    </row>
    <row r="194">
      <c r="T194" s="12" t="str">
        <f>IFERROR(__xludf.DUMMYFUNCTION("""COMPUTED_VALUE"""),"6057725384")</f>
        <v>6057725384</v>
      </c>
      <c r="U194" s="12" t="str">
        <f>IFERROR(__xludf.DUMMYFUNCTION("""COMPUTED_VALUE"""),"Breadwinners2803")</f>
        <v>Breadwinners2803</v>
      </c>
      <c r="V194" s="12" t="str">
        <f>IFERROR(__xludf.DUMMYFUNCTION("""COMPUTED_VALUE"""),"North Carolina")</f>
        <v>North Carolina</v>
      </c>
      <c r="W194" s="12"/>
    </row>
    <row r="195">
      <c r="T195" s="12" t="str">
        <f>IFERROR(__xludf.DUMMYFUNCTION("""COMPUTED_VALUE"""),"7142277348")</f>
        <v>7142277348</v>
      </c>
      <c r="U195" s="12" t="str">
        <f>IFERROR(__xludf.DUMMYFUNCTION("""COMPUTED_VALUE"""),"zerodayjune")</f>
        <v>zerodayjune</v>
      </c>
      <c r="V195" s="12" t="str">
        <f>IFERROR(__xludf.DUMMYFUNCTION("""COMPUTED_VALUE"""),"New York")</f>
        <v>New York</v>
      </c>
      <c r="W195" s="12"/>
    </row>
    <row r="196">
      <c r="T196" s="12" t="str">
        <f>IFERROR(__xludf.DUMMYFUNCTION("""COMPUTED_VALUE"""),"6329865586")</f>
        <v>6329865586</v>
      </c>
      <c r="U196" s="12" t="str">
        <f>IFERROR(__xludf.DUMMYFUNCTION("""COMPUTED_VALUE"""),"Stackspolo")</f>
        <v>Stackspolo</v>
      </c>
      <c r="V196" s="12" t="str">
        <f>IFERROR(__xludf.DUMMYFUNCTION("""COMPUTED_VALUE"""),"California, Texas")</f>
        <v>California, Texas</v>
      </c>
      <c r="W196" s="12"/>
    </row>
    <row r="197">
      <c r="T197" s="12" t="str">
        <f>IFERROR(__xludf.DUMMYFUNCTION("""COMPUTED_VALUE"""),"6730238618")</f>
        <v>6730238618</v>
      </c>
      <c r="U197" s="12" t="str">
        <f>IFERROR(__xludf.DUMMYFUNCTION("""COMPUTED_VALUE"""),"spademessage")</f>
        <v>spademessage</v>
      </c>
      <c r="V197" s="12" t="str">
        <f>IFERROR(__xludf.DUMMYFUNCTION("""COMPUTED_VALUE"""),"Florida, Georgia")</f>
        <v>Florida, Georgia</v>
      </c>
      <c r="W197" s="12"/>
    </row>
    <row r="198">
      <c r="T198" s="12" t="str">
        <f>IFERROR(__xludf.DUMMYFUNCTION("""COMPUTED_VALUE"""),"6812351396")</f>
        <v>6812351396</v>
      </c>
      <c r="U198" s="12"/>
      <c r="V198" s="12" t="str">
        <f>IFERROR(__xludf.DUMMYFUNCTION("""COMPUTED_VALUE"""),"Massachusetts, Florida")</f>
        <v>Massachusetts, Florida</v>
      </c>
      <c r="W198" s="12"/>
    </row>
    <row r="199">
      <c r="T199" s="12" t="str">
        <f>IFERROR(__xludf.DUMMYFUNCTION("""COMPUTED_VALUE"""),"5436430707")</f>
        <v>5436430707</v>
      </c>
      <c r="U199" s="12" t="str">
        <f>IFERROR(__xludf.DUMMYFUNCTION("""COMPUTED_VALUE"""),"tonysaprano26")</f>
        <v>tonysaprano26</v>
      </c>
      <c r="V199" s="12" t="str">
        <f>IFERROR(__xludf.DUMMYFUNCTION("""COMPUTED_VALUE"""),"North Carolina")</f>
        <v>North Carolina</v>
      </c>
      <c r="W199" s="12"/>
    </row>
    <row r="200">
      <c r="T200" s="12" t="str">
        <f>IFERROR(__xludf.DUMMYFUNCTION("""COMPUTED_VALUE"""),"6591723776")</f>
        <v>6591723776</v>
      </c>
      <c r="U200" s="12"/>
      <c r="V200" s="12"/>
      <c r="W200" s="12" t="str">
        <f>IFERROR(__xludf.DUMMYFUNCTION("""COMPUTED_VALUE"""),"2282635472")</f>
        <v>2282635472</v>
      </c>
    </row>
    <row r="201">
      <c r="T201" s="12" t="str">
        <f>IFERROR(__xludf.DUMMYFUNCTION("""COMPUTED_VALUE"""),"6723194954")</f>
        <v>6723194954</v>
      </c>
      <c r="U201" s="12" t="str">
        <f>IFERROR(__xludf.DUMMYFUNCTION("""COMPUTED_VALUE"""),"IDONTKNOWSHITTHO")</f>
        <v>IDONTKNOWSHITTHO</v>
      </c>
      <c r="V201" s="12" t="str">
        <f>IFERROR(__xludf.DUMMYFUNCTION("""COMPUTED_VALUE"""),"North Carolina")</f>
        <v>North Carolina</v>
      </c>
      <c r="W201" s="12" t="str">
        <f>IFERROR(__xludf.DUMMYFUNCTION("""COMPUTED_VALUE"""),"4147933135")</f>
        <v>4147933135</v>
      </c>
    </row>
    <row r="202">
      <c r="T202" s="12" t="str">
        <f>IFERROR(__xludf.DUMMYFUNCTION("""COMPUTED_VALUE"""),"5367693866")</f>
        <v>5367693866</v>
      </c>
      <c r="U202" s="12"/>
      <c r="V202" s="12" t="str">
        <f>IFERROR(__xludf.DUMMYFUNCTION("""COMPUTED_VALUE"""),"North Carolina, California")</f>
        <v>North Carolina, California</v>
      </c>
      <c r="W202" s="12"/>
    </row>
    <row r="203">
      <c r="T203" s="12" t="str">
        <f>IFERROR(__xludf.DUMMYFUNCTION("""COMPUTED_VALUE"""),"1712108030")</f>
        <v>1712108030</v>
      </c>
      <c r="U203" s="12" t="str">
        <f>IFERROR(__xludf.DUMMYFUNCTION("""COMPUTED_VALUE"""),"Ahigherluxury")</f>
        <v>Ahigherluxury</v>
      </c>
      <c r="V203" s="12" t="str">
        <f>IFERROR(__xludf.DUMMYFUNCTION("""COMPUTED_VALUE"""),"Florida, Florida")</f>
        <v>Florida, Florida</v>
      </c>
      <c r="W203" s="12"/>
    </row>
    <row r="204">
      <c r="T204" s="12" t="str">
        <f>IFERROR(__xludf.DUMMYFUNCTION("""COMPUTED_VALUE"""),"6859093172")</f>
        <v>6859093172</v>
      </c>
      <c r="U204" s="12" t="str">
        <f>IFERROR(__xludf.DUMMYFUNCTION("""COMPUTED_VALUE"""),"learnalot369x")</f>
        <v>learnalot369x</v>
      </c>
      <c r="V204" s="12" t="str">
        <f>IFERROR(__xludf.DUMMYFUNCTION("""COMPUTED_VALUE"""),"California, Florida, North Carolina, Georgia")</f>
        <v>California, Florida, North Carolina, Georgia</v>
      </c>
      <c r="W204" s="12"/>
    </row>
    <row r="205">
      <c r="T205" s="12" t="str">
        <f>IFERROR(__xludf.DUMMYFUNCTION("""COMPUTED_VALUE"""),"5841438347")</f>
        <v>5841438347</v>
      </c>
      <c r="U205" s="12" t="str">
        <f>IFERROR(__xludf.DUMMYFUNCTION("""COMPUTED_VALUE"""),"pressure_007")</f>
        <v>pressure_007</v>
      </c>
      <c r="V205" s="12" t="str">
        <f>IFERROR(__xludf.DUMMYFUNCTION("""COMPUTED_VALUE"""),"Georgia")</f>
        <v>Georgia</v>
      </c>
      <c r="W205" s="12"/>
    </row>
    <row r="206">
      <c r="T206" s="12" t="str">
        <f>IFERROR(__xludf.DUMMYFUNCTION("""COMPUTED_VALUE"""),"7234628086")</f>
        <v>7234628086</v>
      </c>
      <c r="U206" s="12" t="str">
        <f>IFERROR(__xludf.DUMMYFUNCTION("""COMPUTED_VALUE"""),"smokinzazass")</f>
        <v>smokinzazass</v>
      </c>
      <c r="V206" s="12" t="str">
        <f>IFERROR(__xludf.DUMMYFUNCTION("""COMPUTED_VALUE"""),"Florida")</f>
        <v>Florida</v>
      </c>
      <c r="W206" s="12"/>
    </row>
    <row r="207">
      <c r="T207" s="12" t="str">
        <f>IFERROR(__xludf.DUMMYFUNCTION("""COMPUTED_VALUE"""),"6712652575")</f>
        <v>6712652575</v>
      </c>
      <c r="U207" s="12" t="str">
        <f>IFERROR(__xludf.DUMMYFUNCTION("""COMPUTED_VALUE"""),"talibaggs")</f>
        <v>talibaggs</v>
      </c>
      <c r="V207" s="12" t="str">
        <f>IFERROR(__xludf.DUMMYFUNCTION("""COMPUTED_VALUE"""),"North Carolina, Virginia, South Carolina, California")</f>
        <v>North Carolina, Virginia, South Carolina, California</v>
      </c>
      <c r="W207" s="12"/>
    </row>
    <row r="208">
      <c r="T208" s="12" t="str">
        <f>IFERROR(__xludf.DUMMYFUNCTION("""COMPUTED_VALUE"""),"6378143085")</f>
        <v>6378143085</v>
      </c>
      <c r="U208" s="12"/>
      <c r="V208" s="12" t="str">
        <f>IFERROR(__xludf.DUMMYFUNCTION("""COMPUTED_VALUE"""),"Maryland")</f>
        <v>Maryland</v>
      </c>
      <c r="W208" s="12"/>
    </row>
    <row r="209">
      <c r="T209" s="12" t="str">
        <f>IFERROR(__xludf.DUMMYFUNCTION("""COMPUTED_VALUE"""),"2034115714")</f>
        <v>2034115714</v>
      </c>
      <c r="U209" s="12" t="str">
        <f>IFERROR(__xludf.DUMMYFUNCTION("""COMPUTED_VALUE"""),"nolimitgabe")</f>
        <v>nolimitgabe</v>
      </c>
      <c r="V209" s="12" t="str">
        <f>IFERROR(__xludf.DUMMYFUNCTION("""COMPUTED_VALUE"""),"Massachusetts, Massachusetts")</f>
        <v>Massachusetts, Massachusetts</v>
      </c>
      <c r="W209" s="12"/>
    </row>
    <row r="210">
      <c r="T210" s="12" t="str">
        <f>IFERROR(__xludf.DUMMYFUNCTION("""COMPUTED_VALUE"""),"6588627951")</f>
        <v>6588627951</v>
      </c>
      <c r="U210" s="12"/>
      <c r="V210" s="12" t="str">
        <f>IFERROR(__xludf.DUMMYFUNCTION("""COMPUTED_VALUE"""),"California, Oklahoma")</f>
        <v>California, Oklahoma</v>
      </c>
      <c r="W210" s="12"/>
    </row>
    <row r="211">
      <c r="T211" s="12" t="str">
        <f>IFERROR(__xludf.DUMMYFUNCTION("""COMPUTED_VALUE"""),"1905293376")</f>
        <v>1905293376</v>
      </c>
      <c r="U211" s="12" t="str">
        <f>IFERROR(__xludf.DUMMYFUNCTION("""COMPUTED_VALUE"""),"Bag_Chaser843")</f>
        <v>Bag_Chaser843</v>
      </c>
      <c r="V211" s="12" t="str">
        <f>IFERROR(__xludf.DUMMYFUNCTION("""COMPUTED_VALUE"""),"South Carolina, South Carolina")</f>
        <v>South Carolina, South Carolina</v>
      </c>
      <c r="W211" s="12"/>
    </row>
    <row r="212">
      <c r="T212" s="12" t="str">
        <f>IFERROR(__xludf.DUMMYFUNCTION("""COMPUTED_VALUE"""),"6898866619")</f>
        <v>6898866619</v>
      </c>
      <c r="U212" s="12"/>
      <c r="V212" s="12" t="str">
        <f>IFERROR(__xludf.DUMMYFUNCTION("""COMPUTED_VALUE"""),"North Carolina")</f>
        <v>North Carolina</v>
      </c>
      <c r="W212" s="12"/>
    </row>
    <row r="213">
      <c r="T213" s="12" t="str">
        <f>IFERROR(__xludf.DUMMYFUNCTION("""COMPUTED_VALUE"""),"1773726133")</f>
        <v>1773726133</v>
      </c>
      <c r="U213" s="12" t="str">
        <f>IFERROR(__xludf.DUMMYFUNCTION("""COMPUTED_VALUE"""),"wheresoxy")</f>
        <v>wheresoxy</v>
      </c>
      <c r="V213" s="12" t="str">
        <f>IFERROR(__xludf.DUMMYFUNCTION("""COMPUTED_VALUE"""),"North Carolina")</f>
        <v>North Carolina</v>
      </c>
      <c r="W213" s="12"/>
    </row>
    <row r="214">
      <c r="T214" s="12" t="str">
        <f>IFERROR(__xludf.DUMMYFUNCTION("""COMPUTED_VALUE"""),"6103125966")</f>
        <v>6103125966</v>
      </c>
      <c r="U214" s="12"/>
      <c r="V214" s="12" t="str">
        <f>IFERROR(__xludf.DUMMYFUNCTION("""COMPUTED_VALUE"""),"Texas, Texas, New York")</f>
        <v>Texas, Texas, New York</v>
      </c>
      <c r="W214" s="12"/>
    </row>
    <row r="215">
      <c r="T215" s="12" t="str">
        <f>IFERROR(__xludf.DUMMYFUNCTION("""COMPUTED_VALUE"""),"5091355373")</f>
        <v>5091355373</v>
      </c>
      <c r="U215" s="12" t="str">
        <f>IFERROR(__xludf.DUMMYFUNCTION("""COMPUTED_VALUE"""),"highwaytransport")</f>
        <v>highwaytransport</v>
      </c>
      <c r="V215" s="12" t="str">
        <f>IFERROR(__xludf.DUMMYFUNCTION("""COMPUTED_VALUE"""),"Maryland, New York")</f>
        <v>Maryland, New York</v>
      </c>
      <c r="W215" s="12"/>
    </row>
    <row r="216">
      <c r="T216" s="12" t="str">
        <f>IFERROR(__xludf.DUMMYFUNCTION("""COMPUTED_VALUE"""),"6462356474")</f>
        <v>6462356474</v>
      </c>
      <c r="U216" s="12"/>
      <c r="V216" s="12" t="str">
        <f>IFERROR(__xludf.DUMMYFUNCTION("""COMPUTED_VALUE"""),"Georgia")</f>
        <v>Georgia</v>
      </c>
      <c r="W216" s="12"/>
    </row>
    <row r="217">
      <c r="T217" s="12" t="str">
        <f>IFERROR(__xludf.DUMMYFUNCTION("""COMPUTED_VALUE"""),"6822422724")</f>
        <v>6822422724</v>
      </c>
      <c r="U217" s="12" t="str">
        <f>IFERROR(__xludf.DUMMYFUNCTION("""COMPUTED_VALUE"""),"sosiniak0913")</f>
        <v>sosiniak0913</v>
      </c>
      <c r="V217" s="12" t="str">
        <f>IFERROR(__xludf.DUMMYFUNCTION("""COMPUTED_VALUE"""),"Alaska, Alaska")</f>
        <v>Alaska, Alaska</v>
      </c>
      <c r="W217" s="12"/>
    </row>
    <row r="218">
      <c r="T218" s="12" t="str">
        <f>IFERROR(__xludf.DUMMYFUNCTION("""COMPUTED_VALUE"""),"5041517089")</f>
        <v>5041517089</v>
      </c>
      <c r="U218" s="12"/>
      <c r="V218" s="12" t="str">
        <f>IFERROR(__xludf.DUMMYFUNCTION("""COMPUTED_VALUE"""),"North Carolina")</f>
        <v>North Carolina</v>
      </c>
      <c r="W218" s="12"/>
    </row>
    <row r="219">
      <c r="T219" s="12" t="str">
        <f>IFERROR(__xludf.DUMMYFUNCTION("""COMPUTED_VALUE"""),"1094388730")</f>
        <v>1094388730</v>
      </c>
      <c r="U219" s="12"/>
      <c r="V219" s="12" t="str">
        <f>IFERROR(__xludf.DUMMYFUNCTION("""COMPUTED_VALUE"""),"Texas")</f>
        <v>Texas</v>
      </c>
      <c r="W219" s="12"/>
    </row>
    <row r="220">
      <c r="T220" s="12" t="str">
        <f>IFERROR(__xludf.DUMMYFUNCTION("""COMPUTED_VALUE"""),"1757166463")</f>
        <v>1757166463</v>
      </c>
      <c r="U220" s="12" t="str">
        <f>IFERROR(__xludf.DUMMYFUNCTION("""COMPUTED_VALUE"""),"kingtutt420")</f>
        <v>kingtutt420</v>
      </c>
      <c r="V220" s="12" t="str">
        <f>IFERROR(__xludf.DUMMYFUNCTION("""COMPUTED_VALUE"""),"North Carolina")</f>
        <v>North Carolina</v>
      </c>
      <c r="W220" s="12" t="str">
        <f>IFERROR(__xludf.DUMMYFUNCTION("""COMPUTED_VALUE"""),"18282668052")</f>
        <v>18282668052</v>
      </c>
    </row>
    <row r="221">
      <c r="T221" s="12" t="str">
        <f>IFERROR(__xludf.DUMMYFUNCTION("""COMPUTED_VALUE"""),"1750668226")</f>
        <v>1750668226</v>
      </c>
      <c r="U221" s="12" t="str">
        <f>IFERROR(__xludf.DUMMYFUNCTION("""COMPUTED_VALUE"""),"noautojoe")</f>
        <v>noautojoe</v>
      </c>
      <c r="V221" s="12" t="str">
        <f>IFERROR(__xludf.DUMMYFUNCTION("""COMPUTED_VALUE"""),"Texas, Texas, Oklahoma")</f>
        <v>Texas, Texas, Oklahoma</v>
      </c>
      <c r="W221" s="12"/>
    </row>
    <row r="222">
      <c r="T222" s="12" t="str">
        <f>IFERROR(__xludf.DUMMYFUNCTION("""COMPUTED_VALUE"""),"2118221321")</f>
        <v>2118221321</v>
      </c>
      <c r="U222" s="12" t="str">
        <f>IFERROR(__xludf.DUMMYFUNCTION("""COMPUTED_VALUE"""),"Midwest_Gardens")</f>
        <v>Midwest_Gardens</v>
      </c>
      <c r="V222" s="12" t="str">
        <f>IFERROR(__xludf.DUMMYFUNCTION("""COMPUTED_VALUE"""),"Oklahoma")</f>
        <v>Oklahoma</v>
      </c>
      <c r="W222" s="12" t="str">
        <f>IFERROR(__xludf.DUMMYFUNCTION("""COMPUTED_VALUE"""),"13039084446")</f>
        <v>13039084446</v>
      </c>
    </row>
    <row r="223">
      <c r="T223" s="12" t="str">
        <f>IFERROR(__xludf.DUMMYFUNCTION("""COMPUTED_VALUE"""),"2074045627")</f>
        <v>2074045627</v>
      </c>
      <c r="U223" s="12" t="str">
        <f>IFERROR(__xludf.DUMMYFUNCTION("""COMPUTED_VALUE"""),"wenotfrom63rdd")</f>
        <v>wenotfrom63rdd</v>
      </c>
      <c r="V223" s="12" t="str">
        <f>IFERROR(__xludf.DUMMYFUNCTION("""COMPUTED_VALUE"""),"Pennsylvania")</f>
        <v>Pennsylvania</v>
      </c>
      <c r="W223" s="12"/>
    </row>
    <row r="224">
      <c r="T224" s="12" t="str">
        <f>IFERROR(__xludf.DUMMYFUNCTION("""COMPUTED_VALUE"""),"6251139455")</f>
        <v>6251139455</v>
      </c>
      <c r="U224" s="12"/>
      <c r="V224" s="12" t="str">
        <f>IFERROR(__xludf.DUMMYFUNCTION("""COMPUTED_VALUE"""),"Texas, California")</f>
        <v>Texas, California</v>
      </c>
      <c r="W224" s="12"/>
    </row>
    <row r="225">
      <c r="T225" s="12" t="str">
        <f>IFERROR(__xludf.DUMMYFUNCTION("""COMPUTED_VALUE"""),"1266768477")</f>
        <v>1266768477</v>
      </c>
      <c r="U225" s="12" t="str">
        <f>IFERROR(__xludf.DUMMYFUNCTION("""COMPUTED_VALUE"""),"HTX_RX")</f>
        <v>HTX_RX</v>
      </c>
      <c r="V225" s="12" t="str">
        <f>IFERROR(__xludf.DUMMYFUNCTION("""COMPUTED_VALUE"""),"Texas")</f>
        <v>Texas</v>
      </c>
      <c r="W225" s="12"/>
    </row>
    <row r="226">
      <c r="T226" s="12" t="str">
        <f>IFERROR(__xludf.DUMMYFUNCTION("""COMPUTED_VALUE"""),"6061983076")</f>
        <v>6061983076</v>
      </c>
      <c r="U226" s="12"/>
      <c r="V226" s="12" t="str">
        <f>IFERROR(__xludf.DUMMYFUNCTION("""COMPUTED_VALUE"""),"South Carolina")</f>
        <v>South Carolina</v>
      </c>
      <c r="W226" s="12"/>
    </row>
    <row r="227">
      <c r="T227" s="12" t="str">
        <f>IFERROR(__xludf.DUMMYFUNCTION("""COMPUTED_VALUE"""),"6665395616")</f>
        <v>6665395616</v>
      </c>
      <c r="U227" s="12"/>
      <c r="V227" s="12" t="str">
        <f>IFERROR(__xludf.DUMMYFUNCTION("""COMPUTED_VALUE"""),"Georgia")</f>
        <v>Georgia</v>
      </c>
      <c r="W227" s="12"/>
    </row>
    <row r="228">
      <c r="T228" s="12" t="str">
        <f>IFERROR(__xludf.DUMMYFUNCTION("""COMPUTED_VALUE"""),"1121836210")</f>
        <v>1121836210</v>
      </c>
      <c r="U228" s="12" t="str">
        <f>IFERROR(__xludf.DUMMYFUNCTION("""COMPUTED_VALUE"""),"TheRealKitoPacks")</f>
        <v>TheRealKitoPacks</v>
      </c>
      <c r="V228" s="12" t="str">
        <f>IFERROR(__xludf.DUMMYFUNCTION("""COMPUTED_VALUE"""),"New York, California")</f>
        <v>New York, California</v>
      </c>
      <c r="W228" s="12"/>
    </row>
    <row r="229">
      <c r="T229" s="12" t="str">
        <f>IFERROR(__xludf.DUMMYFUNCTION("""COMPUTED_VALUE"""),"1817239783")</f>
        <v>1817239783</v>
      </c>
      <c r="U229" s="12" t="str">
        <f>IFERROR(__xludf.DUMMYFUNCTION("""COMPUTED_VALUE"""),"guapooo718")</f>
        <v>guapooo718</v>
      </c>
      <c r="V229" s="12" t="str">
        <f>IFERROR(__xludf.DUMMYFUNCTION("""COMPUTED_VALUE"""),"North Carolina, New York")</f>
        <v>North Carolina, New York</v>
      </c>
      <c r="W229" s="12"/>
    </row>
    <row r="230">
      <c r="T230" s="12" t="str">
        <f>IFERROR(__xludf.DUMMYFUNCTION("""COMPUTED_VALUE"""),"5688985562")</f>
        <v>5688985562</v>
      </c>
      <c r="U230" s="12" t="str">
        <f>IFERROR(__xludf.DUMMYFUNCTION("""COMPUTED_VALUE"""),"headblocka")</f>
        <v>headblocka</v>
      </c>
      <c r="V230" s="12" t="str">
        <f>IFERROR(__xludf.DUMMYFUNCTION("""COMPUTED_VALUE"""),"Florida, California")</f>
        <v>Florida, California</v>
      </c>
      <c r="W230" s="12"/>
    </row>
    <row r="231">
      <c r="T231" s="12" t="str">
        <f>IFERROR(__xludf.DUMMYFUNCTION("""COMPUTED_VALUE"""),"5132849338")</f>
        <v>5132849338</v>
      </c>
      <c r="U231" s="12" t="str">
        <f>IFERROR(__xludf.DUMMYFUNCTION("""COMPUTED_VALUE"""),"Globalpackz")</f>
        <v>Globalpackz</v>
      </c>
      <c r="V231" s="12" t="str">
        <f>IFERROR(__xludf.DUMMYFUNCTION("""COMPUTED_VALUE"""),"New York")</f>
        <v>New York</v>
      </c>
      <c r="W231" s="12"/>
    </row>
    <row r="232">
      <c r="T232" s="12" t="str">
        <f>IFERROR(__xludf.DUMMYFUNCTION("""COMPUTED_VALUE"""),"6604349426")</f>
        <v>6604349426</v>
      </c>
      <c r="U232" s="12"/>
      <c r="V232" s="12" t="str">
        <f>IFERROR(__xludf.DUMMYFUNCTION("""COMPUTED_VALUE"""),"Maryland, Maryland")</f>
        <v>Maryland, Maryland</v>
      </c>
      <c r="W232" s="12"/>
    </row>
    <row r="233">
      <c r="T233" s="12" t="str">
        <f>IFERROR(__xludf.DUMMYFUNCTION("""COMPUTED_VALUE"""),"6604349426")</f>
        <v>6604349426</v>
      </c>
      <c r="U233" s="12"/>
      <c r="V233" s="12" t="str">
        <f>IFERROR(__xludf.DUMMYFUNCTION("""COMPUTED_VALUE"""),"Maryland, Maryland")</f>
        <v>Maryland, Maryland</v>
      </c>
      <c r="W233" s="12"/>
    </row>
    <row r="234">
      <c r="T234" s="12" t="str">
        <f>IFERROR(__xludf.DUMMYFUNCTION("""COMPUTED_VALUE"""),"1141798665")</f>
        <v>1141798665</v>
      </c>
      <c r="U234" s="12" t="str">
        <f>IFERROR(__xludf.DUMMYFUNCTION("""COMPUTED_VALUE"""),"LouPacs")</f>
        <v>LouPacs</v>
      </c>
      <c r="V234" s="12" t="str">
        <f>IFERROR(__xludf.DUMMYFUNCTION("""COMPUTED_VALUE"""),"California, California, Virginia")</f>
        <v>California, California, Virginia</v>
      </c>
      <c r="W234" s="12"/>
    </row>
    <row r="235">
      <c r="T235" s="12" t="str">
        <f>IFERROR(__xludf.DUMMYFUNCTION("""COMPUTED_VALUE"""),"6217326980")</f>
        <v>6217326980</v>
      </c>
      <c r="U235" s="12"/>
      <c r="V235" s="12" t="str">
        <f>IFERROR(__xludf.DUMMYFUNCTION("""COMPUTED_VALUE"""),"Delaware")</f>
        <v>Delaware</v>
      </c>
      <c r="W235" s="12"/>
    </row>
    <row r="236">
      <c r="T236" s="12" t="str">
        <f>IFERROR(__xludf.DUMMYFUNCTION("""COMPUTED_VALUE"""),"6217326980")</f>
        <v>6217326980</v>
      </c>
      <c r="U236" s="12"/>
      <c r="V236" s="12" t="str">
        <f>IFERROR(__xludf.DUMMYFUNCTION("""COMPUTED_VALUE"""),"Delaware")</f>
        <v>Delaware</v>
      </c>
      <c r="W236" s="12"/>
    </row>
    <row r="237">
      <c r="T237" s="12" t="str">
        <f>IFERROR(__xludf.DUMMYFUNCTION("""COMPUTED_VALUE"""),"5139358569")</f>
        <v>5139358569</v>
      </c>
      <c r="U237" s="12"/>
      <c r="V237" s="12" t="str">
        <f>IFERROR(__xludf.DUMMYFUNCTION("""COMPUTED_VALUE"""),"California, North Carolina, North Carolina")</f>
        <v>California, North Carolina, North Carolina</v>
      </c>
      <c r="W237" s="12"/>
    </row>
    <row r="238">
      <c r="T238" s="12" t="str">
        <f>IFERROR(__xludf.DUMMYFUNCTION("""COMPUTED_VALUE"""),"5333023592")</f>
        <v>5333023592</v>
      </c>
      <c r="U238" s="12"/>
      <c r="V238" s="12" t="str">
        <f>IFERROR(__xludf.DUMMYFUNCTION("""COMPUTED_VALUE"""),"California")</f>
        <v>California</v>
      </c>
      <c r="W238" s="12" t="str">
        <f>IFERROR(__xludf.DUMMYFUNCTION("""COMPUTED_VALUE"""),"2705704215")</f>
        <v>2705704215</v>
      </c>
    </row>
    <row r="239">
      <c r="T239" s="12" t="str">
        <f>IFERROR(__xludf.DUMMYFUNCTION("""COMPUTED_VALUE"""),"6816457761")</f>
        <v>6816457761</v>
      </c>
      <c r="U239" s="12"/>
      <c r="V239" s="12" t="str">
        <f>IFERROR(__xludf.DUMMYFUNCTION("""COMPUTED_VALUE"""),"Virginia")</f>
        <v>Virginia</v>
      </c>
      <c r="W239" s="12" t="str">
        <f>IFERROR(__xludf.DUMMYFUNCTION("""COMPUTED_VALUE"""),"7573386230")</f>
        <v>7573386230</v>
      </c>
    </row>
    <row r="240">
      <c r="T240" s="12" t="str">
        <f>IFERROR(__xludf.DUMMYFUNCTION("""COMPUTED_VALUE"""),"5002912777")</f>
        <v>5002912777</v>
      </c>
      <c r="U240" s="12" t="str">
        <f>IFERROR(__xludf.DUMMYFUNCTION("""COMPUTED_VALUE"""),"ZoeLBM")</f>
        <v>ZoeLBM</v>
      </c>
      <c r="V240" s="12" t="str">
        <f>IFERROR(__xludf.DUMMYFUNCTION("""COMPUTED_VALUE"""),"Massachusetts, New York, New York, Massachusetts")</f>
        <v>Massachusetts, New York, New York, Massachusetts</v>
      </c>
      <c r="W240" s="12"/>
    </row>
    <row r="241">
      <c r="T241" s="12" t="str">
        <f>IFERROR(__xludf.DUMMYFUNCTION("""COMPUTED_VALUE"""),"1935655370")</f>
        <v>1935655370</v>
      </c>
      <c r="U241" s="12" t="str">
        <f>IFERROR(__xludf.DUMMYFUNCTION("""COMPUTED_VALUE"""),"BlockLifeLip")</f>
        <v>BlockLifeLip</v>
      </c>
      <c r="V241" s="12" t="str">
        <f>IFERROR(__xludf.DUMMYFUNCTION("""COMPUTED_VALUE"""),"South Carolina, North Carolina")</f>
        <v>South Carolina, North Carolina</v>
      </c>
      <c r="W241" s="12"/>
    </row>
    <row r="242">
      <c r="T242" s="12" t="str">
        <f>IFERROR(__xludf.DUMMYFUNCTION("""COMPUTED_VALUE"""),"5560165344")</f>
        <v>5560165344</v>
      </c>
      <c r="U242" s="12" t="str">
        <f>IFERROR(__xludf.DUMMYFUNCTION("""COMPUTED_VALUE"""),"wizardofoz1")</f>
        <v>wizardofoz1</v>
      </c>
      <c r="V242" s="12" t="str">
        <f>IFERROR(__xludf.DUMMYFUNCTION("""COMPUTED_VALUE"""),"Virginia, California, Florida, Massachusetts, New York")</f>
        <v>Virginia, California, Florida, Massachusetts, New York</v>
      </c>
      <c r="W242" s="12"/>
    </row>
    <row r="243">
      <c r="T243" s="12" t="str">
        <f>IFERROR(__xludf.DUMMYFUNCTION("""COMPUTED_VALUE"""),"5799999423")</f>
        <v>5799999423</v>
      </c>
      <c r="U243" s="12" t="str">
        <f>IFERROR(__xludf.DUMMYFUNCTION("""COMPUTED_VALUE"""),"zazamotaclub")</f>
        <v>zazamotaclub</v>
      </c>
      <c r="V243" s="12" t="str">
        <f>IFERROR(__xludf.DUMMYFUNCTION("""COMPUTED_VALUE"""),"California")</f>
        <v>California</v>
      </c>
      <c r="W243" s="12"/>
    </row>
    <row r="244">
      <c r="T244" s="12" t="str">
        <f>IFERROR(__xludf.DUMMYFUNCTION("""COMPUTED_VALUE"""),"6659278144")</f>
        <v>6659278144</v>
      </c>
      <c r="U244" s="12"/>
      <c r="V244" s="12" t="str">
        <f>IFERROR(__xludf.DUMMYFUNCTION("""COMPUTED_VALUE"""),"Florida, Texas, California, New York, Virginia, Delaware, Alaska")</f>
        <v>Florida, Texas, California, New York, Virginia, Delaware, Alaska</v>
      </c>
      <c r="W244" s="12"/>
    </row>
    <row r="245">
      <c r="T245" s="12" t="str">
        <f>IFERROR(__xludf.DUMMYFUNCTION("""COMPUTED_VALUE"""),"6659278144")</f>
        <v>6659278144</v>
      </c>
      <c r="U245" s="12"/>
      <c r="V245" s="12" t="str">
        <f>IFERROR(__xludf.DUMMYFUNCTION("""COMPUTED_VALUE"""),"Florida, Texas, California, New York, Virginia, Delaware, Alaska")</f>
        <v>Florida, Texas, California, New York, Virginia, Delaware, Alaska</v>
      </c>
      <c r="W245" s="12"/>
    </row>
    <row r="246">
      <c r="T246" s="12" t="str">
        <f>IFERROR(__xludf.DUMMYFUNCTION("""COMPUTED_VALUE"""),"6148922255")</f>
        <v>6148922255</v>
      </c>
      <c r="U246" s="12" t="str">
        <f>IFERROR(__xludf.DUMMYFUNCTION("""COMPUTED_VALUE"""),"mzr_ali_0")</f>
        <v>mzr_ali_0</v>
      </c>
      <c r="V246" s="12" t="str">
        <f>IFERROR(__xludf.DUMMYFUNCTION("""COMPUTED_VALUE"""),"South Carolina")</f>
        <v>South Carolina</v>
      </c>
      <c r="W246" s="12"/>
    </row>
    <row r="247">
      <c r="T247" s="12" t="str">
        <f>IFERROR(__xludf.DUMMYFUNCTION("""COMPUTED_VALUE"""),"6870942573")</f>
        <v>6870942573</v>
      </c>
      <c r="U247" s="12"/>
      <c r="V247" s="12" t="str">
        <f>IFERROR(__xludf.DUMMYFUNCTION("""COMPUTED_VALUE"""),"California, Florida")</f>
        <v>California, Florida</v>
      </c>
      <c r="W247" s="12"/>
    </row>
    <row r="248">
      <c r="T248" s="12" t="str">
        <f>IFERROR(__xludf.DUMMYFUNCTION("""COMPUTED_VALUE"""),"5686576981")</f>
        <v>5686576981</v>
      </c>
      <c r="U248" s="12" t="str">
        <f>IFERROR(__xludf.DUMMYFUNCTION("""COMPUTED_VALUE"""),"money_getter65")</f>
        <v>money_getter65</v>
      </c>
      <c r="V248" s="12" t="str">
        <f>IFERROR(__xludf.DUMMYFUNCTION("""COMPUTED_VALUE"""),"North Carolina, North Carolina, Georgia, Massachusetts")</f>
        <v>North Carolina, North Carolina, Georgia, Massachusetts</v>
      </c>
      <c r="W248" s="12"/>
    </row>
    <row r="249">
      <c r="T249" s="12" t="str">
        <f>IFERROR(__xludf.DUMMYFUNCTION("""COMPUTED_VALUE"""),"6227435485")</f>
        <v>6227435485</v>
      </c>
      <c r="U249" s="12" t="str">
        <f>IFERROR(__xludf.DUMMYFUNCTION("""COMPUTED_VALUE"""),"nyce24")</f>
        <v>nyce24</v>
      </c>
      <c r="V249" s="12" t="str">
        <f>IFERROR(__xludf.DUMMYFUNCTION("""COMPUTED_VALUE"""),"Massachusetts")</f>
        <v>Massachusetts</v>
      </c>
      <c r="W249" s="12"/>
    </row>
    <row r="250">
      <c r="T250" s="12" t="str">
        <f>IFERROR(__xludf.DUMMYFUNCTION("""COMPUTED_VALUE"""),"5183599744")</f>
        <v>5183599744</v>
      </c>
      <c r="U250" s="12"/>
      <c r="V250" s="12" t="str">
        <f>IFERROR(__xludf.DUMMYFUNCTION("""COMPUTED_VALUE"""),"South Carolina, North Carolina, Texas")</f>
        <v>South Carolina, North Carolina, Texas</v>
      </c>
      <c r="W250" s="12"/>
    </row>
    <row r="251">
      <c r="T251" s="12" t="str">
        <f>IFERROR(__xludf.DUMMYFUNCTION("""COMPUTED_VALUE"""),"6799904847")</f>
        <v>6799904847</v>
      </c>
      <c r="U251" s="12"/>
      <c r="V251" s="12" t="str">
        <f>IFERROR(__xludf.DUMMYFUNCTION("""COMPUTED_VALUE"""),"South Carolina")</f>
        <v>South Carolina</v>
      </c>
      <c r="W251" s="12"/>
    </row>
    <row r="252">
      <c r="T252" s="12" t="str">
        <f>IFERROR(__xludf.DUMMYFUNCTION("""COMPUTED_VALUE"""),"1822490133")</f>
        <v>1822490133</v>
      </c>
      <c r="U252" s="12"/>
      <c r="V252" s="12" t="str">
        <f>IFERROR(__xludf.DUMMYFUNCTION("""COMPUTED_VALUE"""),"Georgia")</f>
        <v>Georgia</v>
      </c>
      <c r="W252" s="12"/>
    </row>
    <row r="253">
      <c r="T253" s="12" t="str">
        <f>IFERROR(__xludf.DUMMYFUNCTION("""COMPUTED_VALUE"""),"1043754829")</f>
        <v>1043754829</v>
      </c>
      <c r="U253" s="12" t="str">
        <f>IFERROR(__xludf.DUMMYFUNCTION("""COMPUTED_VALUE"""),"teflonpacksbackup")</f>
        <v>teflonpacksbackup</v>
      </c>
      <c r="V253" s="12" t="str">
        <f>IFERROR(__xludf.DUMMYFUNCTION("""COMPUTED_VALUE"""),"Oklahoma, California, Texas")</f>
        <v>Oklahoma, California, Texas</v>
      </c>
      <c r="W253" s="12"/>
    </row>
    <row r="254">
      <c r="T254" s="12" t="str">
        <f>IFERROR(__xludf.DUMMYFUNCTION("""COMPUTED_VALUE"""),"6577308745")</f>
        <v>6577308745</v>
      </c>
      <c r="U254" s="12" t="str">
        <f>IFERROR(__xludf.DUMMYFUNCTION("""COMPUTED_VALUE"""),"Sumokilla2")</f>
        <v>Sumokilla2</v>
      </c>
      <c r="V254" s="12" t="str">
        <f>IFERROR(__xludf.DUMMYFUNCTION("""COMPUTED_VALUE"""),"New York, Massachusetts")</f>
        <v>New York, Massachusetts</v>
      </c>
      <c r="W254" s="12"/>
    </row>
    <row r="255">
      <c r="T255" s="12" t="str">
        <f>IFERROR(__xludf.DUMMYFUNCTION("""COMPUTED_VALUE"""),"5259603856")</f>
        <v>5259603856</v>
      </c>
      <c r="U255" s="12"/>
      <c r="V255" s="12" t="str">
        <f>IFERROR(__xludf.DUMMYFUNCTION("""COMPUTED_VALUE"""),"Texas")</f>
        <v>Texas</v>
      </c>
      <c r="W255" s="12"/>
    </row>
    <row r="256">
      <c r="T256" s="12" t="str">
        <f>IFERROR(__xludf.DUMMYFUNCTION("""COMPUTED_VALUE"""),"1343077549")</f>
        <v>1343077549</v>
      </c>
      <c r="U256" s="12" t="str">
        <f>IFERROR(__xludf.DUMMYFUNCTION("""COMPUTED_VALUE"""),"bigogtrap")</f>
        <v>bigogtrap</v>
      </c>
      <c r="V256" s="12" t="str">
        <f>IFERROR(__xludf.DUMMYFUNCTION("""COMPUTED_VALUE"""),"North Carolina")</f>
        <v>North Carolina</v>
      </c>
      <c r="W256" s="12"/>
    </row>
    <row r="257">
      <c r="T257" s="12" t="str">
        <f>IFERROR(__xludf.DUMMYFUNCTION("""COMPUTED_VALUE"""),"1343077549")</f>
        <v>1343077549</v>
      </c>
      <c r="U257" s="12" t="str">
        <f>IFERROR(__xludf.DUMMYFUNCTION("""COMPUTED_VALUE"""),"bigogtrap")</f>
        <v>bigogtrap</v>
      </c>
      <c r="V257" s="12" t="str">
        <f>IFERROR(__xludf.DUMMYFUNCTION("""COMPUTED_VALUE"""),"North Carolina")</f>
        <v>North Carolina</v>
      </c>
      <c r="W257" s="12"/>
    </row>
    <row r="258">
      <c r="T258" s="12" t="str">
        <f>IFERROR(__xludf.DUMMYFUNCTION("""COMPUTED_VALUE"""),"2087142415")</f>
        <v>2087142415</v>
      </c>
      <c r="U258" s="12" t="str">
        <f>IFERROR(__xludf.DUMMYFUNCTION("""COMPUTED_VALUE"""),"babyfrmda3side")</f>
        <v>babyfrmda3side</v>
      </c>
      <c r="V258" s="12" t="str">
        <f>IFERROR(__xludf.DUMMYFUNCTION("""COMPUTED_VALUE"""),"Georgia, California")</f>
        <v>Georgia, California</v>
      </c>
      <c r="W258" s="12" t="str">
        <f>IFERROR(__xludf.DUMMYFUNCTION("""COMPUTED_VALUE"""),"+12292557320")</f>
        <v>+12292557320</v>
      </c>
    </row>
    <row r="259">
      <c r="T259" s="12" t="str">
        <f>IFERROR(__xludf.DUMMYFUNCTION("""COMPUTED_VALUE"""),"1872525769")</f>
        <v>1872525769</v>
      </c>
      <c r="U259" s="12" t="str">
        <f>IFERROR(__xludf.DUMMYFUNCTION("""COMPUTED_VALUE"""),"RollinUp247")</f>
        <v>RollinUp247</v>
      </c>
      <c r="V259" s="12" t="str">
        <f>IFERROR(__xludf.DUMMYFUNCTION("""COMPUTED_VALUE"""),"North Carolina")</f>
        <v>North Carolina</v>
      </c>
      <c r="W259" s="12"/>
    </row>
    <row r="260">
      <c r="T260" s="12" t="str">
        <f>IFERROR(__xludf.DUMMYFUNCTION("""COMPUTED_VALUE"""),"6483575113")</f>
        <v>6483575113</v>
      </c>
      <c r="U260" s="12" t="str">
        <f>IFERROR(__xludf.DUMMYFUNCTION("""COMPUTED_VALUE"""),"mopdachop")</f>
        <v>mopdachop</v>
      </c>
      <c r="V260" s="12" t="str">
        <f>IFERROR(__xludf.DUMMYFUNCTION("""COMPUTED_VALUE"""),"Pennsylvania")</f>
        <v>Pennsylvania</v>
      </c>
      <c r="W260" s="12" t="str">
        <f>IFERROR(__xludf.DUMMYFUNCTION("""COMPUTED_VALUE"""),"9407335123")</f>
        <v>9407335123</v>
      </c>
    </row>
    <row r="261">
      <c r="T261" s="12" t="str">
        <f>IFERROR(__xludf.DUMMYFUNCTION("""COMPUTED_VALUE"""),"5211846170")</f>
        <v>5211846170</v>
      </c>
      <c r="U261" s="12" t="str">
        <f>IFERROR(__xludf.DUMMYFUNCTION("""COMPUTED_VALUE"""),"bezzal556")</f>
        <v>bezzal556</v>
      </c>
      <c r="V261" s="12" t="str">
        <f>IFERROR(__xludf.DUMMYFUNCTION("""COMPUTED_VALUE"""),"Georgia")</f>
        <v>Georgia</v>
      </c>
      <c r="W261" s="12"/>
    </row>
    <row r="262">
      <c r="T262" s="12" t="str">
        <f>IFERROR(__xludf.DUMMYFUNCTION("""COMPUTED_VALUE"""),"2070853279")</f>
        <v>2070853279</v>
      </c>
      <c r="U262" s="12" t="str">
        <f>IFERROR(__xludf.DUMMYFUNCTION("""COMPUTED_VALUE"""),"lilking386")</f>
        <v>lilking386</v>
      </c>
      <c r="V262" s="12" t="str">
        <f>IFERROR(__xludf.DUMMYFUNCTION("""COMPUTED_VALUE"""),"Florida")</f>
        <v>Florida</v>
      </c>
      <c r="W262" s="12"/>
    </row>
    <row r="263">
      <c r="T263" s="12" t="str">
        <f>IFERROR(__xludf.DUMMYFUNCTION("""COMPUTED_VALUE"""),"1323834902")</f>
        <v>1323834902</v>
      </c>
      <c r="U263" s="12" t="str">
        <f>IFERROR(__xludf.DUMMYFUNCTION("""COMPUTED_VALUE"""),"MMMT95")</f>
        <v>MMMT95</v>
      </c>
      <c r="V263" s="12" t="str">
        <f>IFERROR(__xludf.DUMMYFUNCTION("""COMPUTED_VALUE"""),"Florida, California")</f>
        <v>Florida, California</v>
      </c>
      <c r="W263" s="12" t="str">
        <f>IFERROR(__xludf.DUMMYFUNCTION("""COMPUTED_VALUE"""),"+18133108892")</f>
        <v>+18133108892</v>
      </c>
    </row>
    <row r="264">
      <c r="T264" s="12" t="str">
        <f>IFERROR(__xludf.DUMMYFUNCTION("""COMPUTED_VALUE"""),"1254045793")</f>
        <v>1254045793</v>
      </c>
      <c r="U264" s="12" t="str">
        <f>IFERROR(__xludf.DUMMYFUNCTION("""COMPUTED_VALUE"""),"kash1189")</f>
        <v>kash1189</v>
      </c>
      <c r="V264" s="12" t="str">
        <f>IFERROR(__xludf.DUMMYFUNCTION("""COMPUTED_VALUE"""),"Delaware, Pennsylvania, Maryland, New York")</f>
        <v>Delaware, Pennsylvania, Maryland, New York</v>
      </c>
      <c r="W264" s="12" t="str">
        <f>IFERROR(__xludf.DUMMYFUNCTION("""COMPUTED_VALUE"""),"3026508070")</f>
        <v>3026508070</v>
      </c>
    </row>
    <row r="265">
      <c r="T265" s="12" t="str">
        <f>IFERROR(__xludf.DUMMYFUNCTION("""COMPUTED_VALUE"""),"7026281294")</f>
        <v>7026281294</v>
      </c>
      <c r="U265" s="12" t="str">
        <f>IFERROR(__xludf.DUMMYFUNCTION("""COMPUTED_VALUE"""),"paperboy448")</f>
        <v>paperboy448</v>
      </c>
      <c r="V265" s="12" t="str">
        <f>IFERROR(__xludf.DUMMYFUNCTION("""COMPUTED_VALUE"""),"California")</f>
        <v>California</v>
      </c>
      <c r="W265" s="12"/>
    </row>
    <row r="266">
      <c r="T266" s="12" t="str">
        <f>IFERROR(__xludf.DUMMYFUNCTION("""COMPUTED_VALUE"""),"1173322462")</f>
        <v>1173322462</v>
      </c>
      <c r="U266" s="12" t="str">
        <f>IFERROR(__xludf.DUMMYFUNCTION("""COMPUTED_VALUE"""),"detroitlowbows")</f>
        <v>detroitlowbows</v>
      </c>
      <c r="V266" s="12" t="str">
        <f>IFERROR(__xludf.DUMMYFUNCTION("""COMPUTED_VALUE"""),"Pennsylvania, California, New York, Texas, New York, Florida, South Carolina")</f>
        <v>Pennsylvania, California, New York, Texas, New York, Florida, South Carolina</v>
      </c>
      <c r="W266" s="12"/>
    </row>
    <row r="267">
      <c r="T267" s="12" t="str">
        <f>IFERROR(__xludf.DUMMYFUNCTION("""COMPUTED_VALUE"""),"5605828094")</f>
        <v>5605828094</v>
      </c>
      <c r="U267" s="12" t="str">
        <f>IFERROR(__xludf.DUMMYFUNCTION("""COMPUTED_VALUE"""),"trapwrld_1")</f>
        <v>trapwrld_1</v>
      </c>
      <c r="V267" s="12" t="str">
        <f>IFERROR(__xludf.DUMMYFUNCTION("""COMPUTED_VALUE"""),"Georgia")</f>
        <v>Georgia</v>
      </c>
      <c r="W267" s="12"/>
    </row>
    <row r="268">
      <c r="T268" s="12" t="str">
        <f>IFERROR(__xludf.DUMMYFUNCTION("""COMPUTED_VALUE"""),"7820693057")</f>
        <v>7820693057</v>
      </c>
      <c r="U268" s="12" t="str">
        <f>IFERROR(__xludf.DUMMYFUNCTION("""COMPUTED_VALUE"""),"mmmmreep")</f>
        <v>mmmmreep</v>
      </c>
      <c r="V268" s="12" t="str">
        <f>IFERROR(__xludf.DUMMYFUNCTION("""COMPUTED_VALUE"""),"California, California")</f>
        <v>California, California</v>
      </c>
      <c r="W268" s="12"/>
    </row>
    <row r="269">
      <c r="T269" s="12" t="str">
        <f>IFERROR(__xludf.DUMMYFUNCTION("""COMPUTED_VALUE"""),"1157234313")</f>
        <v>1157234313</v>
      </c>
      <c r="U269" s="12" t="str">
        <f>IFERROR(__xludf.DUMMYFUNCTION("""COMPUTED_VALUE"""),"mrbubba12")</f>
        <v>mrbubba12</v>
      </c>
      <c r="V269" s="12" t="str">
        <f>IFERROR(__xludf.DUMMYFUNCTION("""COMPUTED_VALUE"""),"Pennsylvania")</f>
        <v>Pennsylvania</v>
      </c>
      <c r="W269" s="12"/>
    </row>
    <row r="270">
      <c r="T270" s="12" t="str">
        <f>IFERROR(__xludf.DUMMYFUNCTION("""COMPUTED_VALUE"""),"5633201329")</f>
        <v>5633201329</v>
      </c>
      <c r="U270" s="12" t="str">
        <f>IFERROR(__xludf.DUMMYFUNCTION("""COMPUTED_VALUE"""),"Zee_afzal")</f>
        <v>Zee_afzal</v>
      </c>
      <c r="V270" s="12" t="str">
        <f>IFERROR(__xludf.DUMMYFUNCTION("""COMPUTED_VALUE"""),"California")</f>
        <v>California</v>
      </c>
      <c r="W270" s="12" t="str">
        <f>IFERROR(__xludf.DUMMYFUNCTION("""COMPUTED_VALUE"""),"923346554551")</f>
        <v>923346554551</v>
      </c>
    </row>
    <row r="271">
      <c r="T271" s="12" t="str">
        <f>IFERROR(__xludf.DUMMYFUNCTION("""COMPUTED_VALUE"""),"923898024")</f>
        <v>923898024</v>
      </c>
      <c r="U271" s="12"/>
      <c r="V271" s="12" t="str">
        <f>IFERROR(__xludf.DUMMYFUNCTION("""COMPUTED_VALUE"""),"South Carolina")</f>
        <v>South Carolina</v>
      </c>
      <c r="W271" s="12"/>
    </row>
    <row r="272">
      <c r="T272" s="12" t="str">
        <f>IFERROR(__xludf.DUMMYFUNCTION("""COMPUTED_VALUE"""),"923898024")</f>
        <v>923898024</v>
      </c>
      <c r="U272" s="12"/>
      <c r="V272" s="12" t="str">
        <f>IFERROR(__xludf.DUMMYFUNCTION("""COMPUTED_VALUE"""),"South Carolina")</f>
        <v>South Carolina</v>
      </c>
      <c r="W272" s="12"/>
    </row>
    <row r="273">
      <c r="T273" s="12" t="str">
        <f>IFERROR(__xludf.DUMMYFUNCTION("""COMPUTED_VALUE"""),"7156110649")</f>
        <v>7156110649</v>
      </c>
      <c r="U273" s="12"/>
      <c r="V273" s="12" t="str">
        <f>IFERROR(__xludf.DUMMYFUNCTION("""COMPUTED_VALUE"""),"California, Georgia")</f>
        <v>California, Georgia</v>
      </c>
      <c r="W273" s="12"/>
    </row>
    <row r="274">
      <c r="T274" s="12" t="str">
        <f>IFERROR(__xludf.DUMMYFUNCTION("""COMPUTED_VALUE"""),"6741328647")</f>
        <v>6741328647</v>
      </c>
      <c r="U274" s="12"/>
      <c r="V274" s="12" t="str">
        <f>IFERROR(__xludf.DUMMYFUNCTION("""COMPUTED_VALUE"""),"California")</f>
        <v>California</v>
      </c>
      <c r="W274" s="12"/>
    </row>
    <row r="275">
      <c r="T275" s="12" t="str">
        <f>IFERROR(__xludf.DUMMYFUNCTION("""COMPUTED_VALUE"""),"1385385959")</f>
        <v>1385385959</v>
      </c>
      <c r="U275" s="12" t="str">
        <f>IFERROR(__xludf.DUMMYFUNCTION("""COMPUTED_VALUE"""),"cjfynfddcb")</f>
        <v>cjfynfddcb</v>
      </c>
      <c r="V275" s="12" t="str">
        <f>IFERROR(__xludf.DUMMYFUNCTION("""COMPUTED_VALUE"""),"Oklahoma")</f>
        <v>Oklahoma</v>
      </c>
      <c r="W275" s="12"/>
    </row>
    <row r="276">
      <c r="T276" s="12" t="str">
        <f>IFERROR(__xludf.DUMMYFUNCTION("""COMPUTED_VALUE"""),"1866764204")</f>
        <v>1866764204</v>
      </c>
      <c r="U276" s="12" t="str">
        <f>IFERROR(__xludf.DUMMYFUNCTION("""COMPUTED_VALUE"""),"Starchild_23")</f>
        <v>Starchild_23</v>
      </c>
      <c r="V276" s="12" t="str">
        <f>IFERROR(__xludf.DUMMYFUNCTION("""COMPUTED_VALUE"""),"Massachusetts")</f>
        <v>Massachusetts</v>
      </c>
      <c r="W276" s="12"/>
    </row>
    <row r="277">
      <c r="T277" s="12" t="str">
        <f>IFERROR(__xludf.DUMMYFUNCTION("""COMPUTED_VALUE"""),"5365573020")</f>
        <v>5365573020</v>
      </c>
      <c r="U277" s="12" t="str">
        <f>IFERROR(__xludf.DUMMYFUNCTION("""COMPUTED_VALUE"""),"Cityboyjunior")</f>
        <v>Cityboyjunior</v>
      </c>
      <c r="V277" s="12" t="str">
        <f>IFERROR(__xludf.DUMMYFUNCTION("""COMPUTED_VALUE"""),"California")</f>
        <v>California</v>
      </c>
      <c r="W277" s="12"/>
    </row>
    <row r="278">
      <c r="T278" s="12" t="str">
        <f>IFERROR(__xludf.DUMMYFUNCTION("""COMPUTED_VALUE"""),"6399861110")</f>
        <v>6399861110</v>
      </c>
      <c r="U278" s="12" t="str">
        <f>IFERROR(__xludf.DUMMYFUNCTION("""COMPUTED_VALUE"""),"StreetSwpe")</f>
        <v>StreetSwpe</v>
      </c>
      <c r="V278" s="12" t="str">
        <f>IFERROR(__xludf.DUMMYFUNCTION("""COMPUTED_VALUE"""),"Virginia")</f>
        <v>Virginia</v>
      </c>
      <c r="W278" s="12"/>
    </row>
    <row r="279">
      <c r="T279" s="12" t="str">
        <f>IFERROR(__xludf.DUMMYFUNCTION("""COMPUTED_VALUE"""),"7320053317")</f>
        <v>7320053317</v>
      </c>
      <c r="U279" s="12"/>
      <c r="V279" s="12" t="str">
        <f>IFERROR(__xludf.DUMMYFUNCTION("""COMPUTED_VALUE"""),"North Carolina")</f>
        <v>North Carolina</v>
      </c>
      <c r="W279" s="12"/>
    </row>
    <row r="280">
      <c r="T280" s="12" t="str">
        <f>IFERROR(__xludf.DUMMYFUNCTION("""COMPUTED_VALUE"""),"7309630150")</f>
        <v>7309630150</v>
      </c>
      <c r="U280" s="12" t="str">
        <f>IFERROR(__xludf.DUMMYFUNCTION("""COMPUTED_VALUE"""),"Richie_rich1017")</f>
        <v>Richie_rich1017</v>
      </c>
      <c r="V280" s="12" t="str">
        <f>IFERROR(__xludf.DUMMYFUNCTION("""COMPUTED_VALUE"""),"Pennsylvania, Pennsylvania")</f>
        <v>Pennsylvania, Pennsylvania</v>
      </c>
      <c r="W280" s="12"/>
    </row>
    <row r="281">
      <c r="T281" s="12" t="str">
        <f>IFERROR(__xludf.DUMMYFUNCTION("""COMPUTED_VALUE"""),"6585977432")</f>
        <v>6585977432</v>
      </c>
      <c r="U281" s="12" t="str">
        <f>IFERROR(__xludf.DUMMYFUNCTION("""COMPUTED_VALUE"""),"jaypromoforcelebs")</f>
        <v>jaypromoforcelebs</v>
      </c>
      <c r="V281" s="12" t="str">
        <f>IFERROR(__xludf.DUMMYFUNCTION("""COMPUTED_VALUE"""),"Florida")</f>
        <v>Florida</v>
      </c>
      <c r="W281" s="12"/>
    </row>
    <row r="282">
      <c r="T282" s="12" t="str">
        <f>IFERROR(__xludf.DUMMYFUNCTION("""COMPUTED_VALUE"""),"6585977432")</f>
        <v>6585977432</v>
      </c>
      <c r="U282" s="12" t="str">
        <f>IFERROR(__xludf.DUMMYFUNCTION("""COMPUTED_VALUE"""),"jaypromoforcelebs")</f>
        <v>jaypromoforcelebs</v>
      </c>
      <c r="V282" s="12" t="str">
        <f>IFERROR(__xludf.DUMMYFUNCTION("""COMPUTED_VALUE"""),"Florida")</f>
        <v>Florida</v>
      </c>
      <c r="W282" s="12"/>
    </row>
    <row r="283">
      <c r="T283" s="12" t="str">
        <f>IFERROR(__xludf.DUMMYFUNCTION("""COMPUTED_VALUE"""),"6852894457")</f>
        <v>6852894457</v>
      </c>
      <c r="U283" s="12"/>
      <c r="V283" s="12" t="str">
        <f>IFERROR(__xludf.DUMMYFUNCTION("""COMPUTED_VALUE"""),"Texas, New York")</f>
        <v>Texas, New York</v>
      </c>
      <c r="W283" s="12"/>
    </row>
    <row r="284">
      <c r="T284" s="12" t="str">
        <f>IFERROR(__xludf.DUMMYFUNCTION("""COMPUTED_VALUE"""),"5972949297")</f>
        <v>5972949297</v>
      </c>
      <c r="U284" s="12"/>
      <c r="V284" s="12" t="str">
        <f>IFERROR(__xludf.DUMMYFUNCTION("""COMPUTED_VALUE"""),"New York, Texas, Massachusetts, Florida, North Carolina, Georgia, Virginia, Maryland, Oklahoma, Alaska")</f>
        <v>New York, Texas, Massachusetts, Florida, North Carolina, Georgia, Virginia, Maryland, Oklahoma, Alaska</v>
      </c>
      <c r="W284" s="12"/>
    </row>
    <row r="285">
      <c r="T285" s="12" t="str">
        <f>IFERROR(__xludf.DUMMYFUNCTION("""COMPUTED_VALUE"""),"2010373395")</f>
        <v>2010373395</v>
      </c>
      <c r="U285" s="12" t="str">
        <f>IFERROR(__xludf.DUMMYFUNCTION("""COMPUTED_VALUE"""),"babynuke")</f>
        <v>babynuke</v>
      </c>
      <c r="V285" s="12" t="str">
        <f>IFERROR(__xludf.DUMMYFUNCTION("""COMPUTED_VALUE"""),"Texas")</f>
        <v>Texas</v>
      </c>
      <c r="W285" s="12"/>
    </row>
    <row r="286">
      <c r="T286" s="12" t="str">
        <f>IFERROR(__xludf.DUMMYFUNCTION("""COMPUTED_VALUE"""),"2010373395")</f>
        <v>2010373395</v>
      </c>
      <c r="U286" s="12" t="str">
        <f>IFERROR(__xludf.DUMMYFUNCTION("""COMPUTED_VALUE"""),"babynuke")</f>
        <v>babynuke</v>
      </c>
      <c r="V286" s="12" t="str">
        <f>IFERROR(__xludf.DUMMYFUNCTION("""COMPUTED_VALUE"""),"Texas")</f>
        <v>Texas</v>
      </c>
      <c r="W286" s="12"/>
    </row>
    <row r="287">
      <c r="T287" s="12" t="str">
        <f>IFERROR(__xludf.DUMMYFUNCTION("""COMPUTED_VALUE"""),"1887973902")</f>
        <v>1887973902</v>
      </c>
      <c r="U287" s="12" t="str">
        <f>IFERROR(__xludf.DUMMYFUNCTION("""COMPUTED_VALUE"""),"Swipper5600")</f>
        <v>Swipper5600</v>
      </c>
      <c r="V287" s="12" t="str">
        <f>IFERROR(__xludf.DUMMYFUNCTION("""COMPUTED_VALUE"""),"California")</f>
        <v>California</v>
      </c>
      <c r="W287" s="12"/>
    </row>
    <row r="288">
      <c r="T288" s="12" t="str">
        <f>IFERROR(__xludf.DUMMYFUNCTION("""COMPUTED_VALUE"""),"6225608875")</f>
        <v>6225608875</v>
      </c>
      <c r="U288" s="12"/>
      <c r="V288" s="12" t="str">
        <f>IFERROR(__xludf.DUMMYFUNCTION("""COMPUTED_VALUE"""),"Georgia")</f>
        <v>Georgia</v>
      </c>
      <c r="W288" s="12"/>
    </row>
    <row r="289">
      <c r="T289" s="12" t="str">
        <f>IFERROR(__xludf.DUMMYFUNCTION("""COMPUTED_VALUE"""),"1144687256")</f>
        <v>1144687256</v>
      </c>
      <c r="U289" s="12" t="str">
        <f>IFERROR(__xludf.DUMMYFUNCTION("""COMPUTED_VALUE"""),"Ronystaxx")</f>
        <v>Ronystaxx</v>
      </c>
      <c r="V289" s="12" t="str">
        <f>IFERROR(__xludf.DUMMYFUNCTION("""COMPUTED_VALUE"""),"Massachusetts, Texas")</f>
        <v>Massachusetts, Texas</v>
      </c>
      <c r="W289" s="12"/>
    </row>
    <row r="290">
      <c r="T290" s="12" t="str">
        <f>IFERROR(__xludf.DUMMYFUNCTION("""COMPUTED_VALUE"""),"2025801293")</f>
        <v>2025801293</v>
      </c>
      <c r="U290" s="12"/>
      <c r="V290" s="12" t="str">
        <f>IFERROR(__xludf.DUMMYFUNCTION("""COMPUTED_VALUE"""),"California, Texas")</f>
        <v>California, Texas</v>
      </c>
      <c r="W290" s="12"/>
    </row>
    <row r="291">
      <c r="T291" s="12" t="str">
        <f>IFERROR(__xludf.DUMMYFUNCTION("""COMPUTED_VALUE"""),"5969417202")</f>
        <v>5969417202</v>
      </c>
      <c r="U291" s="12"/>
      <c r="V291" s="12" t="str">
        <f>IFERROR(__xludf.DUMMYFUNCTION("""COMPUTED_VALUE"""),"Florida")</f>
        <v>Florida</v>
      </c>
      <c r="W291" s="12"/>
    </row>
    <row r="292">
      <c r="T292" s="12" t="str">
        <f>IFERROR(__xludf.DUMMYFUNCTION("""COMPUTED_VALUE"""),"6454585808")</f>
        <v>6454585808</v>
      </c>
      <c r="U292" s="12" t="str">
        <f>IFERROR(__xludf.DUMMYFUNCTION("""COMPUTED_VALUE"""),"MUSHIEPUNDIT")</f>
        <v>MUSHIEPUNDIT</v>
      </c>
      <c r="V292" s="12" t="str">
        <f>IFERROR(__xludf.DUMMYFUNCTION("""COMPUTED_VALUE"""),"South Carolina")</f>
        <v>South Carolina</v>
      </c>
      <c r="W292" s="12"/>
    </row>
    <row r="293">
      <c r="T293" s="12" t="str">
        <f>IFERROR(__xludf.DUMMYFUNCTION("""COMPUTED_VALUE"""),"6272873367")</f>
        <v>6272873367</v>
      </c>
      <c r="U293" s="12" t="str">
        <f>IFERROR(__xludf.DUMMYFUNCTION("""COMPUTED_VALUE"""),"gorilla_zo")</f>
        <v>gorilla_zo</v>
      </c>
      <c r="V293" s="12" t="str">
        <f>IFERROR(__xludf.DUMMYFUNCTION("""COMPUTED_VALUE"""),"Texas, Georgia")</f>
        <v>Texas, Georgia</v>
      </c>
      <c r="W293" s="12"/>
    </row>
    <row r="294">
      <c r="T294" s="12" t="str">
        <f>IFERROR(__xludf.DUMMYFUNCTION("""COMPUTED_VALUE"""),"1185637591")</f>
        <v>1185637591</v>
      </c>
      <c r="U294" s="12" t="str">
        <f>IFERROR(__xludf.DUMMYFUNCTION("""COMPUTED_VALUE"""),"itzcloud9ine")</f>
        <v>itzcloud9ine</v>
      </c>
      <c r="V294" s="12" t="str">
        <f>IFERROR(__xludf.DUMMYFUNCTION("""COMPUTED_VALUE"""),"Georgia")</f>
        <v>Georgia</v>
      </c>
      <c r="W294" s="12"/>
    </row>
    <row r="295">
      <c r="T295" s="12" t="str">
        <f>IFERROR(__xludf.DUMMYFUNCTION("""COMPUTED_VALUE"""),"6512787059")</f>
        <v>6512787059</v>
      </c>
      <c r="U295" s="12" t="str">
        <f>IFERROR(__xludf.DUMMYFUNCTION("""COMPUTED_VALUE"""),"Zeldabox")</f>
        <v>Zeldabox</v>
      </c>
      <c r="V295" s="12" t="str">
        <f>IFERROR(__xludf.DUMMYFUNCTION("""COMPUTED_VALUE"""),"New York")</f>
        <v>New York</v>
      </c>
      <c r="W295" s="12"/>
    </row>
    <row r="296">
      <c r="T296" s="12" t="str">
        <f>IFERROR(__xludf.DUMMYFUNCTION("""COMPUTED_VALUE"""),"7328571676")</f>
        <v>7328571676</v>
      </c>
      <c r="U296" s="12" t="str">
        <f>IFERROR(__xludf.DUMMYFUNCTION("""COMPUTED_VALUE"""),"bobwrld7")</f>
        <v>bobwrld7</v>
      </c>
      <c r="V296" s="12" t="str">
        <f>IFERROR(__xludf.DUMMYFUNCTION("""COMPUTED_VALUE"""),"California")</f>
        <v>California</v>
      </c>
      <c r="W296" s="12"/>
    </row>
    <row r="297">
      <c r="T297" s="12" t="str">
        <f>IFERROR(__xludf.DUMMYFUNCTION("""COMPUTED_VALUE"""),"1132667717")</f>
        <v>1132667717</v>
      </c>
      <c r="U297" s="12" t="str">
        <f>IFERROR(__xludf.DUMMYFUNCTION("""COMPUTED_VALUE"""),"TANO_ONE")</f>
        <v>TANO_ONE</v>
      </c>
      <c r="V297" s="12" t="str">
        <f>IFERROR(__xludf.DUMMYFUNCTION("""COMPUTED_VALUE"""),"California")</f>
        <v>California</v>
      </c>
      <c r="W297" s="12"/>
    </row>
    <row r="298">
      <c r="T298" s="12" t="str">
        <f>IFERROR(__xludf.DUMMYFUNCTION("""COMPUTED_VALUE"""),"6342091628")</f>
        <v>6342091628</v>
      </c>
      <c r="U298" s="12" t="str">
        <f>IFERROR(__xludf.DUMMYFUNCTION("""COMPUTED_VALUE"""),"Boxgod707")</f>
        <v>Boxgod707</v>
      </c>
      <c r="V298" s="12" t="str">
        <f>IFERROR(__xludf.DUMMYFUNCTION("""COMPUTED_VALUE"""),"California")</f>
        <v>California</v>
      </c>
      <c r="W298" s="12"/>
    </row>
    <row r="299">
      <c r="T299" s="12" t="str">
        <f>IFERROR(__xludf.DUMMYFUNCTION("""COMPUTED_VALUE"""),"7395705017")</f>
        <v>7395705017</v>
      </c>
      <c r="U299" s="12" t="str">
        <f>IFERROR(__xludf.DUMMYFUNCTION("""COMPUTED_VALUE"""),"goodpackmenu")</f>
        <v>goodpackmenu</v>
      </c>
      <c r="V299" s="12" t="str">
        <f>IFERROR(__xludf.DUMMYFUNCTION("""COMPUTED_VALUE"""),"North Carolina")</f>
        <v>North Carolina</v>
      </c>
      <c r="W299" s="12"/>
    </row>
    <row r="300">
      <c r="T300" s="12" t="str">
        <f>IFERROR(__xludf.DUMMYFUNCTION("""COMPUTED_VALUE"""),"6839368182")</f>
        <v>6839368182</v>
      </c>
      <c r="U300" s="12" t="str">
        <f>IFERROR(__xludf.DUMMYFUNCTION("""COMPUTED_VALUE"""),"TropicalFarmz10")</f>
        <v>TropicalFarmz10</v>
      </c>
      <c r="V300" s="12" t="str">
        <f>IFERROR(__xludf.DUMMYFUNCTION("""COMPUTED_VALUE"""),"California, California")</f>
        <v>California, California</v>
      </c>
      <c r="W300" s="12"/>
    </row>
    <row r="301">
      <c r="T301" s="12" t="str">
        <f>IFERROR(__xludf.DUMMYFUNCTION("""COMPUTED_VALUE"""),"6467881430")</f>
        <v>6467881430</v>
      </c>
      <c r="U301" s="12" t="str">
        <f>IFERROR(__xludf.DUMMYFUNCTION("""COMPUTED_VALUE"""),"WAXRUS")</f>
        <v>WAXRUS</v>
      </c>
      <c r="V301" s="12" t="str">
        <f>IFERROR(__xludf.DUMMYFUNCTION("""COMPUTED_VALUE"""),"California, Oklahoma")</f>
        <v>California, Oklahoma</v>
      </c>
      <c r="W301" s="12"/>
    </row>
    <row r="302">
      <c r="T302" s="12" t="str">
        <f>IFERROR(__xludf.DUMMYFUNCTION("""COMPUTED_VALUE"""),"1835318517")</f>
        <v>1835318517</v>
      </c>
      <c r="U302" s="12" t="str">
        <f>IFERROR(__xludf.DUMMYFUNCTION("""COMPUTED_VALUE"""),"Sixoh209")</f>
        <v>Sixoh209</v>
      </c>
      <c r="V302" s="12" t="str">
        <f>IFERROR(__xludf.DUMMYFUNCTION("""COMPUTED_VALUE"""),"California")</f>
        <v>California</v>
      </c>
      <c r="W302" s="12"/>
    </row>
    <row r="303">
      <c r="T303" s="12" t="str">
        <f>IFERROR(__xludf.DUMMYFUNCTION("""COMPUTED_VALUE"""),"6363909036")</f>
        <v>6363909036</v>
      </c>
      <c r="U303" s="12" t="str">
        <f>IFERROR(__xludf.DUMMYFUNCTION("""COMPUTED_VALUE"""),"bigbrodiecheese")</f>
        <v>bigbrodiecheese</v>
      </c>
      <c r="V303" s="12" t="str">
        <f>IFERROR(__xludf.DUMMYFUNCTION("""COMPUTED_VALUE"""),"Georgia")</f>
        <v>Georgia</v>
      </c>
      <c r="W303" s="12"/>
    </row>
    <row r="304">
      <c r="T304" s="12" t="str">
        <f>IFERROR(__xludf.DUMMYFUNCTION("""COMPUTED_VALUE"""),"7106365034")</f>
        <v>7106365034</v>
      </c>
      <c r="U304" s="12"/>
      <c r="V304" s="12" t="str">
        <f>IFERROR(__xludf.DUMMYFUNCTION("""COMPUTED_VALUE"""),"South Carolina, South Carolina")</f>
        <v>South Carolina, South Carolina</v>
      </c>
      <c r="W304" s="12"/>
    </row>
    <row r="305">
      <c r="T305" s="12" t="str">
        <f>IFERROR(__xludf.DUMMYFUNCTION("""COMPUTED_VALUE"""),"6256892145")</f>
        <v>6256892145</v>
      </c>
      <c r="U305" s="12" t="str">
        <f>IFERROR(__xludf.DUMMYFUNCTION("""COMPUTED_VALUE"""),"urmomzzzz")</f>
        <v>urmomzzzz</v>
      </c>
      <c r="V305" s="12" t="str">
        <f>IFERROR(__xludf.DUMMYFUNCTION("""COMPUTED_VALUE"""),"California")</f>
        <v>California</v>
      </c>
      <c r="W305" s="12"/>
    </row>
    <row r="306">
      <c r="T306" s="12" t="str">
        <f>IFERROR(__xludf.DUMMYFUNCTION("""COMPUTED_VALUE"""),"6610937142")</f>
        <v>6610937142</v>
      </c>
      <c r="U306" s="12"/>
      <c r="V306" s="12" t="str">
        <f>IFERROR(__xludf.DUMMYFUNCTION("""COMPUTED_VALUE"""),"Georgia")</f>
        <v>Georgia</v>
      </c>
      <c r="W306" s="12"/>
    </row>
    <row r="307">
      <c r="T307" s="12" t="str">
        <f>IFERROR(__xludf.DUMMYFUNCTION("""COMPUTED_VALUE"""),"2129032505")</f>
        <v>2129032505</v>
      </c>
      <c r="U307" s="12" t="str">
        <f>IFERROR(__xludf.DUMMYFUNCTION("""COMPUTED_VALUE"""),"xvnarc")</f>
        <v>xvnarc</v>
      </c>
      <c r="V307" s="12" t="str">
        <f>IFERROR(__xludf.DUMMYFUNCTION("""COMPUTED_VALUE"""),"Georgia, Florida")</f>
        <v>Georgia, Florida</v>
      </c>
      <c r="W307" s="12"/>
    </row>
    <row r="308">
      <c r="T308" s="12" t="str">
        <f>IFERROR(__xludf.DUMMYFUNCTION("""COMPUTED_VALUE"""),"7080117063")</f>
        <v>7080117063</v>
      </c>
      <c r="U308" s="12" t="str">
        <f>IFERROR(__xludf.DUMMYFUNCTION("""COMPUTED_VALUE"""),"BIGCHILLLIN102")</f>
        <v>BIGCHILLLIN102</v>
      </c>
      <c r="V308" s="12" t="str">
        <f>IFERROR(__xludf.DUMMYFUNCTION("""COMPUTED_VALUE"""),"California, New York")</f>
        <v>California, New York</v>
      </c>
      <c r="W308" s="12"/>
    </row>
    <row r="309">
      <c r="T309" s="12" t="str">
        <f>IFERROR(__xludf.DUMMYFUNCTION("""COMPUTED_VALUE"""),"1815103966")</f>
        <v>1815103966</v>
      </c>
      <c r="U309" s="12" t="str">
        <f>IFERROR(__xludf.DUMMYFUNCTION("""COMPUTED_VALUE"""),"Freebandzverify")</f>
        <v>Freebandzverify</v>
      </c>
      <c r="V309" s="12" t="str">
        <f>IFERROR(__xludf.DUMMYFUNCTION("""COMPUTED_VALUE"""),"Alaska, California")</f>
        <v>Alaska, California</v>
      </c>
      <c r="W309" s="12"/>
    </row>
    <row r="310">
      <c r="T310" s="12" t="str">
        <f>IFERROR(__xludf.DUMMYFUNCTION("""COMPUTED_VALUE"""),"1767742417")</f>
        <v>1767742417</v>
      </c>
      <c r="U310" s="12" t="str">
        <f>IFERROR(__xludf.DUMMYFUNCTION("""COMPUTED_VALUE"""),"sirflexington112")</f>
        <v>sirflexington112</v>
      </c>
      <c r="V310" s="12" t="str">
        <f>IFERROR(__xludf.DUMMYFUNCTION("""COMPUTED_VALUE"""),"California, Texas, Oklahoma")</f>
        <v>California, Texas, Oklahoma</v>
      </c>
      <c r="W310" s="12"/>
    </row>
    <row r="311">
      <c r="T311" s="12" t="str">
        <f>IFERROR(__xludf.DUMMYFUNCTION("""COMPUTED_VALUE"""),"1979720079")</f>
        <v>1979720079</v>
      </c>
      <c r="U311" s="12" t="str">
        <f>IFERROR(__xludf.DUMMYFUNCTION("""COMPUTED_VALUE"""),"SeriousSmokeTX")</f>
        <v>SeriousSmokeTX</v>
      </c>
      <c r="V311" s="12" t="str">
        <f>IFERROR(__xludf.DUMMYFUNCTION("""COMPUTED_VALUE"""),"Texas, California, Oklahoma, New York")</f>
        <v>Texas, California, Oklahoma, New York</v>
      </c>
      <c r="W311" s="12" t="str">
        <f>IFERROR(__xludf.DUMMYFUNCTION("""COMPUTED_VALUE"""),"+19175384918")</f>
        <v>+19175384918</v>
      </c>
    </row>
    <row r="312">
      <c r="T312" s="12" t="str">
        <f>IFERROR(__xludf.DUMMYFUNCTION("""COMPUTED_VALUE"""),"5883102461")</f>
        <v>5883102461</v>
      </c>
      <c r="U312" s="12" t="str">
        <f>IFERROR(__xludf.DUMMYFUNCTION("""COMPUTED_VALUE"""),"RanitupR0D")</f>
        <v>RanitupR0D</v>
      </c>
      <c r="V312" s="12" t="str">
        <f>IFERROR(__xludf.DUMMYFUNCTION("""COMPUTED_VALUE"""),"California")</f>
        <v>California</v>
      </c>
      <c r="W312" s="12"/>
    </row>
    <row r="313">
      <c r="T313" s="12" t="str">
        <f>IFERROR(__xludf.DUMMYFUNCTION("""COMPUTED_VALUE"""),"1042106977")</f>
        <v>1042106977</v>
      </c>
      <c r="U313" s="12" t="str">
        <f>IFERROR(__xludf.DUMMYFUNCTION("""COMPUTED_VALUE"""),"CharlezBroccoli")</f>
        <v>CharlezBroccoli</v>
      </c>
      <c r="V313" s="12" t="str">
        <f>IFERROR(__xludf.DUMMYFUNCTION("""COMPUTED_VALUE"""),"Florida")</f>
        <v>Florida</v>
      </c>
      <c r="W313" s="12"/>
    </row>
    <row r="314">
      <c r="T314" s="12" t="str">
        <f>IFERROR(__xludf.DUMMYFUNCTION("""COMPUTED_VALUE"""),"1078469675")</f>
        <v>1078469675</v>
      </c>
      <c r="U314" s="12" t="str">
        <f>IFERROR(__xludf.DUMMYFUNCTION("""COMPUTED_VALUE"""),"KimchiCowboy")</f>
        <v>KimchiCowboy</v>
      </c>
      <c r="V314" s="12" t="str">
        <f>IFERROR(__xludf.DUMMYFUNCTION("""COMPUTED_VALUE"""),"North Carolina")</f>
        <v>North Carolina</v>
      </c>
      <c r="W314" s="12"/>
    </row>
    <row r="315">
      <c r="T315" s="12" t="str">
        <f>IFERROR(__xludf.DUMMYFUNCTION("""COMPUTED_VALUE"""),"7271149700")</f>
        <v>7271149700</v>
      </c>
      <c r="U315" s="12"/>
      <c r="V315" s="12" t="str">
        <f>IFERROR(__xludf.DUMMYFUNCTION("""COMPUTED_VALUE"""),"California, Florida")</f>
        <v>California, Florida</v>
      </c>
      <c r="W315" s="12"/>
    </row>
    <row r="316">
      <c r="T316" s="12" t="str">
        <f>IFERROR(__xludf.DUMMYFUNCTION("""COMPUTED_VALUE"""),"5119102562")</f>
        <v>5119102562</v>
      </c>
      <c r="U316" s="12" t="str">
        <f>IFERROR(__xludf.DUMMYFUNCTION("""COMPUTED_VALUE"""),"skunkorder")</f>
        <v>skunkorder</v>
      </c>
      <c r="V316" s="12" t="str">
        <f>IFERROR(__xludf.DUMMYFUNCTION("""COMPUTED_VALUE"""),"California")</f>
        <v>California</v>
      </c>
      <c r="W316" s="12"/>
    </row>
    <row r="317">
      <c r="T317" s="12" t="str">
        <f>IFERROR(__xludf.DUMMYFUNCTION("""COMPUTED_VALUE"""),"5631800576")</f>
        <v>5631800576</v>
      </c>
      <c r="U317" s="12" t="str">
        <f>IFERROR(__xludf.DUMMYFUNCTION("""COMPUTED_VALUE"""),"affan909")</f>
        <v>affan909</v>
      </c>
      <c r="V317" s="12" t="str">
        <f>IFERROR(__xludf.DUMMYFUNCTION("""COMPUTED_VALUE"""),"Delaware")</f>
        <v>Delaware</v>
      </c>
      <c r="W317" s="12" t="str">
        <f>IFERROR(__xludf.DUMMYFUNCTION("""COMPUTED_VALUE"""),"+9232263990900❎")</f>
        <v>+9232263990900❎</v>
      </c>
    </row>
    <row r="318">
      <c r="T318" s="12" t="str">
        <f>IFERROR(__xludf.DUMMYFUNCTION("""COMPUTED_VALUE"""),"6877372456")</f>
        <v>6877372456</v>
      </c>
      <c r="U318" s="12" t="str">
        <f>IFERROR(__xludf.DUMMYFUNCTION("""COMPUTED_VALUE"""),"telebots_075")</f>
        <v>telebots_075</v>
      </c>
      <c r="V318" s="12" t="str">
        <f>IFERROR(__xludf.DUMMYFUNCTION("""COMPUTED_VALUE"""),"Virginia,Texas")</f>
        <v>Virginia,Texas</v>
      </c>
      <c r="W318" s="12"/>
    </row>
    <row r="319">
      <c r="T319" s="12" t="str">
        <f>IFERROR(__xludf.DUMMYFUNCTION("""COMPUTED_VALUE"""),"5744546557")</f>
        <v>5744546557</v>
      </c>
      <c r="U319" s="12" t="str">
        <f>IFERROR(__xludf.DUMMYFUNCTION("""COMPUTED_VALUE"""),"ahmad1190989")</f>
        <v>ahmad1190989</v>
      </c>
      <c r="V319" s="12" t="str">
        <f>IFERROR(__xludf.DUMMYFUNCTION("""COMPUTED_VALUE"""),"Massachusetts")</f>
        <v>Massachusetts</v>
      </c>
      <c r="W319" s="12" t="str">
        <f>IFERROR(__xludf.DUMMYFUNCTION("""COMPUTED_VALUE"""),"+923263990900❎")</f>
        <v>+923263990900❎</v>
      </c>
    </row>
    <row r="320">
      <c r="T320" s="12" t="str">
        <f>IFERROR(__xludf.DUMMYFUNCTION("""COMPUTED_VALUE"""),"7485384682")</f>
        <v>7485384682</v>
      </c>
      <c r="U320" s="12" t="str">
        <f>IFERROR(__xludf.DUMMYFUNCTION("""COMPUTED_VALUE"""),"slmotn")</f>
        <v>slmotn</v>
      </c>
      <c r="V320" s="12" t="str">
        <f>IFERROR(__xludf.DUMMYFUNCTION("""COMPUTED_VALUE"""),"Alaska")</f>
        <v>Alaska</v>
      </c>
      <c r="W320" s="12" t="str">
        <f>IFERROR(__xludf.DUMMYFUNCTION("""COMPUTED_VALUE"""),"5556667777")</f>
        <v>5556667777</v>
      </c>
    </row>
    <row r="321">
      <c r="T321" s="12" t="str">
        <f>IFERROR(__xludf.DUMMYFUNCTION("""COMPUTED_VALUE"""),"5867040303")</f>
        <v>5867040303</v>
      </c>
      <c r="U321" s="12" t="str">
        <f>IFERROR(__xludf.DUMMYFUNCTION("""COMPUTED_VALUE"""),"sleazyewok703")</f>
        <v>sleazyewok703</v>
      </c>
      <c r="V321" s="12" t="str">
        <f>IFERROR(__xludf.DUMMYFUNCTION("""COMPUTED_VALUE"""),"South Carolina")</f>
        <v>South Carolina</v>
      </c>
      <c r="W321" s="12" t="str">
        <f>IFERROR(__xludf.DUMMYFUNCTION("""COMPUTED_VALUE"""),"+18032613854")</f>
        <v>+18032613854</v>
      </c>
    </row>
    <row r="322">
      <c r="T322" s="12" t="str">
        <f>IFERROR(__xludf.DUMMYFUNCTION("""COMPUTED_VALUE"""),"6381531809")</f>
        <v>6381531809</v>
      </c>
      <c r="U322" s="12" t="str">
        <f>IFERROR(__xludf.DUMMYFUNCTION("""COMPUTED_VALUE"""),"pkgodla_intownonly")</f>
        <v>pkgodla_intownonly</v>
      </c>
      <c r="V322" s="12" t="str">
        <f>IFERROR(__xludf.DUMMYFUNCTION("""COMPUTED_VALUE"""),"California")</f>
        <v>California</v>
      </c>
      <c r="W322" s="12" t="str">
        <f>IFERROR(__xludf.DUMMYFUNCTION("""COMPUTED_VALUE"""),"5086665566")</f>
        <v>5086665566</v>
      </c>
    </row>
    <row r="323">
      <c r="T323" s="12" t="str">
        <f>IFERROR(__xludf.DUMMYFUNCTION("""COMPUTED_VALUE"""),"5841195284")</f>
        <v>5841195284</v>
      </c>
      <c r="U323" s="12" t="str">
        <f>IFERROR(__xludf.DUMMYFUNCTION("""COMPUTED_VALUE"""),"justcashin")</f>
        <v>justcashin</v>
      </c>
      <c r="V323" s="12" t="str">
        <f>IFERROR(__xludf.DUMMYFUNCTION("""COMPUTED_VALUE"""),"Texas")</f>
        <v>Texas</v>
      </c>
      <c r="W323" s="12"/>
    </row>
    <row r="324">
      <c r="T324" s="12" t="str">
        <f>IFERROR(__xludf.DUMMYFUNCTION("""COMPUTED_VALUE"""),"1362337050")</f>
        <v>1362337050</v>
      </c>
      <c r="U324" s="12" t="str">
        <f>IFERROR(__xludf.DUMMYFUNCTION("""COMPUTED_VALUE"""),"KingDex300")</f>
        <v>KingDex300</v>
      </c>
      <c r="V324" s="12" t="str">
        <f>IFERROR(__xludf.DUMMYFUNCTION("""COMPUTED_VALUE"""),"South Carolina,North Carolina,Georgia")</f>
        <v>South Carolina,North Carolina,Georgia</v>
      </c>
      <c r="W324" s="12"/>
    </row>
    <row r="325">
      <c r="T325" s="12" t="str">
        <f>IFERROR(__xludf.DUMMYFUNCTION("""COMPUTED_VALUE"""),"1888636081")</f>
        <v>1888636081</v>
      </c>
      <c r="U325" s="12" t="str">
        <f>IFERROR(__xludf.DUMMYFUNCTION("""COMPUTED_VALUE"""),"Snapthekid")</f>
        <v>Snapthekid</v>
      </c>
      <c r="V325" s="12" t="str">
        <f>IFERROR(__xludf.DUMMYFUNCTION("""COMPUTED_VALUE"""),"Georgia,California")</f>
        <v>Georgia,California</v>
      </c>
      <c r="W325" s="12"/>
    </row>
    <row r="326">
      <c r="T326" s="12" t="str">
        <f>IFERROR(__xludf.DUMMYFUNCTION("""COMPUTED_VALUE"""),"6716969365")</f>
        <v>6716969365</v>
      </c>
      <c r="U326" s="12" t="str">
        <f>IFERROR(__xludf.DUMMYFUNCTION("""COMPUTED_VALUE"""),"promo_tron")</f>
        <v>promo_tron</v>
      </c>
      <c r="V326" s="12" t="str">
        <f>IFERROR(__xludf.DUMMYFUNCTION("""COMPUTED_VALUE"""),"Florida")</f>
        <v>Florida</v>
      </c>
      <c r="W326" s="12" t="str">
        <f>IFERROR(__xludf.DUMMYFUNCTION("""COMPUTED_VALUE"""),"9544106157")</f>
        <v>9544106157</v>
      </c>
    </row>
    <row r="327">
      <c r="T327" s="12" t="str">
        <f>IFERROR(__xludf.DUMMYFUNCTION("""COMPUTED_VALUE"""),"5148817298")</f>
        <v>5148817298</v>
      </c>
      <c r="U327" s="12"/>
      <c r="V327" s="12" t="str">
        <f>IFERROR(__xludf.DUMMYFUNCTION("""COMPUTED_VALUE"""),"New York")</f>
        <v>New York</v>
      </c>
      <c r="W327" s="12" t="str">
        <f>IFERROR(__xludf.DUMMYFUNCTION("""COMPUTED_VALUE"""),"3546664444")</f>
        <v>3546664444</v>
      </c>
    </row>
    <row r="328">
      <c r="T328" s="12" t="str">
        <f>IFERROR(__xludf.DUMMYFUNCTION("""COMPUTED_VALUE"""),"1542009493")</f>
        <v>1542009493</v>
      </c>
      <c r="U328" s="12" t="str">
        <f>IFERROR(__xludf.DUMMYFUNCTION("""COMPUTED_VALUE"""),"hundojaatienda")</f>
        <v>hundojaatienda</v>
      </c>
      <c r="V328" s="12" t="str">
        <f>IFERROR(__xludf.DUMMYFUNCTION("""COMPUTED_VALUE"""),"North Carolina")</f>
        <v>North Carolina</v>
      </c>
      <c r="W328" s="12"/>
    </row>
    <row r="329">
      <c r="T329" s="12" t="str">
        <f>IFERROR(__xludf.DUMMYFUNCTION("""COMPUTED_VALUE"""),"7452179302")</f>
        <v>7452179302</v>
      </c>
      <c r="U329" s="12"/>
      <c r="V329" s="12" t="str">
        <f>IFERROR(__xludf.DUMMYFUNCTION("""COMPUTED_VALUE"""),"California")</f>
        <v>California</v>
      </c>
      <c r="W329" s="12" t="str">
        <f>IFERROR(__xludf.DUMMYFUNCTION("""COMPUTED_VALUE"""),"2627992849")</f>
        <v>2627992849</v>
      </c>
    </row>
    <row r="330">
      <c r="T330" s="12" t="str">
        <f>IFERROR(__xludf.DUMMYFUNCTION("""COMPUTED_VALUE"""),"5842050927")</f>
        <v>5842050927</v>
      </c>
      <c r="U330" s="12" t="str">
        <f>IFERROR(__xludf.DUMMYFUNCTION("""COMPUTED_VALUE"""),"jhuddy864")</f>
        <v>jhuddy864</v>
      </c>
      <c r="V330" s="12" t="str">
        <f>IFERROR(__xludf.DUMMYFUNCTION("""COMPUTED_VALUE"""),"South Carolina")</f>
        <v>South Carolina</v>
      </c>
      <c r="W330" s="12"/>
    </row>
    <row r="331">
      <c r="T331" s="12" t="str">
        <f>IFERROR(__xludf.DUMMYFUNCTION("""COMPUTED_VALUE"""),"7077032586")</f>
        <v>7077032586</v>
      </c>
      <c r="U331" s="12"/>
      <c r="V331" s="12" t="str">
        <f>IFERROR(__xludf.DUMMYFUNCTION("""COMPUTED_VALUE"""),"Maryland")</f>
        <v>Maryland</v>
      </c>
      <c r="W331" s="12"/>
    </row>
    <row r="332">
      <c r="T332" s="12" t="str">
        <f>IFERROR(__xludf.DUMMYFUNCTION("""COMPUTED_VALUE"""),"1710996359")</f>
        <v>1710996359</v>
      </c>
      <c r="U332" s="12"/>
      <c r="V332" s="12" t="str">
        <f>IFERROR(__xludf.DUMMYFUNCTION("""COMPUTED_VALUE"""),"North Carolina")</f>
        <v>North Carolina</v>
      </c>
      <c r="W332" s="12" t="str">
        <f>IFERROR(__xludf.DUMMYFUNCTION("""COMPUTED_VALUE"""),"9103887779")</f>
        <v>9103887779</v>
      </c>
    </row>
    <row r="333">
      <c r="T333" s="12" t="str">
        <f>IFERROR(__xludf.DUMMYFUNCTION("""COMPUTED_VALUE"""),"6019406858")</f>
        <v>6019406858</v>
      </c>
      <c r="U333" s="12" t="str">
        <f>IFERROR(__xludf.DUMMYFUNCTION("""COMPUTED_VALUE"""),"bagdrop1")</f>
        <v>bagdrop1</v>
      </c>
      <c r="V333" s="12" t="str">
        <f>IFERROR(__xludf.DUMMYFUNCTION("""COMPUTED_VALUE"""),"South Carolina,North Carolina")</f>
        <v>South Carolina,North Carolina</v>
      </c>
      <c r="W333" s="12" t="str">
        <f>IFERROR(__xludf.DUMMYFUNCTION("""COMPUTED_VALUE"""),"8642517663")</f>
        <v>8642517663</v>
      </c>
    </row>
    <row r="334">
      <c r="T334" s="12" t="str">
        <f>IFERROR(__xludf.DUMMYFUNCTION("""COMPUTED_VALUE"""),"6304369529")</f>
        <v>6304369529</v>
      </c>
      <c r="U334" s="12" t="str">
        <f>IFERROR(__xludf.DUMMYFUNCTION("""COMPUTED_VALUE"""),"BoxBoyz_870")</f>
        <v>BoxBoyz_870</v>
      </c>
      <c r="V334" s="12" t="str">
        <f>IFERROR(__xludf.DUMMYFUNCTION("""COMPUTED_VALUE"""),"California,Oklahoma")</f>
        <v>California,Oklahoma</v>
      </c>
      <c r="W334" s="12" t="str">
        <f>IFERROR(__xludf.DUMMYFUNCTION("""COMPUTED_VALUE"""),"5079206646")</f>
        <v>5079206646</v>
      </c>
    </row>
    <row r="335">
      <c r="T335" s="12" t="str">
        <f>IFERROR(__xludf.DUMMYFUNCTION("""COMPUTED_VALUE"""),"7213585760")</f>
        <v>7213585760</v>
      </c>
      <c r="U335" s="12" t="str">
        <f>IFERROR(__xludf.DUMMYFUNCTION("""COMPUTED_VALUE"""),"Kashtalk448")</f>
        <v>Kashtalk448</v>
      </c>
      <c r="V335" s="12" t="str">
        <f>IFERROR(__xludf.DUMMYFUNCTION("""COMPUTED_VALUE"""),"California")</f>
        <v>California</v>
      </c>
      <c r="W335" s="12" t="str">
        <f>IFERROR(__xludf.DUMMYFUNCTION("""COMPUTED_VALUE"""),"2137138921")</f>
        <v>2137138921</v>
      </c>
    </row>
    <row r="336">
      <c r="T336" s="12" t="str">
        <f>IFERROR(__xludf.DUMMYFUNCTION("""COMPUTED_VALUE"""),"7372876690")</f>
        <v>7372876690</v>
      </c>
      <c r="U336" s="12" t="str">
        <f>IFERROR(__xludf.DUMMYFUNCTION("""COMPUTED_VALUE"""),"Moneymethods2025")</f>
        <v>Moneymethods2025</v>
      </c>
      <c r="V336" s="12" t="str">
        <f>IFERROR(__xludf.DUMMYFUNCTION("""COMPUTED_VALUE"""),"North Carolina")</f>
        <v>North Carolina</v>
      </c>
      <c r="W336" s="12" t="str">
        <f>IFERROR(__xludf.DUMMYFUNCTION("""COMPUTED_VALUE"""),"5672718810")</f>
        <v>5672718810</v>
      </c>
    </row>
    <row r="337">
      <c r="T337" s="12" t="str">
        <f>IFERROR(__xludf.DUMMYFUNCTION("""COMPUTED_VALUE"""),"6298592992")</f>
        <v>6298592992</v>
      </c>
      <c r="U337" s="12" t="str">
        <f>IFERROR(__xludf.DUMMYFUNCTION("""COMPUTED_VALUE"""),"yeayea55")</f>
        <v>yeayea55</v>
      </c>
      <c r="V337" s="12" t="str">
        <f>IFERROR(__xludf.DUMMYFUNCTION("""COMPUTED_VALUE"""),"Georgia")</f>
        <v>Georgia</v>
      </c>
      <c r="W337" s="12" t="str">
        <f>IFERROR(__xludf.DUMMYFUNCTION("""COMPUTED_VALUE"""),"7065721303")</f>
        <v>7065721303</v>
      </c>
    </row>
    <row r="338">
      <c r="T338" s="12" t="str">
        <f>IFERROR(__xludf.DUMMYFUNCTION("""COMPUTED_VALUE"""),"6475531427")</f>
        <v>6475531427</v>
      </c>
      <c r="U338" s="12" t="str">
        <f>IFERROR(__xludf.DUMMYFUNCTION("""COMPUTED_VALUE"""),"bravobudz1")</f>
        <v>bravobudz1</v>
      </c>
      <c r="V338" s="12" t="str">
        <f>IFERROR(__xludf.DUMMYFUNCTION("""COMPUTED_VALUE"""),"Pennsylvania")</f>
        <v>Pennsylvania</v>
      </c>
      <c r="W338" s="12"/>
    </row>
    <row r="339">
      <c r="T339" s="12" t="str">
        <f>IFERROR(__xludf.DUMMYFUNCTION("""COMPUTED_VALUE"""),"6690045921")</f>
        <v>6690045921</v>
      </c>
      <c r="U339" s="12" t="str">
        <f>IFERROR(__xludf.DUMMYFUNCTION("""COMPUTED_VALUE"""),"QCXLH")</f>
        <v>QCXLH</v>
      </c>
      <c r="V339" s="12" t="str">
        <f>IFERROR(__xludf.DUMMYFUNCTION("""COMPUTED_VALUE"""),"North Carolina")</f>
        <v>North Carolina</v>
      </c>
      <c r="W339" s="12" t="str">
        <f>IFERROR(__xludf.DUMMYFUNCTION("""COMPUTED_VALUE"""),"+17047919266")</f>
        <v>+17047919266</v>
      </c>
    </row>
    <row r="340">
      <c r="T340" s="12" t="str">
        <f>IFERROR(__xludf.DUMMYFUNCTION("""COMPUTED_VALUE"""),"5118880468")</f>
        <v>5118880468</v>
      </c>
      <c r="U340" s="12" t="str">
        <f>IFERROR(__xludf.DUMMYFUNCTION("""COMPUTED_VALUE"""),"Big30Klip")</f>
        <v>Big30Klip</v>
      </c>
      <c r="V340" s="12" t="str">
        <f>IFERROR(__xludf.DUMMYFUNCTION("""COMPUTED_VALUE"""),"North Carolina")</f>
        <v>North Carolina</v>
      </c>
      <c r="W340" s="12" t="str">
        <f>IFERROR(__xludf.DUMMYFUNCTION("""COMPUTED_VALUE"""),"8032886064")</f>
        <v>8032886064</v>
      </c>
    </row>
    <row r="341">
      <c r="T341" s="12" t="str">
        <f>IFERROR(__xludf.DUMMYFUNCTION("""COMPUTED_VALUE"""),"6139422211")</f>
        <v>6139422211</v>
      </c>
      <c r="U341" s="12" t="str">
        <f>IFERROR(__xludf.DUMMYFUNCTION("""COMPUTED_VALUE"""),"CillnessTRILLAvilla555")</f>
        <v>CillnessTRILLAvilla555</v>
      </c>
      <c r="V341" s="12" t="str">
        <f>IFERROR(__xludf.DUMMYFUNCTION("""COMPUTED_VALUE"""),"Massachusetts")</f>
        <v>Massachusetts</v>
      </c>
      <c r="W341" s="12" t="str">
        <f>IFERROR(__xludf.DUMMYFUNCTION("""COMPUTED_VALUE"""),"+4012976646")</f>
        <v>+4012976646</v>
      </c>
    </row>
    <row r="342">
      <c r="T342" s="12" t="str">
        <f>IFERROR(__xludf.DUMMYFUNCTION("""COMPUTED_VALUE"""),"6003928758")</f>
        <v>6003928758</v>
      </c>
      <c r="U342" s="12"/>
      <c r="V342" s="12" t="str">
        <f>IFERROR(__xludf.DUMMYFUNCTION("""COMPUTED_VALUE"""),"Pennsylvania")</f>
        <v>Pennsylvania</v>
      </c>
      <c r="W342" s="12"/>
    </row>
    <row r="343">
      <c r="T343" s="12" t="str">
        <f>IFERROR(__xludf.DUMMYFUNCTION("""COMPUTED_VALUE"""),"7038786586")</f>
        <v>7038786586</v>
      </c>
      <c r="U343" s="12"/>
      <c r="V343" s="12" t="str">
        <f>IFERROR(__xludf.DUMMYFUNCTION("""COMPUTED_VALUE"""),"New York")</f>
        <v>New York</v>
      </c>
      <c r="W343" s="12" t="str">
        <f>IFERROR(__xludf.DUMMYFUNCTION("""COMPUTED_VALUE"""),"7178942837")</f>
        <v>7178942837</v>
      </c>
    </row>
    <row r="344">
      <c r="T344" s="12" t="str">
        <f>IFERROR(__xludf.DUMMYFUNCTION("""COMPUTED_VALUE"""),"6934855795")</f>
        <v>6934855795</v>
      </c>
      <c r="U344" s="12" t="str">
        <f>IFERROR(__xludf.DUMMYFUNCTION("""COMPUTED_VALUE"""),"SecretZips16")</f>
        <v>SecretZips16</v>
      </c>
      <c r="V344" s="12" t="str">
        <f>IFERROR(__xludf.DUMMYFUNCTION("""COMPUTED_VALUE"""),"Maryland")</f>
        <v>Maryland</v>
      </c>
      <c r="W344" s="12"/>
    </row>
    <row r="345">
      <c r="T345" s="12" t="str">
        <f>IFERROR(__xludf.DUMMYFUNCTION("""COMPUTED_VALUE"""),"1201707447")</f>
        <v>1201707447</v>
      </c>
      <c r="U345" s="12" t="str">
        <f>IFERROR(__xludf.DUMMYFUNCTION("""COMPUTED_VALUE"""),"humblebeast32")</f>
        <v>humblebeast32</v>
      </c>
      <c r="V345" s="12" t="str">
        <f>IFERROR(__xludf.DUMMYFUNCTION("""COMPUTED_VALUE"""),"New York")</f>
        <v>New York</v>
      </c>
      <c r="W345" s="12"/>
    </row>
    <row r="346">
      <c r="T346" s="12" t="str">
        <f>IFERROR(__xludf.DUMMYFUNCTION("""COMPUTED_VALUE"""),"5208967007")</f>
        <v>5208967007</v>
      </c>
      <c r="U346" s="12" t="str">
        <f>IFERROR(__xludf.DUMMYFUNCTION("""COMPUTED_VALUE"""),"flyotter")</f>
        <v>flyotter</v>
      </c>
      <c r="V346" s="12" t="str">
        <f>IFERROR(__xludf.DUMMYFUNCTION("""COMPUTED_VALUE"""),"North Carolina")</f>
        <v>North Carolina</v>
      </c>
      <c r="W346" s="12"/>
    </row>
    <row r="347">
      <c r="T347" s="12" t="str">
        <f>IFERROR(__xludf.DUMMYFUNCTION("""COMPUTED_VALUE"""),"5019252286")</f>
        <v>5019252286</v>
      </c>
      <c r="U347" s="12" t="str">
        <f>IFERROR(__xludf.DUMMYFUNCTION("""COMPUTED_VALUE"""),"Elmick710")</f>
        <v>Elmick710</v>
      </c>
      <c r="V347" s="12" t="str">
        <f>IFERROR(__xludf.DUMMYFUNCTION("""COMPUTED_VALUE"""),"Alaska,Oklahoma,North Carolina,Texas,Georgia")</f>
        <v>Alaska,Oklahoma,North Carolina,Texas,Georgia</v>
      </c>
      <c r="W347" s="12"/>
    </row>
    <row r="348">
      <c r="T348" s="12" t="str">
        <f>IFERROR(__xludf.DUMMYFUNCTION("""COMPUTED_VALUE"""),"5621582946")</f>
        <v>5621582946</v>
      </c>
      <c r="U348" s="12" t="str">
        <f>IFERROR(__xludf.DUMMYFUNCTION("""COMPUTED_VALUE"""),"punchade")</f>
        <v>punchade</v>
      </c>
      <c r="V348" s="12" t="str">
        <f>IFERROR(__xludf.DUMMYFUNCTION("""COMPUTED_VALUE"""),"North Carolina")</f>
        <v>North Carolina</v>
      </c>
      <c r="W348" s="12"/>
    </row>
    <row r="349">
      <c r="T349" s="12" t="str">
        <f>IFERROR(__xludf.DUMMYFUNCTION("""COMPUTED_VALUE"""),"1147336041")</f>
        <v>1147336041</v>
      </c>
      <c r="U349" s="12" t="str">
        <f>IFERROR(__xludf.DUMMYFUNCTION("""COMPUTED_VALUE"""),"Taemula")</f>
        <v>Taemula</v>
      </c>
      <c r="V349" s="12" t="str">
        <f>IFERROR(__xludf.DUMMYFUNCTION("""COMPUTED_VALUE"""),"North Carolina,Virginia")</f>
        <v>North Carolina,Virginia</v>
      </c>
      <c r="W349" s="12" t="str">
        <f>IFERROR(__xludf.DUMMYFUNCTION("""COMPUTED_VALUE"""),"9109190061")</f>
        <v>9109190061</v>
      </c>
    </row>
    <row r="350">
      <c r="T350" s="12" t="str">
        <f>IFERROR(__xludf.DUMMYFUNCTION("""COMPUTED_VALUE"""),"5979112461")</f>
        <v>5979112461</v>
      </c>
      <c r="U350" s="12"/>
      <c r="V350" s="12" t="str">
        <f>IFERROR(__xludf.DUMMYFUNCTION("""COMPUTED_VALUE"""),"California")</f>
        <v>California</v>
      </c>
      <c r="W350" s="12" t="str">
        <f>IFERROR(__xludf.DUMMYFUNCTION("""COMPUTED_VALUE"""),"+13233328727")</f>
        <v>+13233328727</v>
      </c>
    </row>
    <row r="351">
      <c r="T351" s="12" t="str">
        <f>IFERROR(__xludf.DUMMYFUNCTION("""COMPUTED_VALUE"""),"1823511271")</f>
        <v>1823511271</v>
      </c>
      <c r="U351" s="12"/>
      <c r="V351" s="12" t="str">
        <f>IFERROR(__xludf.DUMMYFUNCTION("""COMPUTED_VALUE"""),"Massachusetts")</f>
        <v>Massachusetts</v>
      </c>
      <c r="W351" s="12" t="str">
        <f>IFERROR(__xludf.DUMMYFUNCTION("""COMPUTED_VALUE"""),"9787619097")</f>
        <v>9787619097</v>
      </c>
    </row>
    <row r="352">
      <c r="T352" s="12" t="str">
        <f>IFERROR(__xludf.DUMMYFUNCTION("""COMPUTED_VALUE"""),"6731733594")</f>
        <v>6731733594</v>
      </c>
      <c r="U352" s="12" t="str">
        <f>IFERROR(__xludf.DUMMYFUNCTION("""COMPUTED_VALUE"""),"TrueZafarian")</f>
        <v>TrueZafarian</v>
      </c>
      <c r="V352" s="12" t="str">
        <f>IFERROR(__xludf.DUMMYFUNCTION("""COMPUTED_VALUE"""),"Maryland,Georgia")</f>
        <v>Maryland,Georgia</v>
      </c>
      <c r="W352" s="12"/>
    </row>
    <row r="353">
      <c r="T353" s="12" t="str">
        <f>IFERROR(__xludf.DUMMYFUNCTION("""COMPUTED_VALUE"""),"2140871089")</f>
        <v>2140871089</v>
      </c>
      <c r="U353" s="12" t="str">
        <f>IFERROR(__xludf.DUMMYFUNCTION("""COMPUTED_VALUE"""),"LJExotics1")</f>
        <v>LJExotics1</v>
      </c>
      <c r="V353" s="12" t="str">
        <f>IFERROR(__xludf.DUMMYFUNCTION("""COMPUTED_VALUE"""),"North Carolina")</f>
        <v>North Carolina</v>
      </c>
      <c r="W353" s="12"/>
    </row>
    <row r="354">
      <c r="T354" s="12" t="str">
        <f>IFERROR(__xludf.DUMMYFUNCTION("""COMPUTED_VALUE"""),"5052823969")</f>
        <v>5052823969</v>
      </c>
      <c r="U354" s="12"/>
      <c r="V354" s="12" t="str">
        <f>IFERROR(__xludf.DUMMYFUNCTION("""COMPUTED_VALUE"""),"California")</f>
        <v>California</v>
      </c>
      <c r="W354" s="12" t="str">
        <f>IFERROR(__xludf.DUMMYFUNCTION("""COMPUTED_VALUE"""),"3232161348")</f>
        <v>3232161348</v>
      </c>
    </row>
    <row r="355">
      <c r="T355" s="12" t="str">
        <f>IFERROR(__xludf.DUMMYFUNCTION("""COMPUTED_VALUE"""),"6238534934")</f>
        <v>6238534934</v>
      </c>
      <c r="U355" s="12"/>
      <c r="V355" s="12" t="str">
        <f>IFERROR(__xludf.DUMMYFUNCTION("""COMPUTED_VALUE"""),"Georgia")</f>
        <v>Georgia</v>
      </c>
      <c r="W355" s="12" t="str">
        <f>IFERROR(__xludf.DUMMYFUNCTION("""COMPUTED_VALUE"""),"6786000512")</f>
        <v>6786000512</v>
      </c>
    </row>
    <row r="356">
      <c r="T356" s="12" t="str">
        <f>IFERROR(__xludf.DUMMYFUNCTION("""COMPUTED_VALUE"""),"1556125859")</f>
        <v>1556125859</v>
      </c>
      <c r="U356" s="12" t="str">
        <f>IFERROR(__xludf.DUMMYFUNCTION("""COMPUTED_VALUE"""),"FunkCo")</f>
        <v>FunkCo</v>
      </c>
      <c r="V356" s="12" t="str">
        <f>IFERROR(__xludf.DUMMYFUNCTION("""COMPUTED_VALUE"""),"California,New York")</f>
        <v>California,New York</v>
      </c>
      <c r="W356" s="12" t="str">
        <f>IFERROR(__xludf.DUMMYFUNCTION("""COMPUTED_VALUE"""),"+3235287297")</f>
        <v>+3235287297</v>
      </c>
    </row>
    <row r="357">
      <c r="T357" s="12" t="str">
        <f>IFERROR(__xludf.DUMMYFUNCTION("""COMPUTED_VALUE"""),"5005029542")</f>
        <v>5005029542</v>
      </c>
      <c r="U357" s="12" t="str">
        <f>IFERROR(__xludf.DUMMYFUNCTION("""COMPUTED_VALUE"""),"gglilbuckzz")</f>
        <v>gglilbuckzz</v>
      </c>
      <c r="V357" s="12" t="str">
        <f>IFERROR(__xludf.DUMMYFUNCTION("""COMPUTED_VALUE"""),"Texas")</f>
        <v>Texas</v>
      </c>
      <c r="W357" s="12"/>
    </row>
    <row r="358">
      <c r="T358" s="12" t="str">
        <f>IFERROR(__xludf.DUMMYFUNCTION("""COMPUTED_VALUE"""),"1970202337")</f>
        <v>1970202337</v>
      </c>
      <c r="U358" s="12"/>
      <c r="V358" s="12" t="str">
        <f>IFERROR(__xludf.DUMMYFUNCTION("""COMPUTED_VALUE"""),"North Carolina,Florida,California")</f>
        <v>North Carolina,Florida,California</v>
      </c>
      <c r="W358" s="12" t="str">
        <f>IFERROR(__xludf.DUMMYFUNCTION("""COMPUTED_VALUE"""),"2523125786")</f>
        <v>2523125786</v>
      </c>
    </row>
    <row r="359">
      <c r="T359" s="12" t="str">
        <f>IFERROR(__xludf.DUMMYFUNCTION("""COMPUTED_VALUE"""),"6305326543")</f>
        <v>6305326543</v>
      </c>
      <c r="U359" s="12"/>
      <c r="V359" s="12" t="str">
        <f>IFERROR(__xludf.DUMMYFUNCTION("""COMPUTED_VALUE"""),"California")</f>
        <v>California</v>
      </c>
      <c r="W359" s="12"/>
    </row>
    <row r="360">
      <c r="T360" s="12" t="str">
        <f>IFERROR(__xludf.DUMMYFUNCTION("""COMPUTED_VALUE"""),"8010188794")</f>
        <v>8010188794</v>
      </c>
      <c r="U360" s="12" t="str">
        <f>IFERROR(__xludf.DUMMYFUNCTION("""COMPUTED_VALUE"""),"RICHOFKAZ")</f>
        <v>RICHOFKAZ</v>
      </c>
      <c r="V360" s="12" t="str">
        <f>IFERROR(__xludf.DUMMYFUNCTION("""COMPUTED_VALUE"""),"Massachusetts")</f>
        <v>Massachusetts</v>
      </c>
      <c r="W360" s="12" t="str">
        <f>IFERROR(__xludf.DUMMYFUNCTION("""COMPUTED_VALUE"""),"+7743818506")</f>
        <v>+7743818506</v>
      </c>
    </row>
    <row r="361">
      <c r="T361" s="12" t="str">
        <f>IFERROR(__xludf.DUMMYFUNCTION("""COMPUTED_VALUE"""),"6615297903")</f>
        <v>6615297903</v>
      </c>
      <c r="U361" s="12"/>
      <c r="V361" s="12" t="str">
        <f>IFERROR(__xludf.DUMMYFUNCTION("""COMPUTED_VALUE"""),"Texas")</f>
        <v>Texas</v>
      </c>
      <c r="W361" s="12" t="str">
        <f>IFERROR(__xludf.DUMMYFUNCTION("""COMPUTED_VALUE"""),"18062208963")</f>
        <v>18062208963</v>
      </c>
    </row>
    <row r="362">
      <c r="T362" s="12" t="str">
        <f>IFERROR(__xludf.DUMMYFUNCTION("""COMPUTED_VALUE"""),"6256427949")</f>
        <v>6256427949</v>
      </c>
      <c r="U362" s="12"/>
      <c r="V362" s="12" t="str">
        <f>IFERROR(__xludf.DUMMYFUNCTION("""COMPUTED_VALUE"""),"Oklahoma")</f>
        <v>Oklahoma</v>
      </c>
      <c r="W362" s="12" t="str">
        <f>IFERROR(__xludf.DUMMYFUNCTION("""COMPUTED_VALUE"""),"3167300822")</f>
        <v>3167300822</v>
      </c>
    </row>
    <row r="363">
      <c r="T363" s="12" t="str">
        <f>IFERROR(__xludf.DUMMYFUNCTION("""COMPUTED_VALUE"""),"6004377394")</f>
        <v>6004377394</v>
      </c>
      <c r="U363" s="12"/>
      <c r="V363" s="12" t="str">
        <f>IFERROR(__xludf.DUMMYFUNCTION("""COMPUTED_VALUE"""),"Texas,Oklahoma")</f>
        <v>Texas,Oklahoma</v>
      </c>
      <c r="W363" s="12" t="str">
        <f>IFERROR(__xludf.DUMMYFUNCTION("""COMPUTED_VALUE"""),"2149850473")</f>
        <v>2149850473</v>
      </c>
    </row>
    <row r="364">
      <c r="T364" s="12" t="str">
        <f>IFERROR(__xludf.DUMMYFUNCTION("""COMPUTED_VALUE"""),"1096598981")</f>
        <v>1096598981</v>
      </c>
      <c r="U364" s="12" t="str">
        <f>IFERROR(__xludf.DUMMYFUNCTION("""COMPUTED_VALUE"""),"BrickGangMoney")</f>
        <v>BrickGangMoney</v>
      </c>
      <c r="V364" s="12" t="str">
        <f>IFERROR(__xludf.DUMMYFUNCTION("""COMPUTED_VALUE"""),"Florida,New York")</f>
        <v>Florida,New York</v>
      </c>
      <c r="W364" s="12" t="str">
        <f>IFERROR(__xludf.DUMMYFUNCTION("""COMPUTED_VALUE"""),"2055332503")</f>
        <v>2055332503</v>
      </c>
    </row>
    <row r="365">
      <c r="T365" s="12" t="str">
        <f>IFERROR(__xludf.DUMMYFUNCTION("""COMPUTED_VALUE"""),"5738558370")</f>
        <v>5738558370</v>
      </c>
      <c r="U365" s="12"/>
      <c r="V365" s="12" t="str">
        <f>IFERROR(__xludf.DUMMYFUNCTION("""COMPUTED_VALUE"""),"North Carolina")</f>
        <v>North Carolina</v>
      </c>
      <c r="W365" s="12"/>
    </row>
    <row r="366">
      <c r="T366" s="12" t="str">
        <f>IFERROR(__xludf.DUMMYFUNCTION("""COMPUTED_VALUE"""),"5628629626")</f>
        <v>5628629626</v>
      </c>
      <c r="U366" s="12" t="str">
        <f>IFERROR(__xludf.DUMMYFUNCTION("""COMPUTED_VALUE"""),"ATLPAXK5")</f>
        <v>ATLPAXK5</v>
      </c>
      <c r="V366" s="12" t="str">
        <f>IFERROR(__xludf.DUMMYFUNCTION("""COMPUTED_VALUE"""),"Georgia")</f>
        <v>Georgia</v>
      </c>
      <c r="W366" s="12"/>
    </row>
    <row r="367">
      <c r="T367" s="12" t="str">
        <f>IFERROR(__xludf.DUMMYFUNCTION("""COMPUTED_VALUE"""),"7420221656")</f>
        <v>7420221656</v>
      </c>
      <c r="U367" s="12"/>
      <c r="V367" s="12" t="str">
        <f>IFERROR(__xludf.DUMMYFUNCTION("""COMPUTED_VALUE"""),"Delaware,New York")</f>
        <v>Delaware,New York</v>
      </c>
      <c r="W367" s="12"/>
    </row>
    <row r="368">
      <c r="T368" s="12" t="str">
        <f>IFERROR(__xludf.DUMMYFUNCTION("""COMPUTED_VALUE"""),"5160984877")</f>
        <v>5160984877</v>
      </c>
      <c r="U368" s="12"/>
      <c r="V368" s="12" t="str">
        <f>IFERROR(__xludf.DUMMYFUNCTION("""COMPUTED_VALUE"""),"New York")</f>
        <v>New York</v>
      </c>
      <c r="W368" s="12" t="str">
        <f>IFERROR(__xludf.DUMMYFUNCTION("""COMPUTED_VALUE"""),"6099033223")</f>
        <v>6099033223</v>
      </c>
    </row>
    <row r="369">
      <c r="T369" s="12" t="str">
        <f>IFERROR(__xludf.DUMMYFUNCTION("""COMPUTED_VALUE"""),"6172350639")</f>
        <v>6172350639</v>
      </c>
      <c r="U369" s="12"/>
      <c r="V369" s="12" t="str">
        <f>IFERROR(__xludf.DUMMYFUNCTION("""COMPUTED_VALUE"""),"North Carolina,South Carolina,Virginia")</f>
        <v>North Carolina,South Carolina,Virginia</v>
      </c>
      <c r="W369" s="12" t="str">
        <f>IFERROR(__xludf.DUMMYFUNCTION("""COMPUTED_VALUE"""),"+19199083601")</f>
        <v>+19199083601</v>
      </c>
    </row>
    <row r="370">
      <c r="T370" s="12" t="str">
        <f>IFERROR(__xludf.DUMMYFUNCTION("""COMPUTED_VALUE"""),"859970123")</f>
        <v>859970123</v>
      </c>
      <c r="U370" s="12" t="str">
        <f>IFERROR(__xludf.DUMMYFUNCTION("""COMPUTED_VALUE"""),"murk100")</f>
        <v>murk100</v>
      </c>
      <c r="V370" s="12" t="str">
        <f>IFERROR(__xludf.DUMMYFUNCTION("""COMPUTED_VALUE"""),"North Carolina")</f>
        <v>North Carolina</v>
      </c>
      <c r="W370" s="12" t="str">
        <f>IFERROR(__xludf.DUMMYFUNCTION("""COMPUTED_VALUE"""),"9842958188")</f>
        <v>9842958188</v>
      </c>
    </row>
    <row r="371">
      <c r="T371" s="12" t="str">
        <f>IFERROR(__xludf.DUMMYFUNCTION("""COMPUTED_VALUE"""),"6073987896")</f>
        <v>6073987896</v>
      </c>
      <c r="U371" s="12"/>
      <c r="V371" s="12" t="str">
        <f>IFERROR(__xludf.DUMMYFUNCTION("""COMPUTED_VALUE"""),"Texas")</f>
        <v>Texas</v>
      </c>
      <c r="W371" s="12"/>
    </row>
    <row r="372">
      <c r="T372" s="12" t="str">
        <f>IFERROR(__xludf.DUMMYFUNCTION("""COMPUTED_VALUE"""),"7341539200")</f>
        <v>7341539200</v>
      </c>
      <c r="U372" s="12" t="str">
        <f>IFERROR(__xludf.DUMMYFUNCTION("""COMPUTED_VALUE"""),"sosa_chambers")</f>
        <v>sosa_chambers</v>
      </c>
      <c r="V372" s="12" t="str">
        <f>IFERROR(__xludf.DUMMYFUNCTION("""COMPUTED_VALUE"""),"Massachusetts")</f>
        <v>Massachusetts</v>
      </c>
      <c r="W372" s="12" t="str">
        <f>IFERROR(__xludf.DUMMYFUNCTION("""COMPUTED_VALUE"""),"7742721220")</f>
        <v>7742721220</v>
      </c>
    </row>
    <row r="373">
      <c r="T373" s="12" t="str">
        <f>IFERROR(__xludf.DUMMYFUNCTION("""COMPUTED_VALUE"""),"1870636362")</f>
        <v>1870636362</v>
      </c>
      <c r="U373" s="12"/>
      <c r="V373" s="12" t="str">
        <f>IFERROR(__xludf.DUMMYFUNCTION("""COMPUTED_VALUE"""),"South Carolina,North Carolina")</f>
        <v>South Carolina,North Carolina</v>
      </c>
      <c r="W373" s="12"/>
    </row>
    <row r="374">
      <c r="T374" s="12" t="str">
        <f>IFERROR(__xludf.DUMMYFUNCTION("""COMPUTED_VALUE"""),"2034943357")</f>
        <v>2034943357</v>
      </c>
      <c r="U374" s="12" t="str">
        <f>IFERROR(__xludf.DUMMYFUNCTION("""COMPUTED_VALUE"""),"ougatx")</f>
        <v>ougatx</v>
      </c>
      <c r="V374" s="12" t="str">
        <f>IFERROR(__xludf.DUMMYFUNCTION("""COMPUTED_VALUE"""),"Texas")</f>
        <v>Texas</v>
      </c>
      <c r="W374" s="12"/>
    </row>
    <row r="375">
      <c r="T375" s="12" t="str">
        <f>IFERROR(__xludf.DUMMYFUNCTION("""COMPUTED_VALUE"""),"5178697271")</f>
        <v>5178697271</v>
      </c>
      <c r="U375" s="12" t="str">
        <f>IFERROR(__xludf.DUMMYFUNCTION("""COMPUTED_VALUE"""),"CaliBudzVA")</f>
        <v>CaliBudzVA</v>
      </c>
      <c r="V375" s="12" t="str">
        <f>IFERROR(__xludf.DUMMYFUNCTION("""COMPUTED_VALUE"""),"Virginia")</f>
        <v>Virginia</v>
      </c>
      <c r="W375" s="12"/>
    </row>
    <row r="376">
      <c r="T376" s="12" t="str">
        <f>IFERROR(__xludf.DUMMYFUNCTION("""COMPUTED_VALUE"""),"5754609112")</f>
        <v>5754609112</v>
      </c>
      <c r="U376" s="12" t="str">
        <f>IFERROR(__xludf.DUMMYFUNCTION("""COMPUTED_VALUE"""),"Lv2GMny2")</f>
        <v>Lv2GMny2</v>
      </c>
      <c r="V376" s="12" t="str">
        <f>IFERROR(__xludf.DUMMYFUNCTION("""COMPUTED_VALUE"""),"Virginia,North Carolina,Maryland")</f>
        <v>Virginia,North Carolina,Maryland</v>
      </c>
      <c r="W376" s="12" t="str">
        <f>IFERROR(__xludf.DUMMYFUNCTION("""COMPUTED_VALUE"""),"5406042808")</f>
        <v>5406042808</v>
      </c>
    </row>
    <row r="377">
      <c r="T377" s="12" t="str">
        <f>IFERROR(__xludf.DUMMYFUNCTION("""COMPUTED_VALUE"""),"7164257334")</f>
        <v>7164257334</v>
      </c>
      <c r="U377" s="12" t="str">
        <f>IFERROR(__xludf.DUMMYFUNCTION("""COMPUTED_VALUE"""),"lavish_plays")</f>
        <v>lavish_plays</v>
      </c>
      <c r="V377" s="12" t="str">
        <f>IFERROR(__xludf.DUMMYFUNCTION("""COMPUTED_VALUE"""),"North Carolina")</f>
        <v>North Carolina</v>
      </c>
      <c r="W377" s="12" t="str">
        <f>IFERROR(__xludf.DUMMYFUNCTION("""COMPUTED_VALUE"""),"+9803618139")</f>
        <v>+9803618139</v>
      </c>
    </row>
    <row r="378">
      <c r="T378" s="12" t="str">
        <f>IFERROR(__xludf.DUMMYFUNCTION("""COMPUTED_VALUE"""),"1663111053")</f>
        <v>1663111053</v>
      </c>
      <c r="U378" s="12" t="str">
        <f>IFERROR(__xludf.DUMMYFUNCTION("""COMPUTED_VALUE"""),"Hikon448")</f>
        <v>Hikon448</v>
      </c>
      <c r="V378" s="12" t="str">
        <f>IFERROR(__xludf.DUMMYFUNCTION("""COMPUTED_VALUE"""),"California")</f>
        <v>California</v>
      </c>
      <c r="W378" s="12" t="str">
        <f>IFERROR(__xludf.DUMMYFUNCTION("""COMPUTED_VALUE"""),"8183981669")</f>
        <v>8183981669</v>
      </c>
    </row>
    <row r="379">
      <c r="T379" s="12" t="str">
        <f>IFERROR(__xludf.DUMMYFUNCTION("""COMPUTED_VALUE"""),"7265772102")</f>
        <v>7265772102</v>
      </c>
      <c r="U379" s="12"/>
      <c r="V379" s="12" t="str">
        <f>IFERROR(__xludf.DUMMYFUNCTION("""COMPUTED_VALUE"""),"North Carolina")</f>
        <v>North Carolina</v>
      </c>
      <c r="W379" s="12" t="str">
        <f>IFERROR(__xludf.DUMMYFUNCTION("""COMPUTED_VALUE"""),"9109066252")</f>
        <v>9109066252</v>
      </c>
    </row>
    <row r="380">
      <c r="T380" s="12" t="str">
        <f>IFERROR(__xludf.DUMMYFUNCTION("""COMPUTED_VALUE"""),"1387188162")</f>
        <v>1387188162</v>
      </c>
      <c r="U380" s="12" t="str">
        <f>IFERROR(__xludf.DUMMYFUNCTION("""COMPUTED_VALUE"""),"UncleJohnWayne")</f>
        <v>UncleJohnWayne</v>
      </c>
      <c r="V380" s="12" t="str">
        <f>IFERROR(__xludf.DUMMYFUNCTION("""COMPUTED_VALUE"""),"North Carolina,Virginia")</f>
        <v>North Carolina,Virginia</v>
      </c>
      <c r="W380" s="12"/>
    </row>
    <row r="381">
      <c r="T381" s="12" t="str">
        <f>IFERROR(__xludf.DUMMYFUNCTION("""COMPUTED_VALUE"""),"5139352932")</f>
        <v>5139352932</v>
      </c>
      <c r="U381" s="12"/>
      <c r="V381" s="12" t="str">
        <f>IFERROR(__xludf.DUMMYFUNCTION("""COMPUTED_VALUE"""),"North Carolina")</f>
        <v>North Carolina</v>
      </c>
      <c r="W381" s="12" t="str">
        <f>IFERROR(__xludf.DUMMYFUNCTION("""COMPUTED_VALUE"""),"+4077018826")</f>
        <v>+4077018826</v>
      </c>
    </row>
    <row r="382">
      <c r="T382" s="12" t="str">
        <f>IFERROR(__xludf.DUMMYFUNCTION("""COMPUTED_VALUE"""),"1689607110")</f>
        <v>1689607110</v>
      </c>
      <c r="U382" s="12" t="str">
        <f>IFERROR(__xludf.DUMMYFUNCTION("""COMPUTED_VALUE"""),"himothy843")</f>
        <v>himothy843</v>
      </c>
      <c r="V382" s="12" t="str">
        <f>IFERROR(__xludf.DUMMYFUNCTION("""COMPUTED_VALUE"""),"South Carolina,North Carolina")</f>
        <v>South Carolina,North Carolina</v>
      </c>
      <c r="W382" s="12" t="str">
        <f>IFERROR(__xludf.DUMMYFUNCTION("""COMPUTED_VALUE"""),"8438010805")</f>
        <v>8438010805</v>
      </c>
    </row>
    <row r="383">
      <c r="T383" s="12" t="str">
        <f>IFERROR(__xludf.DUMMYFUNCTION("""COMPUTED_VALUE"""),"6153965375")</f>
        <v>6153965375</v>
      </c>
      <c r="U383" s="12" t="str">
        <f>IFERROR(__xludf.DUMMYFUNCTION("""COMPUTED_VALUE"""),"mikejack100")</f>
        <v>mikejack100</v>
      </c>
      <c r="V383" s="12" t="str">
        <f>IFERROR(__xludf.DUMMYFUNCTION("""COMPUTED_VALUE"""),"Oklahoma,Texas")</f>
        <v>Oklahoma,Texas</v>
      </c>
      <c r="W383" s="12"/>
    </row>
    <row r="384">
      <c r="T384" s="12" t="str">
        <f>IFERROR(__xludf.DUMMYFUNCTION("""COMPUTED_VALUE"""),"1690993463")</f>
        <v>1690993463</v>
      </c>
      <c r="U384" s="12" t="str">
        <f>IFERROR(__xludf.DUMMYFUNCTION("""COMPUTED_VALUE"""),"Tobinfrost92")</f>
        <v>Tobinfrost92</v>
      </c>
      <c r="V384" s="12" t="str">
        <f>IFERROR(__xludf.DUMMYFUNCTION("""COMPUTED_VALUE"""),"North Carolina")</f>
        <v>North Carolina</v>
      </c>
      <c r="W384" s="12" t="str">
        <f>IFERROR(__xludf.DUMMYFUNCTION("""COMPUTED_VALUE"""),"+16789209295")</f>
        <v>+16789209295</v>
      </c>
    </row>
    <row r="385">
      <c r="T385" s="12" t="str">
        <f>IFERROR(__xludf.DUMMYFUNCTION("""COMPUTED_VALUE"""),"7282450459")</f>
        <v>7282450459</v>
      </c>
      <c r="U385" s="12"/>
      <c r="V385" s="12" t="str">
        <f>IFERROR(__xludf.DUMMYFUNCTION("""COMPUTED_VALUE"""),"South Carolina")</f>
        <v>South Carolina</v>
      </c>
      <c r="W385" s="12"/>
    </row>
    <row r="386">
      <c r="T386" s="12" t="str">
        <f>IFERROR(__xludf.DUMMYFUNCTION("""COMPUTED_VALUE"""),"6573145313")</f>
        <v>6573145313</v>
      </c>
      <c r="U386" s="12"/>
      <c r="V386" s="12" t="str">
        <f>IFERROR(__xludf.DUMMYFUNCTION("""COMPUTED_VALUE"""),"North Carolina")</f>
        <v>North Carolina</v>
      </c>
      <c r="W386" s="12" t="str">
        <f>IFERROR(__xludf.DUMMYFUNCTION("""COMPUTED_VALUE"""),"+9107051816")</f>
        <v>+9107051816</v>
      </c>
    </row>
    <row r="387">
      <c r="T387" s="12" t="str">
        <f>IFERROR(__xludf.DUMMYFUNCTION("""COMPUTED_VALUE"""),"5381148628")</f>
        <v>5381148628</v>
      </c>
      <c r="U387" s="12" t="str">
        <f>IFERROR(__xludf.DUMMYFUNCTION("""COMPUTED_VALUE"""),"Bh1142")</f>
        <v>Bh1142</v>
      </c>
      <c r="V387" s="12" t="str">
        <f>IFERROR(__xludf.DUMMYFUNCTION("""COMPUTED_VALUE"""),"Massachusetts,California,Virginia")</f>
        <v>Massachusetts,California,Virginia</v>
      </c>
      <c r="W387" s="12"/>
    </row>
    <row r="388">
      <c r="T388" s="12" t="str">
        <f>IFERROR(__xludf.DUMMYFUNCTION("""COMPUTED_VALUE"""),"1336766995")</f>
        <v>1336766995</v>
      </c>
      <c r="U388" s="12" t="str">
        <f>IFERROR(__xludf.DUMMYFUNCTION("""COMPUTED_VALUE"""),"thedonjohn781")</f>
        <v>thedonjohn781</v>
      </c>
      <c r="V388" s="12" t="str">
        <f>IFERROR(__xludf.DUMMYFUNCTION("""COMPUTED_VALUE"""),"Massachusetts")</f>
        <v>Massachusetts</v>
      </c>
      <c r="W388" s="12" t="str">
        <f>IFERROR(__xludf.DUMMYFUNCTION("""COMPUTED_VALUE"""),"3394402941")</f>
        <v>3394402941</v>
      </c>
    </row>
    <row r="389">
      <c r="T389" s="12" t="str">
        <f>IFERROR(__xludf.DUMMYFUNCTION("""COMPUTED_VALUE"""),"7991787152")</f>
        <v>7991787152</v>
      </c>
      <c r="U389" s="12"/>
      <c r="V389" s="12" t="str">
        <f>IFERROR(__xludf.DUMMYFUNCTION("""COMPUTED_VALUE"""),"Maryland")</f>
        <v>Maryland</v>
      </c>
      <c r="W389" s="12" t="str">
        <f>IFERROR(__xludf.DUMMYFUNCTION("""COMPUTED_VALUE"""),"2023296382")</f>
        <v>2023296382</v>
      </c>
    </row>
    <row r="390">
      <c r="T390" s="12" t="str">
        <f>IFERROR(__xludf.DUMMYFUNCTION("""COMPUTED_VALUE"""),"7398757832")</f>
        <v>7398757832</v>
      </c>
      <c r="U390" s="12"/>
      <c r="V390" s="12" t="str">
        <f>IFERROR(__xludf.DUMMYFUNCTION("""COMPUTED_VALUE"""),"Texas")</f>
        <v>Texas</v>
      </c>
      <c r="W390" s="12"/>
    </row>
    <row r="391">
      <c r="T391" s="12" t="str">
        <f>IFERROR(__xludf.DUMMYFUNCTION("""COMPUTED_VALUE"""),"5084086124")</f>
        <v>5084086124</v>
      </c>
      <c r="U391" s="12" t="str">
        <f>IFERROR(__xludf.DUMMYFUNCTION("""COMPUTED_VALUE"""),"Jayyy4wayyy")</f>
        <v>Jayyy4wayyy</v>
      </c>
      <c r="V391" s="12" t="str">
        <f>IFERROR(__xludf.DUMMYFUNCTION("""COMPUTED_VALUE"""),"Maryland")</f>
        <v>Maryland</v>
      </c>
      <c r="W391" s="12"/>
    </row>
    <row r="392">
      <c r="T392" s="12" t="str">
        <f>IFERROR(__xludf.DUMMYFUNCTION("""COMPUTED_VALUE"""),"5543576887")</f>
        <v>5543576887</v>
      </c>
      <c r="U392" s="12" t="str">
        <f>IFERROR(__xludf.DUMMYFUNCTION("""COMPUTED_VALUE"""),"jordanM_480")</f>
        <v>jordanM_480</v>
      </c>
      <c r="V392" s="12" t="str">
        <f>IFERROR(__xludf.DUMMYFUNCTION("""COMPUTED_VALUE"""),"California")</f>
        <v>California</v>
      </c>
      <c r="W392" s="12" t="str">
        <f>IFERROR(__xludf.DUMMYFUNCTION("""COMPUTED_VALUE"""),"+16027161435")</f>
        <v>+16027161435</v>
      </c>
    </row>
    <row r="393">
      <c r="T393" s="12" t="str">
        <f>IFERROR(__xludf.DUMMYFUNCTION("""COMPUTED_VALUE"""),"2095664074")</f>
        <v>2095664074</v>
      </c>
      <c r="U393" s="12" t="str">
        <f>IFERROR(__xludf.DUMMYFUNCTION("""COMPUTED_VALUE"""),"jjdrip")</f>
        <v>jjdrip</v>
      </c>
      <c r="V393" s="12" t="str">
        <f>IFERROR(__xludf.DUMMYFUNCTION("""COMPUTED_VALUE"""),"New York,Massachusetts")</f>
        <v>New York,Massachusetts</v>
      </c>
      <c r="W393" s="12" t="str">
        <f>IFERROR(__xludf.DUMMYFUNCTION("""COMPUTED_VALUE"""),"7184516369")</f>
        <v>7184516369</v>
      </c>
    </row>
    <row r="394">
      <c r="T394" s="12" t="str">
        <f>IFERROR(__xludf.DUMMYFUNCTION("""COMPUTED_VALUE"""),"980049729")</f>
        <v>980049729</v>
      </c>
      <c r="U394" s="12" t="str">
        <f>IFERROR(__xludf.DUMMYFUNCTION("""COMPUTED_VALUE"""),"deano704")</f>
        <v>deano704</v>
      </c>
      <c r="V394" s="12" t="str">
        <f>IFERROR(__xludf.DUMMYFUNCTION("""COMPUTED_VALUE"""),"North Carolina")</f>
        <v>North Carolina</v>
      </c>
      <c r="W394" s="12"/>
    </row>
    <row r="395">
      <c r="T395" s="12" t="str">
        <f>IFERROR(__xludf.DUMMYFUNCTION("""COMPUTED_VALUE"""),"6076224505")</f>
        <v>6076224505</v>
      </c>
      <c r="U395" s="12" t="str">
        <f>IFERROR(__xludf.DUMMYFUNCTION("""COMPUTED_VALUE"""),"Hustle_G")</f>
        <v>Hustle_G</v>
      </c>
      <c r="V395" s="12" t="str">
        <f>IFERROR(__xludf.DUMMYFUNCTION("""COMPUTED_VALUE"""),"Oklahoma")</f>
        <v>Oklahoma</v>
      </c>
      <c r="W395" s="12" t="str">
        <f>IFERROR(__xludf.DUMMYFUNCTION("""COMPUTED_VALUE"""),"4054410242")</f>
        <v>4054410242</v>
      </c>
    </row>
    <row r="396">
      <c r="T396" s="12" t="str">
        <f>IFERROR(__xludf.DUMMYFUNCTION("""COMPUTED_VALUE"""),"5071531371")</f>
        <v>5071531371</v>
      </c>
      <c r="U396" s="12" t="str">
        <f>IFERROR(__xludf.DUMMYFUNCTION("""COMPUTED_VALUE"""),"lilmoe20")</f>
        <v>lilmoe20</v>
      </c>
      <c r="V396" s="12" t="str">
        <f>IFERROR(__xludf.DUMMYFUNCTION("""COMPUTED_VALUE"""),"California")</f>
        <v>California</v>
      </c>
      <c r="W396" s="12" t="str">
        <f>IFERROR(__xludf.DUMMYFUNCTION("""COMPUTED_VALUE"""),"7082974525")</f>
        <v>7082974525</v>
      </c>
    </row>
    <row r="397">
      <c r="T397" s="12" t="str">
        <f>IFERROR(__xludf.DUMMYFUNCTION("""COMPUTED_VALUE"""),"876013666")</f>
        <v>876013666</v>
      </c>
      <c r="U397" s="12" t="str">
        <f>IFERROR(__xludf.DUMMYFUNCTION("""COMPUTED_VALUE"""),"RichoffPunxhes3200")</f>
        <v>RichoffPunxhes3200</v>
      </c>
      <c r="V397" s="12" t="str">
        <f>IFERROR(__xludf.DUMMYFUNCTION("""COMPUTED_VALUE"""),"California")</f>
        <v>California</v>
      </c>
      <c r="W397" s="12" t="str">
        <f>IFERROR(__xludf.DUMMYFUNCTION("""COMPUTED_VALUE"""),"3238614230")</f>
        <v>3238614230</v>
      </c>
    </row>
    <row r="398">
      <c r="T398" s="12" t="str">
        <f>IFERROR(__xludf.DUMMYFUNCTION("""COMPUTED_VALUE"""),"5461675320")</f>
        <v>5461675320</v>
      </c>
      <c r="U398" s="12"/>
      <c r="V398" s="12" t="str">
        <f>IFERROR(__xludf.DUMMYFUNCTION("""COMPUTED_VALUE"""),"North Carolina")</f>
        <v>North Carolina</v>
      </c>
      <c r="W398" s="12"/>
    </row>
    <row r="399">
      <c r="T399" s="12" t="str">
        <f>IFERROR(__xludf.DUMMYFUNCTION("""COMPUTED_VALUE"""),"907481743")</f>
        <v>907481743</v>
      </c>
      <c r="U399" s="12" t="str">
        <f>IFERROR(__xludf.DUMMYFUNCTION("""COMPUTED_VALUE"""),"ThatGuyCoach")</f>
        <v>ThatGuyCoach</v>
      </c>
      <c r="V399" s="12" t="str">
        <f>IFERROR(__xludf.DUMMYFUNCTION("""COMPUTED_VALUE"""),"Massachusetts")</f>
        <v>Massachusetts</v>
      </c>
      <c r="W399" s="12"/>
    </row>
    <row r="400">
      <c r="T400" s="12" t="str">
        <f>IFERROR(__xludf.DUMMYFUNCTION("""COMPUTED_VALUE"""),"1762995171")</f>
        <v>1762995171</v>
      </c>
      <c r="U400" s="12" t="str">
        <f>IFERROR(__xludf.DUMMYFUNCTION("""COMPUTED_VALUE"""),"units617")</f>
        <v>units617</v>
      </c>
      <c r="V400" s="12" t="str">
        <f>IFERROR(__xludf.DUMMYFUNCTION("""COMPUTED_VALUE"""),"Massachusetts")</f>
        <v>Massachusetts</v>
      </c>
      <c r="W400" s="12" t="str">
        <f>IFERROR(__xludf.DUMMYFUNCTION("""COMPUTED_VALUE"""),"7812235170")</f>
        <v>7812235170</v>
      </c>
    </row>
    <row r="401">
      <c r="T401" s="12" t="str">
        <f>IFERROR(__xludf.DUMMYFUNCTION("""COMPUTED_VALUE"""),"6238292917")</f>
        <v>6238292917</v>
      </c>
      <c r="U401" s="12" t="str">
        <f>IFERROR(__xludf.DUMMYFUNCTION("""COMPUTED_VALUE"""),"blackiijp")</f>
        <v>blackiijp</v>
      </c>
      <c r="V401" s="12" t="str">
        <f>IFERROR(__xludf.DUMMYFUNCTION("""COMPUTED_VALUE"""),"Florida")</f>
        <v>Florida</v>
      </c>
      <c r="W401" s="12" t="str">
        <f>IFERROR(__xludf.DUMMYFUNCTION("""COMPUTED_VALUE"""),"8634104335")</f>
        <v>8634104335</v>
      </c>
    </row>
    <row r="402">
      <c r="T402" s="12" t="str">
        <f>IFERROR(__xludf.DUMMYFUNCTION("""COMPUTED_VALUE"""),"1049769492")</f>
        <v>1049769492</v>
      </c>
      <c r="U402" s="12" t="str">
        <f>IFERROR(__xludf.DUMMYFUNCTION("""COMPUTED_VALUE"""),"ATL710")</f>
        <v>ATL710</v>
      </c>
      <c r="V402" s="12" t="str">
        <f>IFERROR(__xludf.DUMMYFUNCTION("""COMPUTED_VALUE"""),"Virginia")</f>
        <v>Virginia</v>
      </c>
      <c r="W402" s="12" t="str">
        <f>IFERROR(__xludf.DUMMYFUNCTION("""COMPUTED_VALUE"""),"8181111111")</f>
        <v>8181111111</v>
      </c>
    </row>
    <row r="403">
      <c r="T403" s="12" t="str">
        <f>IFERROR(__xludf.DUMMYFUNCTION("""COMPUTED_VALUE"""),"5551083797")</f>
        <v>5551083797</v>
      </c>
      <c r="U403" s="12"/>
      <c r="V403" s="12" t="str">
        <f>IFERROR(__xludf.DUMMYFUNCTION("""COMPUTED_VALUE"""),"California")</f>
        <v>California</v>
      </c>
      <c r="W403" s="12" t="str">
        <f>IFERROR(__xludf.DUMMYFUNCTION("""COMPUTED_VALUE"""),"12623912916")</f>
        <v>12623912916</v>
      </c>
    </row>
    <row r="404">
      <c r="T404" s="12" t="str">
        <f>IFERROR(__xludf.DUMMYFUNCTION("""COMPUTED_VALUE"""),"5697049703")</f>
        <v>5697049703</v>
      </c>
      <c r="U404" s="12" t="str">
        <f>IFERROR(__xludf.DUMMYFUNCTION("""COMPUTED_VALUE"""),"How2withCoachTrue")</f>
        <v>How2withCoachTrue</v>
      </c>
      <c r="V404" s="12" t="str">
        <f>IFERROR(__xludf.DUMMYFUNCTION("""COMPUTED_VALUE"""),"New York")</f>
        <v>New York</v>
      </c>
      <c r="W404" s="12" t="str">
        <f>IFERROR(__xludf.DUMMYFUNCTION("""COMPUTED_VALUE"""),"+19082021258")</f>
        <v>+19082021258</v>
      </c>
    </row>
    <row r="405">
      <c r="T405" s="12" t="str">
        <f>IFERROR(__xludf.DUMMYFUNCTION("""COMPUTED_VALUE"""),"1041056561")</f>
        <v>1041056561</v>
      </c>
      <c r="U405" s="12" t="str">
        <f>IFERROR(__xludf.DUMMYFUNCTION("""COMPUTED_VALUE"""),"Mattp1210")</f>
        <v>Mattp1210</v>
      </c>
      <c r="V405" s="12" t="str">
        <f>IFERROR(__xludf.DUMMYFUNCTION("""COMPUTED_VALUE"""),"North Carolina")</f>
        <v>North Carolina</v>
      </c>
      <c r="W405" s="12" t="str">
        <f>IFERROR(__xludf.DUMMYFUNCTION("""COMPUTED_VALUE"""),"+8049284207")</f>
        <v>+8049284207</v>
      </c>
    </row>
    <row r="406">
      <c r="T406" s="12" t="str">
        <f>IFERROR(__xludf.DUMMYFUNCTION("""COMPUTED_VALUE"""),"1721845603")</f>
        <v>1721845603</v>
      </c>
      <c r="U406" s="12" t="str">
        <f>IFERROR(__xludf.DUMMYFUNCTION("""COMPUTED_VALUE"""),"evancarlson")</f>
        <v>evancarlson</v>
      </c>
      <c r="V406" s="12" t="str">
        <f>IFERROR(__xludf.DUMMYFUNCTION("""COMPUTED_VALUE"""),"North Carolina")</f>
        <v>North Carolina</v>
      </c>
      <c r="W406" s="12" t="str">
        <f>IFERROR(__xludf.DUMMYFUNCTION("""COMPUTED_VALUE"""),"+19199456856")</f>
        <v>+19199456856</v>
      </c>
    </row>
    <row r="407">
      <c r="T407" s="12" t="str">
        <f>IFERROR(__xludf.DUMMYFUNCTION("""COMPUTED_VALUE"""),"1150674619")</f>
        <v>1150674619</v>
      </c>
      <c r="U407" s="12" t="str">
        <f>IFERROR(__xludf.DUMMYFUNCTION("""COMPUTED_VALUE"""),"Bud_Mart")</f>
        <v>Bud_Mart</v>
      </c>
      <c r="V407" s="12" t="str">
        <f>IFERROR(__xludf.DUMMYFUNCTION("""COMPUTED_VALUE"""),"North Carolina")</f>
        <v>North Carolina</v>
      </c>
      <c r="W407" s="12" t="str">
        <f>IFERROR(__xludf.DUMMYFUNCTION("""COMPUTED_VALUE"""),"7273079651")</f>
        <v>7273079651</v>
      </c>
    </row>
    <row r="408">
      <c r="T408" s="12" t="str">
        <f>IFERROR(__xludf.DUMMYFUNCTION("""COMPUTED_VALUE"""),"6034965710")</f>
        <v>6034965710</v>
      </c>
      <c r="U408" s="12"/>
      <c r="V408" s="12" t="str">
        <f>IFERROR(__xludf.DUMMYFUNCTION("""COMPUTED_VALUE"""),"North Carolina")</f>
        <v>North Carolina</v>
      </c>
      <c r="W408" s="12" t="str">
        <f>IFERROR(__xludf.DUMMYFUNCTION("""COMPUTED_VALUE"""),"8287487362")</f>
        <v>8287487362</v>
      </c>
    </row>
    <row r="409">
      <c r="T409" s="12" t="str">
        <f>IFERROR(__xludf.DUMMYFUNCTION("""COMPUTED_VALUE"""),"6488678269")</f>
        <v>6488678269</v>
      </c>
      <c r="U409" s="12" t="str">
        <f>IFERROR(__xludf.DUMMYFUNCTION("""COMPUTED_VALUE"""),"money_blackg")</f>
        <v>money_blackg</v>
      </c>
      <c r="V409" s="12" t="str">
        <f>IFERROR(__xludf.DUMMYFUNCTION("""COMPUTED_VALUE"""),"California")</f>
        <v>California</v>
      </c>
      <c r="W409" s="12" t="str">
        <f>IFERROR(__xludf.DUMMYFUNCTION("""COMPUTED_VALUE"""),"13372553759")</f>
        <v>13372553759</v>
      </c>
    </row>
    <row r="410">
      <c r="T410" s="12" t="str">
        <f>IFERROR(__xludf.DUMMYFUNCTION("""COMPUTED_VALUE"""),"5986315260")</f>
        <v>5986315260</v>
      </c>
      <c r="U410" s="12" t="str">
        <f>IFERROR(__xludf.DUMMYFUNCTION("""COMPUTED_VALUE"""),"huntervegas")</f>
        <v>huntervegas</v>
      </c>
      <c r="V410" s="12" t="str">
        <f>IFERROR(__xludf.DUMMYFUNCTION("""COMPUTED_VALUE"""),"North Carolina,Maryland")</f>
        <v>North Carolina,Maryland</v>
      </c>
      <c r="W410" s="12" t="str">
        <f>IFERROR(__xludf.DUMMYFUNCTION("""COMPUTED_VALUE"""),"8659648356")</f>
        <v>8659648356</v>
      </c>
    </row>
    <row r="411">
      <c r="T411" s="12" t="str">
        <f>IFERROR(__xludf.DUMMYFUNCTION("""COMPUTED_VALUE"""),"8187705984")</f>
        <v>8187705984</v>
      </c>
      <c r="U411" s="12" t="str">
        <f>IFERROR(__xludf.DUMMYFUNCTION("""COMPUTED_VALUE"""),"Jfromtht203")</f>
        <v>Jfromtht203</v>
      </c>
      <c r="V411" s="12" t="str">
        <f>IFERROR(__xludf.DUMMYFUNCTION("""COMPUTED_VALUE"""),"New York")</f>
        <v>New York</v>
      </c>
      <c r="W411" s="12"/>
    </row>
    <row r="412">
      <c r="T412" s="12" t="str">
        <f>IFERROR(__xludf.DUMMYFUNCTION("""COMPUTED_VALUE"""),"7682463705")</f>
        <v>7682463705</v>
      </c>
      <c r="U412" s="12"/>
      <c r="V412" s="12" t="str">
        <f>IFERROR(__xludf.DUMMYFUNCTION("""COMPUTED_VALUE"""),"North Carolina")</f>
        <v>North Carolina</v>
      </c>
      <c r="W412" s="12" t="str">
        <f>IFERROR(__xludf.DUMMYFUNCTION("""COMPUTED_VALUE"""),"7044928187")</f>
        <v>7044928187</v>
      </c>
    </row>
    <row r="413">
      <c r="T413" s="12" t="str">
        <f>IFERROR(__xludf.DUMMYFUNCTION("""COMPUTED_VALUE"""),"1114956371")</f>
        <v>1114956371</v>
      </c>
      <c r="U413" s="12" t="str">
        <f>IFERROR(__xludf.DUMMYFUNCTION("""COMPUTED_VALUE"""),"Flerpz")</f>
        <v>Flerpz</v>
      </c>
      <c r="V413" s="12" t="str">
        <f>IFERROR(__xludf.DUMMYFUNCTION("""COMPUTED_VALUE"""),"South Carolina,North Carolina")</f>
        <v>South Carolina,North Carolina</v>
      </c>
      <c r="W413" s="12" t="str">
        <f>IFERROR(__xludf.DUMMYFUNCTION("""COMPUTED_VALUE"""),"8037604452")</f>
        <v>8037604452</v>
      </c>
    </row>
    <row r="414">
      <c r="T414" s="12" t="str">
        <f>IFERROR(__xludf.DUMMYFUNCTION("""COMPUTED_VALUE"""),"5531211157")</f>
        <v>5531211157</v>
      </c>
      <c r="U414" s="12"/>
      <c r="V414" s="12" t="str">
        <f>IFERROR(__xludf.DUMMYFUNCTION("""COMPUTED_VALUE"""),"North Carolina,South Carolina")</f>
        <v>North Carolina,South Carolina</v>
      </c>
      <c r="W414" s="12"/>
    </row>
    <row r="415">
      <c r="T415" s="12" t="str">
        <f>IFERROR(__xludf.DUMMYFUNCTION("""COMPUTED_VALUE"""),"1456293406")</f>
        <v>1456293406</v>
      </c>
      <c r="U415" s="12" t="str">
        <f>IFERROR(__xludf.DUMMYFUNCTION("""COMPUTED_VALUE"""),"ZaFactory83")</f>
        <v>ZaFactory83</v>
      </c>
      <c r="V415" s="12" t="str">
        <f>IFERROR(__xludf.DUMMYFUNCTION("""COMPUTED_VALUE"""),"North Carolina,California")</f>
        <v>North Carolina,California</v>
      </c>
      <c r="W415" s="12" t="str">
        <f>IFERROR(__xludf.DUMMYFUNCTION("""COMPUTED_VALUE"""),"8083184076")</f>
        <v>8083184076</v>
      </c>
    </row>
    <row r="416">
      <c r="T416" s="12" t="str">
        <f>IFERROR(__xludf.DUMMYFUNCTION("""COMPUTED_VALUE"""),"2066838257")</f>
        <v>2066838257</v>
      </c>
      <c r="U416" s="12" t="str">
        <f>IFERROR(__xludf.DUMMYFUNCTION("""COMPUTED_VALUE"""),"overstepa")</f>
        <v>overstepa</v>
      </c>
      <c r="V416" s="12" t="str">
        <f>IFERROR(__xludf.DUMMYFUNCTION("""COMPUTED_VALUE"""),"California")</f>
        <v>California</v>
      </c>
      <c r="W416" s="12" t="str">
        <f>IFERROR(__xludf.DUMMYFUNCTION("""COMPUTED_VALUE"""),"6614587527")</f>
        <v>6614587527</v>
      </c>
    </row>
    <row r="417">
      <c r="T417" s="12" t="str">
        <f>IFERROR(__xludf.DUMMYFUNCTION("""COMPUTED_VALUE"""),"6302562146")</f>
        <v>6302562146</v>
      </c>
      <c r="U417" s="12" t="str">
        <f>IFERROR(__xludf.DUMMYFUNCTION("""COMPUTED_VALUE"""),"blessya352")</f>
        <v>blessya352</v>
      </c>
      <c r="V417" s="12" t="str">
        <f>IFERROR(__xludf.DUMMYFUNCTION("""COMPUTED_VALUE"""),"Florida")</f>
        <v>Florida</v>
      </c>
      <c r="W417" s="12"/>
    </row>
    <row r="418">
      <c r="T418" s="12" t="str">
        <f>IFERROR(__xludf.DUMMYFUNCTION("""COMPUTED_VALUE"""),"7317409314")</f>
        <v>7317409314</v>
      </c>
      <c r="U418" s="12"/>
      <c r="V418" s="12" t="str">
        <f>IFERROR(__xludf.DUMMYFUNCTION("""COMPUTED_VALUE"""),"North Carolina,California,Georgia,Virginia")</f>
        <v>North Carolina,California,Georgia,Virginia</v>
      </c>
      <c r="W418" s="12" t="str">
        <f>IFERROR(__xludf.DUMMYFUNCTION("""COMPUTED_VALUE"""),"9807045498")</f>
        <v>9807045498</v>
      </c>
    </row>
    <row r="419">
      <c r="T419" s="12" t="str">
        <f>IFERROR(__xludf.DUMMYFUNCTION("""COMPUTED_VALUE"""),"5608691460")</f>
        <v>5608691460</v>
      </c>
      <c r="U419" s="12" t="str">
        <f>IFERROR(__xludf.DUMMYFUNCTION("""COMPUTED_VALUE"""),"antonito98")</f>
        <v>antonito98</v>
      </c>
      <c r="V419" s="12" t="str">
        <f>IFERROR(__xludf.DUMMYFUNCTION("""COMPUTED_VALUE"""),"California")</f>
        <v>California</v>
      </c>
      <c r="W419" s="12" t="str">
        <f>IFERROR(__xludf.DUMMYFUNCTION("""COMPUTED_VALUE"""),"8189689742")</f>
        <v>8189689742</v>
      </c>
    </row>
    <row r="420">
      <c r="T420" s="12" t="str">
        <f>IFERROR(__xludf.DUMMYFUNCTION("""COMPUTED_VALUE"""),"6633520666")</f>
        <v>6633520666</v>
      </c>
      <c r="U420" s="12"/>
      <c r="V420" s="12" t="str">
        <f>IFERROR(__xludf.DUMMYFUNCTION("""COMPUTED_VALUE"""),"South Carolina,Georgia")</f>
        <v>South Carolina,Georgia</v>
      </c>
      <c r="W420" s="12"/>
    </row>
    <row r="421">
      <c r="T421" s="12" t="str">
        <f>IFERROR(__xludf.DUMMYFUNCTION("""COMPUTED_VALUE"""),"1293886822")</f>
        <v>1293886822</v>
      </c>
      <c r="U421" s="12" t="str">
        <f>IFERROR(__xludf.DUMMYFUNCTION("""COMPUTED_VALUE"""),"blatt21")</f>
        <v>blatt21</v>
      </c>
      <c r="V421" s="12" t="str">
        <f>IFERROR(__xludf.DUMMYFUNCTION("""COMPUTED_VALUE"""),"South Carolina")</f>
        <v>South Carolina</v>
      </c>
      <c r="W421" s="12" t="str">
        <f>IFERROR(__xludf.DUMMYFUNCTION("""COMPUTED_VALUE"""),"7865101218")</f>
        <v>7865101218</v>
      </c>
    </row>
    <row r="422">
      <c r="T422" s="12" t="str">
        <f>IFERROR(__xludf.DUMMYFUNCTION("""COMPUTED_VALUE"""),"1719455893")</f>
        <v>1719455893</v>
      </c>
      <c r="U422" s="12" t="str">
        <f>IFERROR(__xludf.DUMMYFUNCTION("""COMPUTED_VALUE"""),"babyjug")</f>
        <v>babyjug</v>
      </c>
      <c r="V422" s="12" t="str">
        <f>IFERROR(__xludf.DUMMYFUNCTION("""COMPUTED_VALUE"""),"Maryland,Delaware,Virginia,Pennsylvania,New York,North Carolina,Georgia,South Carolina")</f>
        <v>Maryland,Delaware,Virginia,Pennsylvania,New York,North Carolina,Georgia,South Carolina</v>
      </c>
      <c r="W422" s="12" t="str">
        <f>IFERROR(__xludf.DUMMYFUNCTION("""COMPUTED_VALUE"""),"2402713931")</f>
        <v>2402713931</v>
      </c>
    </row>
    <row r="423">
      <c r="T423" s="12" t="str">
        <f>IFERROR(__xludf.DUMMYFUNCTION("""COMPUTED_VALUE"""),"5386833717")</f>
        <v>5386833717</v>
      </c>
      <c r="U423" s="12" t="str">
        <f>IFERROR(__xludf.DUMMYFUNCTION("""COMPUTED_VALUE"""),"onelasttime95")</f>
        <v>onelasttime95</v>
      </c>
      <c r="V423" s="12" t="str">
        <f>IFERROR(__xludf.DUMMYFUNCTION("""COMPUTED_VALUE"""),"North Carolina")</f>
        <v>North Carolina</v>
      </c>
      <c r="W423" s="12" t="str">
        <f>IFERROR(__xludf.DUMMYFUNCTION("""COMPUTED_VALUE"""),"7046701622")</f>
        <v>7046701622</v>
      </c>
    </row>
    <row r="424">
      <c r="T424" s="12" t="str">
        <f>IFERROR(__xludf.DUMMYFUNCTION("""COMPUTED_VALUE"""),"1069914126")</f>
        <v>1069914126</v>
      </c>
      <c r="U424" s="12"/>
      <c r="V424" s="12" t="str">
        <f>IFERROR(__xludf.DUMMYFUNCTION("""COMPUTED_VALUE"""),"Pennsylvania")</f>
        <v>Pennsylvania</v>
      </c>
      <c r="W424" s="12" t="str">
        <f>IFERROR(__xludf.DUMMYFUNCTION("""COMPUTED_VALUE"""),"7249777935")</f>
        <v>7249777935</v>
      </c>
    </row>
    <row r="425">
      <c r="T425" s="12" t="str">
        <f>IFERROR(__xludf.DUMMYFUNCTION("""COMPUTED_VALUE"""),"1127020214")</f>
        <v>1127020214</v>
      </c>
      <c r="U425" s="12" t="str">
        <f>IFERROR(__xludf.DUMMYFUNCTION("""COMPUTED_VALUE"""),"PKGODZ")</f>
        <v>PKGODZ</v>
      </c>
      <c r="V425" s="12" t="str">
        <f>IFERROR(__xludf.DUMMYFUNCTION("""COMPUTED_VALUE"""),"California")</f>
        <v>California</v>
      </c>
      <c r="W425" s="12" t="str">
        <f>IFERROR(__xludf.DUMMYFUNCTION("""COMPUTED_VALUE"""),"5086667777")</f>
        <v>5086667777</v>
      </c>
    </row>
    <row r="426">
      <c r="T426" s="12" t="str">
        <f>IFERROR(__xludf.DUMMYFUNCTION("""COMPUTED_VALUE"""),"1083670574")</f>
        <v>1083670574</v>
      </c>
      <c r="U426" s="12"/>
      <c r="V426" s="12" t="str">
        <f>IFERROR(__xludf.DUMMYFUNCTION("""COMPUTED_VALUE"""),"California")</f>
        <v>California</v>
      </c>
      <c r="W426" s="12" t="str">
        <f>IFERROR(__xludf.DUMMYFUNCTION("""COMPUTED_VALUE"""),"7179620017")</f>
        <v>7179620017</v>
      </c>
    </row>
    <row r="427">
      <c r="T427" s="12" t="str">
        <f>IFERROR(__xludf.DUMMYFUNCTION("""COMPUTED_VALUE"""),"1083749318")</f>
        <v>1083749318</v>
      </c>
      <c r="U427" s="12" t="str">
        <f>IFERROR(__xludf.DUMMYFUNCTION("""COMPUTED_VALUE"""),"Gas_Service316")</f>
        <v>Gas_Service316</v>
      </c>
      <c r="V427" s="12" t="str">
        <f>IFERROR(__xludf.DUMMYFUNCTION("""COMPUTED_VALUE"""),"Oklahoma")</f>
        <v>Oklahoma</v>
      </c>
      <c r="W427" s="12"/>
    </row>
    <row r="428">
      <c r="T428" s="12" t="str">
        <f>IFERROR(__xludf.DUMMYFUNCTION("""COMPUTED_VALUE"""),"5536105032")</f>
        <v>5536105032</v>
      </c>
      <c r="U428" s="12" t="str">
        <f>IFERROR(__xludf.DUMMYFUNCTION("""COMPUTED_VALUE"""),"MiaSkrt")</f>
        <v>MiaSkrt</v>
      </c>
      <c r="V428" s="12" t="str">
        <f>IFERROR(__xludf.DUMMYFUNCTION("""COMPUTED_VALUE"""),"North Carolina")</f>
        <v>North Carolina</v>
      </c>
      <c r="W428" s="12" t="str">
        <f>IFERROR(__xludf.DUMMYFUNCTION("""COMPUTED_VALUE"""),"7044726205")</f>
        <v>7044726205</v>
      </c>
    </row>
    <row r="429">
      <c r="T429" s="12" t="str">
        <f>IFERROR(__xludf.DUMMYFUNCTION("""COMPUTED_VALUE"""),"5224003222")</f>
        <v>5224003222</v>
      </c>
      <c r="U429" s="12" t="str">
        <f>IFERROR(__xludf.DUMMYFUNCTION("""COMPUTED_VALUE"""),"Trvpmoneybitch")</f>
        <v>Trvpmoneybitch</v>
      </c>
      <c r="V429" s="12" t="str">
        <f>IFERROR(__xludf.DUMMYFUNCTION("""COMPUTED_VALUE"""),"South Carolina,North Carolina")</f>
        <v>South Carolina,North Carolina</v>
      </c>
      <c r="W429" s="12" t="str">
        <f>IFERROR(__xludf.DUMMYFUNCTION("""COMPUTED_VALUE"""),"8644264876")</f>
        <v>8644264876</v>
      </c>
    </row>
    <row r="430">
      <c r="T430" s="12" t="str">
        <f>IFERROR(__xludf.DUMMYFUNCTION("""COMPUTED_VALUE"""),"7124950942")</f>
        <v>7124950942</v>
      </c>
      <c r="U430" s="12"/>
      <c r="V430" s="12" t="str">
        <f>IFERROR(__xludf.DUMMYFUNCTION("""COMPUTED_VALUE"""),"South Carolina")</f>
        <v>South Carolina</v>
      </c>
      <c r="W430" s="12" t="str">
        <f>IFERROR(__xludf.DUMMYFUNCTION("""COMPUTED_VALUE"""),"+18038760314")</f>
        <v>+18038760314</v>
      </c>
    </row>
    <row r="431">
      <c r="T431" s="12" t="str">
        <f>IFERROR(__xludf.DUMMYFUNCTION("""COMPUTED_VALUE"""),"7237707546")</f>
        <v>7237707546</v>
      </c>
      <c r="U431" s="12"/>
      <c r="V431" s="12" t="str">
        <f>IFERROR(__xludf.DUMMYFUNCTION("""COMPUTED_VALUE"""),"New York,Pennsylvania")</f>
        <v>New York,Pennsylvania</v>
      </c>
      <c r="W431" s="12" t="str">
        <f>IFERROR(__xludf.DUMMYFUNCTION("""COMPUTED_VALUE"""),"2259543198")</f>
        <v>2259543198</v>
      </c>
    </row>
    <row r="432">
      <c r="T432" s="12" t="str">
        <f>IFERROR(__xludf.DUMMYFUNCTION("""COMPUTED_VALUE"""),"1321092504")</f>
        <v>1321092504</v>
      </c>
      <c r="U432" s="12"/>
      <c r="V432" s="12" t="str">
        <f>IFERROR(__xludf.DUMMYFUNCTION("""COMPUTED_VALUE"""),"Florida,Texas,Oklahoma")</f>
        <v>Florida,Texas,Oklahoma</v>
      </c>
      <c r="W432" s="12" t="str">
        <f>IFERROR(__xludf.DUMMYFUNCTION("""COMPUTED_VALUE"""),"12284939008")</f>
        <v>12284939008</v>
      </c>
    </row>
    <row r="433">
      <c r="T433" s="12" t="str">
        <f>IFERROR(__xludf.DUMMYFUNCTION("""COMPUTED_VALUE"""),"1494846154")</f>
        <v>1494846154</v>
      </c>
      <c r="U433" s="12" t="str">
        <f>IFERROR(__xludf.DUMMYFUNCTION("""COMPUTED_VALUE"""),"ncpacks")</f>
        <v>ncpacks</v>
      </c>
      <c r="V433" s="12" t="str">
        <f>IFERROR(__xludf.DUMMYFUNCTION("""COMPUTED_VALUE"""),"North Carolina,South Carolina")</f>
        <v>North Carolina,South Carolina</v>
      </c>
      <c r="W433" s="12"/>
    </row>
    <row r="434">
      <c r="T434" s="12" t="str">
        <f>IFERROR(__xludf.DUMMYFUNCTION("""COMPUTED_VALUE"""),"1039228281")</f>
        <v>1039228281</v>
      </c>
      <c r="U434" s="12" t="str">
        <f>IFERROR(__xludf.DUMMYFUNCTION("""COMPUTED_VALUE"""),"John_Dough2")</f>
        <v>John_Dough2</v>
      </c>
      <c r="V434" s="12" t="str">
        <f>IFERROR(__xludf.DUMMYFUNCTION("""COMPUTED_VALUE"""),"North Carolina,California")</f>
        <v>North Carolina,California</v>
      </c>
      <c r="W434" s="12"/>
    </row>
    <row r="435">
      <c r="T435" s="12" t="str">
        <f>IFERROR(__xludf.DUMMYFUNCTION("""COMPUTED_VALUE"""),"5332621106")</f>
        <v>5332621106</v>
      </c>
      <c r="U435" s="12"/>
      <c r="V435" s="12" t="str">
        <f>IFERROR(__xludf.DUMMYFUNCTION("""COMPUTED_VALUE"""),"Texas,Oklahoma")</f>
        <v>Texas,Oklahoma</v>
      </c>
      <c r="W435" s="12" t="str">
        <f>IFERROR(__xludf.DUMMYFUNCTION("""COMPUTED_VALUE"""),"4693539029")</f>
        <v>4693539029</v>
      </c>
    </row>
    <row r="436">
      <c r="T436" s="12" t="str">
        <f>IFERROR(__xludf.DUMMYFUNCTION("""COMPUTED_VALUE"""),"6852997071")</f>
        <v>6852997071</v>
      </c>
      <c r="U436" s="12"/>
      <c r="V436" s="12" t="str">
        <f>IFERROR(__xludf.DUMMYFUNCTION("""COMPUTED_VALUE"""),"Georgia")</f>
        <v>Georgia</v>
      </c>
      <c r="W436" s="12" t="str">
        <f>IFERROR(__xludf.DUMMYFUNCTION("""COMPUTED_VALUE"""),"6786833748")</f>
        <v>6786833748</v>
      </c>
    </row>
    <row r="437">
      <c r="T437" s="12" t="str">
        <f>IFERROR(__xludf.DUMMYFUNCTION("""COMPUTED_VALUE"""),"1826918386")</f>
        <v>1826918386</v>
      </c>
      <c r="U437" s="12" t="str">
        <f>IFERROR(__xludf.DUMMYFUNCTION("""COMPUTED_VALUE"""),"BackwoodsDistro")</f>
        <v>BackwoodsDistro</v>
      </c>
      <c r="V437" s="12" t="str">
        <f>IFERROR(__xludf.DUMMYFUNCTION("""COMPUTED_VALUE"""),"South Carolina,Georgia,North Carolina")</f>
        <v>South Carolina,Georgia,North Carolina</v>
      </c>
      <c r="W437" s="12" t="str">
        <f>IFERROR(__xludf.DUMMYFUNCTION("""COMPUTED_VALUE"""),"9313058041")</f>
        <v>9313058041</v>
      </c>
    </row>
    <row r="438">
      <c r="T438" s="12" t="str">
        <f>IFERROR(__xludf.DUMMYFUNCTION("""COMPUTED_VALUE"""),"5032908326")</f>
        <v>5032908326</v>
      </c>
      <c r="U438" s="12" t="str">
        <f>IFERROR(__xludf.DUMMYFUNCTION("""COMPUTED_VALUE"""),"Hunnid4lunch")</f>
        <v>Hunnid4lunch</v>
      </c>
      <c r="V438" s="12" t="str">
        <f>IFERROR(__xludf.DUMMYFUNCTION("""COMPUTED_VALUE"""),"Virginia")</f>
        <v>Virginia</v>
      </c>
      <c r="W438" s="12" t="str">
        <f>IFERROR(__xludf.DUMMYFUNCTION("""COMPUTED_VALUE"""),"2762014757")</f>
        <v>2762014757</v>
      </c>
    </row>
    <row r="439">
      <c r="T439" s="12" t="str">
        <f>IFERROR(__xludf.DUMMYFUNCTION("""COMPUTED_VALUE"""),"977277775")</f>
        <v>977277775</v>
      </c>
      <c r="U439" s="12"/>
      <c r="V439" s="12" t="str">
        <f>IFERROR(__xludf.DUMMYFUNCTION("""COMPUTED_VALUE"""),"North Carolina")</f>
        <v>North Carolina</v>
      </c>
      <c r="W439" s="12" t="str">
        <f>IFERROR(__xludf.DUMMYFUNCTION("""COMPUTED_VALUE"""),"2527024749")</f>
        <v>2527024749</v>
      </c>
    </row>
    <row r="440">
      <c r="T440" s="12" t="str">
        <f>IFERROR(__xludf.DUMMYFUNCTION("""COMPUTED_VALUE"""),"1547482269")</f>
        <v>1547482269</v>
      </c>
      <c r="U440" s="12" t="str">
        <f>IFERROR(__xludf.DUMMYFUNCTION("""COMPUTED_VALUE"""),"kellz556")</f>
        <v>kellz556</v>
      </c>
      <c r="V440" s="12" t="str">
        <f>IFERROR(__xludf.DUMMYFUNCTION("""COMPUTED_VALUE"""),"Virginia,North Carolina")</f>
        <v>Virginia,North Carolina</v>
      </c>
      <c r="W440" s="12"/>
    </row>
    <row r="441">
      <c r="T441" s="12" t="str">
        <f>IFERROR(__xludf.DUMMYFUNCTION("""COMPUTED_VALUE"""),"5851023520")</f>
        <v>5851023520</v>
      </c>
      <c r="U441" s="12"/>
      <c r="V441" s="12" t="str">
        <f>IFERROR(__xludf.DUMMYFUNCTION("""COMPUTED_VALUE"""),"North Carolina")</f>
        <v>North Carolina</v>
      </c>
      <c r="W441" s="12"/>
    </row>
    <row r="442">
      <c r="T442" s="12" t="str">
        <f>IFERROR(__xludf.DUMMYFUNCTION("""COMPUTED_VALUE"""),"6942972190")</f>
        <v>6942972190</v>
      </c>
      <c r="U442" s="12"/>
      <c r="V442" s="12" t="str">
        <f>IFERROR(__xludf.DUMMYFUNCTION("""COMPUTED_VALUE"""),"North Carolina")</f>
        <v>North Carolina</v>
      </c>
      <c r="W442" s="12" t="str">
        <f>IFERROR(__xludf.DUMMYFUNCTION("""COMPUTED_VALUE"""),"3369427713")</f>
        <v>3369427713</v>
      </c>
    </row>
    <row r="443">
      <c r="T443" s="12" t="str">
        <f>IFERROR(__xludf.DUMMYFUNCTION("""COMPUTED_VALUE"""),"5688509563")</f>
        <v>5688509563</v>
      </c>
      <c r="U443" s="12"/>
      <c r="V443" s="12" t="str">
        <f>IFERROR(__xludf.DUMMYFUNCTION("""COMPUTED_VALUE"""),"Oklahoma")</f>
        <v>Oklahoma</v>
      </c>
      <c r="W443" s="12" t="str">
        <f>IFERROR(__xludf.DUMMYFUNCTION("""COMPUTED_VALUE"""),"9035568188")</f>
        <v>9035568188</v>
      </c>
    </row>
    <row r="444">
      <c r="T444" s="12" t="str">
        <f>IFERROR(__xludf.DUMMYFUNCTION("""COMPUTED_VALUE"""),"7000551118")</f>
        <v>7000551118</v>
      </c>
      <c r="U444" s="12"/>
      <c r="V444" s="12" t="str">
        <f>IFERROR(__xludf.DUMMYFUNCTION("""COMPUTED_VALUE"""),"North Carolina,Virginia,Georgia")</f>
        <v>North Carolina,Virginia,Georgia</v>
      </c>
      <c r="W444" s="12" t="str">
        <f>IFERROR(__xludf.DUMMYFUNCTION("""COMPUTED_VALUE"""),"4705853176")</f>
        <v>4705853176</v>
      </c>
    </row>
    <row r="445">
      <c r="T445" s="12" t="str">
        <f>IFERROR(__xludf.DUMMYFUNCTION("""COMPUTED_VALUE"""),"1266141700")</f>
        <v>1266141700</v>
      </c>
      <c r="U445" s="12" t="str">
        <f>IFERROR(__xludf.DUMMYFUNCTION("""COMPUTED_VALUE"""),"Fuhkyaplug")</f>
        <v>Fuhkyaplug</v>
      </c>
      <c r="V445" s="12" t="str">
        <f>IFERROR(__xludf.DUMMYFUNCTION("""COMPUTED_VALUE"""),"Virginia")</f>
        <v>Virginia</v>
      </c>
      <c r="W445" s="12"/>
    </row>
    <row r="446">
      <c r="T446" s="12" t="str">
        <f>IFERROR(__xludf.DUMMYFUNCTION("""COMPUTED_VALUE"""),"7323524619")</f>
        <v>7323524619</v>
      </c>
      <c r="U446" s="12"/>
      <c r="V446" s="12" t="str">
        <f>IFERROR(__xludf.DUMMYFUNCTION("""COMPUTED_VALUE"""),"North Carolina,Texas")</f>
        <v>North Carolina,Texas</v>
      </c>
      <c r="W446" s="12"/>
    </row>
    <row r="447">
      <c r="T447" s="12" t="str">
        <f>IFERROR(__xludf.DUMMYFUNCTION("""COMPUTED_VALUE"""),"7083893395")</f>
        <v>7083893395</v>
      </c>
      <c r="U447" s="12" t="str">
        <f>IFERROR(__xludf.DUMMYFUNCTION("""COMPUTED_VALUE"""),"ZAMANRU")</f>
        <v>ZAMANRU</v>
      </c>
      <c r="V447" s="12" t="str">
        <f>IFERROR(__xludf.DUMMYFUNCTION("""COMPUTED_VALUE"""),"New York")</f>
        <v>New York</v>
      </c>
      <c r="W447" s="12" t="str">
        <f>IFERROR(__xludf.DUMMYFUNCTION("""COMPUTED_VALUE"""),"6673365773")</f>
        <v>6673365773</v>
      </c>
    </row>
    <row r="448">
      <c r="T448" s="12" t="str">
        <f>IFERROR(__xludf.DUMMYFUNCTION("""COMPUTED_VALUE"""),"1076706555")</f>
        <v>1076706555</v>
      </c>
      <c r="U448" s="12" t="str">
        <f>IFERROR(__xludf.DUMMYFUNCTION("""COMPUTED_VALUE"""),"DeadHeadMelts")</f>
        <v>DeadHeadMelts</v>
      </c>
      <c r="V448" s="12" t="str">
        <f>IFERROR(__xludf.DUMMYFUNCTION("""COMPUTED_VALUE"""),"New York,California,Florida,North Carolina,Massachusetts,Maryland,Texas")</f>
        <v>New York,California,Florida,North Carolina,Massachusetts,Maryland,Texas</v>
      </c>
      <c r="W448" s="12"/>
    </row>
    <row r="449">
      <c r="T449" s="12" t="str">
        <f>IFERROR(__xludf.DUMMYFUNCTION("""COMPUTED_VALUE"""),"5943106277")</f>
        <v>5943106277</v>
      </c>
      <c r="U449" s="12"/>
      <c r="V449" s="12" t="str">
        <f>IFERROR(__xludf.DUMMYFUNCTION("""COMPUTED_VALUE"""),"Virginia,North Carolina")</f>
        <v>Virginia,North Carolina</v>
      </c>
      <c r="W449" s="12"/>
    </row>
    <row r="450">
      <c r="T450" s="12" t="str">
        <f>IFERROR(__xludf.DUMMYFUNCTION("""COMPUTED_VALUE"""),"1961703995")</f>
        <v>1961703995</v>
      </c>
      <c r="U450" s="12" t="str">
        <f>IFERROR(__xludf.DUMMYFUNCTION("""COMPUTED_VALUE"""),"Real1kExotics")</f>
        <v>Real1kExotics</v>
      </c>
      <c r="V450" s="12" t="str">
        <f>IFERROR(__xludf.DUMMYFUNCTION("""COMPUTED_VALUE"""),"South Carolina,North Carolina")</f>
        <v>South Carolina,North Carolina</v>
      </c>
      <c r="W450" s="12" t="str">
        <f>IFERROR(__xludf.DUMMYFUNCTION("""COMPUTED_VALUE"""),"8437039625")</f>
        <v>8437039625</v>
      </c>
    </row>
    <row r="451">
      <c r="T451" s="12" t="str">
        <f>IFERROR(__xludf.DUMMYFUNCTION("""COMPUTED_VALUE"""),"5004520436")</f>
        <v>5004520436</v>
      </c>
      <c r="U451" s="12" t="str">
        <f>IFERROR(__xludf.DUMMYFUNCTION("""COMPUTED_VALUE"""),"DMV2k24")</f>
        <v>DMV2k24</v>
      </c>
      <c r="V451" s="12" t="str">
        <f>IFERROR(__xludf.DUMMYFUNCTION("""COMPUTED_VALUE"""),"Maryland")</f>
        <v>Maryland</v>
      </c>
      <c r="W451" s="12"/>
    </row>
    <row r="452">
      <c r="T452" s="12" t="str">
        <f>IFERROR(__xludf.DUMMYFUNCTION("""COMPUTED_VALUE"""),"1261736625")</f>
        <v>1261736625</v>
      </c>
      <c r="U452" s="12" t="str">
        <f>IFERROR(__xludf.DUMMYFUNCTION("""COMPUTED_VALUE"""),"allcashnocredit")</f>
        <v>allcashnocredit</v>
      </c>
      <c r="V452" s="12" t="str">
        <f>IFERROR(__xludf.DUMMYFUNCTION("""COMPUTED_VALUE"""),"North Carolina")</f>
        <v>North Carolina</v>
      </c>
      <c r="W452" s="12"/>
    </row>
    <row r="453">
      <c r="T453" s="12" t="str">
        <f>IFERROR(__xludf.DUMMYFUNCTION("""COMPUTED_VALUE"""),"5815071958")</f>
        <v>5815071958</v>
      </c>
      <c r="U453" s="12" t="str">
        <f>IFERROR(__xludf.DUMMYFUNCTION("""COMPUTED_VALUE"""),"FrankPacks")</f>
        <v>FrankPacks</v>
      </c>
      <c r="V453" s="12" t="str">
        <f>IFERROR(__xludf.DUMMYFUNCTION("""COMPUTED_VALUE"""),"California,Oklahoma")</f>
        <v>California,Oklahoma</v>
      </c>
      <c r="W453" s="12" t="str">
        <f>IFERROR(__xludf.DUMMYFUNCTION("""COMPUTED_VALUE"""),"6089277798")</f>
        <v>6089277798</v>
      </c>
    </row>
    <row r="454">
      <c r="T454" s="12" t="str">
        <f>IFERROR(__xludf.DUMMYFUNCTION("""COMPUTED_VALUE"""),"5986071305")</f>
        <v>5986071305</v>
      </c>
      <c r="U454" s="12"/>
      <c r="V454" s="12" t="str">
        <f>IFERROR(__xludf.DUMMYFUNCTION("""COMPUTED_VALUE"""),"Oklahoma,Pennsylvania")</f>
        <v>Oklahoma,Pennsylvania</v>
      </c>
      <c r="W454" s="12" t="str">
        <f>IFERROR(__xludf.DUMMYFUNCTION("""COMPUTED_VALUE"""),"6513634168")</f>
        <v>6513634168</v>
      </c>
    </row>
    <row r="455">
      <c r="T455" s="12" t="str">
        <f>IFERROR(__xludf.DUMMYFUNCTION("""COMPUTED_VALUE"""),"5061226581")</f>
        <v>5061226581</v>
      </c>
      <c r="U455" s="12" t="str">
        <f>IFERROR(__xludf.DUMMYFUNCTION("""COMPUTED_VALUE"""),"OutlawWillow")</f>
        <v>OutlawWillow</v>
      </c>
      <c r="V455" s="12" t="str">
        <f>IFERROR(__xludf.DUMMYFUNCTION("""COMPUTED_VALUE"""),"New York")</f>
        <v>New York</v>
      </c>
      <c r="W455" s="12" t="str">
        <f>IFERROR(__xludf.DUMMYFUNCTION("""COMPUTED_VALUE"""),"+14706293301")</f>
        <v>+14706293301</v>
      </c>
    </row>
    <row r="456">
      <c r="T456" s="12" t="str">
        <f>IFERROR(__xludf.DUMMYFUNCTION("""COMPUTED_VALUE"""),"5726446399")</f>
        <v>5726446399</v>
      </c>
      <c r="U456" s="12" t="str">
        <f>IFERROR(__xludf.DUMMYFUNCTION("""COMPUTED_VALUE"""),"zay00091")</f>
        <v>zay00091</v>
      </c>
      <c r="V456" s="12" t="str">
        <f>IFERROR(__xludf.DUMMYFUNCTION("""COMPUTED_VALUE"""),"Oregon")</f>
        <v>Oregon</v>
      </c>
      <c r="W456" s="12" t="str">
        <f>IFERROR(__xludf.DUMMYFUNCTION("""COMPUTED_VALUE"""),"+2539734147")</f>
        <v>+2539734147</v>
      </c>
    </row>
    <row r="457">
      <c r="T457" s="12" t="str">
        <f>IFERROR(__xludf.DUMMYFUNCTION("""COMPUTED_VALUE"""),"6011638441")</f>
        <v>6011638441</v>
      </c>
      <c r="U457" s="12" t="str">
        <f>IFERROR(__xludf.DUMMYFUNCTION("""COMPUTED_VALUE"""),"fastmoneyzaee")</f>
        <v>fastmoneyzaee</v>
      </c>
      <c r="V457" s="12" t="str">
        <f>IFERROR(__xludf.DUMMYFUNCTION("""COMPUTED_VALUE"""),"Texas")</f>
        <v>Texas</v>
      </c>
      <c r="W457" s="12" t="str">
        <f>IFERROR(__xludf.DUMMYFUNCTION("""COMPUTED_VALUE"""),"3465438139")</f>
        <v>3465438139</v>
      </c>
    </row>
    <row r="458">
      <c r="T458" s="12" t="str">
        <f>IFERROR(__xludf.DUMMYFUNCTION("""COMPUTED_VALUE"""),"6171173214")</f>
        <v>6171173214</v>
      </c>
      <c r="U458" s="12" t="str">
        <f>IFERROR(__xludf.DUMMYFUNCTION("""COMPUTED_VALUE"""),"ewaybih")</f>
        <v>ewaybih</v>
      </c>
      <c r="V458" s="12" t="str">
        <f>IFERROR(__xludf.DUMMYFUNCTION("""COMPUTED_VALUE"""),"North Carolina")</f>
        <v>North Carolina</v>
      </c>
      <c r="W458" s="12" t="str">
        <f>IFERROR(__xludf.DUMMYFUNCTION("""COMPUTED_VALUE"""),"9103053859")</f>
        <v>9103053859</v>
      </c>
    </row>
    <row r="459">
      <c r="T459" s="12" t="str">
        <f>IFERROR(__xludf.DUMMYFUNCTION("""COMPUTED_VALUE"""),"6750273747")</f>
        <v>6750273747</v>
      </c>
      <c r="U459" s="12"/>
      <c r="V459" s="12" t="str">
        <f>IFERROR(__xludf.DUMMYFUNCTION("""COMPUTED_VALUE"""),"South Carolina")</f>
        <v>South Carolina</v>
      </c>
      <c r="W459" s="12"/>
    </row>
    <row r="460">
      <c r="T460" s="12" t="str">
        <f>IFERROR(__xludf.DUMMYFUNCTION("""COMPUTED_VALUE"""),"7889107574")</f>
        <v>7889107574</v>
      </c>
      <c r="U460" s="12"/>
      <c r="V460" s="12" t="str">
        <f>IFERROR(__xludf.DUMMYFUNCTION("""COMPUTED_VALUE"""),"South Carolina,North Carolina")</f>
        <v>South Carolina,North Carolina</v>
      </c>
      <c r="W460" s="12"/>
    </row>
    <row r="461">
      <c r="T461" s="12" t="str">
        <f>IFERROR(__xludf.DUMMYFUNCTION("""COMPUTED_VALUE"""),"1915905514")</f>
        <v>1915905514</v>
      </c>
      <c r="U461" s="12" t="str">
        <f>IFERROR(__xludf.DUMMYFUNCTION("""COMPUTED_VALUE"""),"RRTruck223")</f>
        <v>RRTruck223</v>
      </c>
      <c r="V461" s="12" t="str">
        <f>IFERROR(__xludf.DUMMYFUNCTION("""COMPUTED_VALUE"""),"North Carolina")</f>
        <v>North Carolina</v>
      </c>
      <c r="W461" s="12"/>
    </row>
    <row r="462">
      <c r="T462" s="12" t="str">
        <f>IFERROR(__xludf.DUMMYFUNCTION("""COMPUTED_VALUE"""),"5433228501")</f>
        <v>5433228501</v>
      </c>
      <c r="U462" s="12"/>
      <c r="V462" s="12" t="str">
        <f>IFERROR(__xludf.DUMMYFUNCTION("""COMPUTED_VALUE"""),"South Carolina")</f>
        <v>South Carolina</v>
      </c>
      <c r="W462" s="12"/>
    </row>
    <row r="463">
      <c r="T463" s="12" t="str">
        <f>IFERROR(__xludf.DUMMYFUNCTION("""COMPUTED_VALUE"""),"5210956178")</f>
        <v>5210956178</v>
      </c>
      <c r="U463" s="12" t="str">
        <f>IFERROR(__xludf.DUMMYFUNCTION("""COMPUTED_VALUE"""),"Coach_Lo74")</f>
        <v>Coach_Lo74</v>
      </c>
      <c r="V463" s="12" t="str">
        <f>IFERROR(__xludf.DUMMYFUNCTION("""COMPUTED_VALUE"""),"Georgia")</f>
        <v>Georgia</v>
      </c>
      <c r="W463" s="12" t="str">
        <f>IFERROR(__xludf.DUMMYFUNCTION("""COMPUTED_VALUE"""),"+7702940917")</f>
        <v>+7702940917</v>
      </c>
    </row>
    <row r="464">
      <c r="T464" s="12" t="str">
        <f>IFERROR(__xludf.DUMMYFUNCTION("""COMPUTED_VALUE"""),"7180081453")</f>
        <v>7180081453</v>
      </c>
      <c r="U464" s="12"/>
      <c r="V464" s="12" t="str">
        <f>IFERROR(__xludf.DUMMYFUNCTION("""COMPUTED_VALUE"""),"Florida")</f>
        <v>Florida</v>
      </c>
      <c r="W464" s="12"/>
    </row>
    <row r="465">
      <c r="T465" s="12" t="str">
        <f>IFERROR(__xludf.DUMMYFUNCTION("""COMPUTED_VALUE"""),"5606436056")</f>
        <v>5606436056</v>
      </c>
      <c r="U465" s="12"/>
      <c r="V465" s="12" t="str">
        <f>IFERROR(__xludf.DUMMYFUNCTION("""COMPUTED_VALUE"""),"North Carolina")</f>
        <v>North Carolina</v>
      </c>
      <c r="W465" s="12" t="str">
        <f>IFERROR(__xludf.DUMMYFUNCTION("""COMPUTED_VALUE"""),"9109225801")</f>
        <v>9109225801</v>
      </c>
    </row>
    <row r="466">
      <c r="T466" s="12" t="str">
        <f>IFERROR(__xludf.DUMMYFUNCTION("""COMPUTED_VALUE"""),"6660637891")</f>
        <v>6660637891</v>
      </c>
      <c r="U466" s="12" t="str">
        <f>IFERROR(__xludf.DUMMYFUNCTION("""COMPUTED_VALUE"""),"ProgramminTomBrady")</f>
        <v>ProgramminTomBrady</v>
      </c>
      <c r="V466" s="12" t="str">
        <f>IFERROR(__xludf.DUMMYFUNCTION("""COMPUTED_VALUE"""),"California")</f>
        <v>California</v>
      </c>
      <c r="W466" s="12" t="str">
        <f>IFERROR(__xludf.DUMMYFUNCTION("""COMPUTED_VALUE"""),"6263149131")</f>
        <v>6263149131</v>
      </c>
    </row>
    <row r="467">
      <c r="T467" s="12" t="str">
        <f>IFERROR(__xludf.DUMMYFUNCTION("""COMPUTED_VALUE"""),"5014369094")</f>
        <v>5014369094</v>
      </c>
      <c r="U467" s="12"/>
      <c r="V467" s="12" t="str">
        <f>IFERROR(__xludf.DUMMYFUNCTION("""COMPUTED_VALUE"""),"California")</f>
        <v>California</v>
      </c>
      <c r="W467" s="12" t="str">
        <f>IFERROR(__xludf.DUMMYFUNCTION("""COMPUTED_VALUE"""),"6306602099")</f>
        <v>6306602099</v>
      </c>
    </row>
    <row r="468">
      <c r="T468" s="12" t="str">
        <f>IFERROR(__xludf.DUMMYFUNCTION("""COMPUTED_VALUE"""),"6000654011")</f>
        <v>6000654011</v>
      </c>
      <c r="U468" s="12" t="str">
        <f>IFERROR(__xludf.DUMMYFUNCTION("""COMPUTED_VALUE"""),"Kingswypr")</f>
        <v>Kingswypr</v>
      </c>
      <c r="V468" s="12" t="str">
        <f>IFERROR(__xludf.DUMMYFUNCTION("""COMPUTED_VALUE"""),"South Carolina,North Carolina,Georgia")</f>
        <v>South Carolina,North Carolina,Georgia</v>
      </c>
      <c r="W468" s="12" t="str">
        <f>IFERROR(__xludf.DUMMYFUNCTION("""COMPUTED_VALUE"""),"+18392908633")</f>
        <v>+18392908633</v>
      </c>
    </row>
    <row r="469">
      <c r="T469" s="12" t="str">
        <f>IFERROR(__xludf.DUMMYFUNCTION("""COMPUTED_VALUE"""),"6314171127")</f>
        <v>6314171127</v>
      </c>
      <c r="U469" s="12"/>
      <c r="V469" s="12" t="str">
        <f>IFERROR(__xludf.DUMMYFUNCTION("""COMPUTED_VALUE"""),"North Carolina")</f>
        <v>North Carolina</v>
      </c>
      <c r="W469" s="12" t="str">
        <f>IFERROR(__xludf.DUMMYFUNCTION("""COMPUTED_VALUE"""),"+17048108372")</f>
        <v>+17048108372</v>
      </c>
    </row>
    <row r="470">
      <c r="T470" s="12" t="str">
        <f>IFERROR(__xludf.DUMMYFUNCTION("""COMPUTED_VALUE"""),"5943936950")</f>
        <v>5943936950</v>
      </c>
      <c r="U470" s="12" t="str">
        <f>IFERROR(__xludf.DUMMYFUNCTION("""COMPUTED_VALUE"""),"SunnyExotics")</f>
        <v>SunnyExotics</v>
      </c>
      <c r="V470" s="12" t="str">
        <f>IFERROR(__xludf.DUMMYFUNCTION("""COMPUTED_VALUE"""),"New York")</f>
        <v>New York</v>
      </c>
      <c r="W470" s="12"/>
    </row>
    <row r="471">
      <c r="T471" s="12" t="str">
        <f>IFERROR(__xludf.DUMMYFUNCTION("""COMPUTED_VALUE"""),"6954487779")</f>
        <v>6954487779</v>
      </c>
      <c r="U471" s="12" t="str">
        <f>IFERROR(__xludf.DUMMYFUNCTION("""COMPUTED_VALUE"""),"glassrunner")</f>
        <v>glassrunner</v>
      </c>
      <c r="V471" s="12" t="str">
        <f>IFERROR(__xludf.DUMMYFUNCTION("""COMPUTED_VALUE"""),"Florida")</f>
        <v>Florida</v>
      </c>
      <c r="W471" s="12"/>
    </row>
    <row r="472">
      <c r="T472" s="12" t="str">
        <f>IFERROR(__xludf.DUMMYFUNCTION("""COMPUTED_VALUE"""),"1074617920")</f>
        <v>1074617920</v>
      </c>
      <c r="U472" s="12" t="str">
        <f>IFERROR(__xludf.DUMMYFUNCTION("""COMPUTED_VALUE"""),"thegaswayexotics")</f>
        <v>thegaswayexotics</v>
      </c>
      <c r="V472" s="12" t="str">
        <f>IFERROR(__xludf.DUMMYFUNCTION("""COMPUTED_VALUE"""),"California,New York")</f>
        <v>California,New York</v>
      </c>
      <c r="W472" s="12" t="str">
        <f>IFERROR(__xludf.DUMMYFUNCTION("""COMPUTED_VALUE"""),"3158802142")</f>
        <v>3158802142</v>
      </c>
    </row>
    <row r="473">
      <c r="T473" s="12" t="str">
        <f>IFERROR(__xludf.DUMMYFUNCTION("""COMPUTED_VALUE"""),"6125133480")</f>
        <v>6125133480</v>
      </c>
      <c r="U473" s="12"/>
      <c r="V473" s="12" t="str">
        <f>IFERROR(__xludf.DUMMYFUNCTION("""COMPUTED_VALUE"""),"Pennsylvania")</f>
        <v>Pennsylvania</v>
      </c>
      <c r="W473" s="12"/>
    </row>
    <row r="474">
      <c r="T474" s="12" t="str">
        <f>IFERROR(__xludf.DUMMYFUNCTION("""COMPUTED_VALUE"""),"5276406384")</f>
        <v>5276406384</v>
      </c>
      <c r="U474" s="12"/>
      <c r="V474" s="12" t="str">
        <f>IFERROR(__xludf.DUMMYFUNCTION("""COMPUTED_VALUE"""),"North Carolina")</f>
        <v>North Carolina</v>
      </c>
      <c r="W474" s="12"/>
    </row>
    <row r="475">
      <c r="T475" s="12" t="str">
        <f>IFERROR(__xludf.DUMMYFUNCTION("""COMPUTED_VALUE"""),"1665558196")</f>
        <v>1665558196</v>
      </c>
      <c r="U475" s="12" t="str">
        <f>IFERROR(__xludf.DUMMYFUNCTION("""COMPUTED_VALUE"""),"Skii_meds")</f>
        <v>Skii_meds</v>
      </c>
      <c r="V475" s="12" t="str">
        <f>IFERROR(__xludf.DUMMYFUNCTION("""COMPUTED_VALUE"""),"North Carolina,Oregon,South Carolina,Maryland,Virginia")</f>
        <v>North Carolina,Oregon,South Carolina,Maryland,Virginia</v>
      </c>
      <c r="W475" s="12" t="str">
        <f>IFERROR(__xludf.DUMMYFUNCTION("""COMPUTED_VALUE"""),"+7042086241")</f>
        <v>+7042086241</v>
      </c>
    </row>
    <row r="476">
      <c r="T476" s="12" t="str">
        <f>IFERROR(__xludf.DUMMYFUNCTION("""COMPUTED_VALUE"""),"6281224483")</f>
        <v>6281224483</v>
      </c>
      <c r="U476" s="12"/>
      <c r="V476" s="12" t="str">
        <f>IFERROR(__xludf.DUMMYFUNCTION("""COMPUTED_VALUE"""),"Georgia")</f>
        <v>Georgia</v>
      </c>
      <c r="W476" s="12" t="str">
        <f>IFERROR(__xludf.DUMMYFUNCTION("""COMPUTED_VALUE"""),"4707147166")</f>
        <v>4707147166</v>
      </c>
    </row>
    <row r="477">
      <c r="T477" s="12" t="str">
        <f>IFERROR(__xludf.DUMMYFUNCTION("""COMPUTED_VALUE"""),"1136970431")</f>
        <v>1136970431</v>
      </c>
      <c r="U477" s="12"/>
      <c r="V477" s="12" t="str">
        <f>IFERROR(__xludf.DUMMYFUNCTION("""COMPUTED_VALUE"""),"Georgia")</f>
        <v>Georgia</v>
      </c>
      <c r="W477" s="12" t="str">
        <f>IFERROR(__xludf.DUMMYFUNCTION("""COMPUTED_VALUE"""),"8282009881")</f>
        <v>8282009881</v>
      </c>
    </row>
    <row r="478">
      <c r="T478" s="12" t="str">
        <f>IFERROR(__xludf.DUMMYFUNCTION("""COMPUTED_VALUE"""),"49730368")</f>
        <v>49730368</v>
      </c>
      <c r="U478" s="12" t="str">
        <f>IFERROR(__xludf.DUMMYFUNCTION("""COMPUTED_VALUE"""),"Blaccyoungsta")</f>
        <v>Blaccyoungsta</v>
      </c>
      <c r="V478" s="12" t="str">
        <f>IFERROR(__xludf.DUMMYFUNCTION("""COMPUTED_VALUE"""),"New York,Maryland,Texas,Delaware")</f>
        <v>New York,Maryland,Texas,Delaware</v>
      </c>
      <c r="W478" s="12"/>
    </row>
    <row r="479">
      <c r="T479" s="12" t="str">
        <f>IFERROR(__xludf.DUMMYFUNCTION("""COMPUTED_VALUE"""),"2021748082")</f>
        <v>2021748082</v>
      </c>
      <c r="U479" s="12" t="str">
        <f>IFERROR(__xludf.DUMMYFUNCTION("""COMPUTED_VALUE"""),"gloryGE")</f>
        <v>gloryGE</v>
      </c>
      <c r="V479" s="12" t="str">
        <f>IFERROR(__xludf.DUMMYFUNCTION("""COMPUTED_VALUE"""),"North Carolina,South Carolina")</f>
        <v>North Carolina,South Carolina</v>
      </c>
      <c r="W479" s="12" t="str">
        <f>IFERROR(__xludf.DUMMYFUNCTION("""COMPUTED_VALUE"""),"+17045650319")</f>
        <v>+17045650319</v>
      </c>
    </row>
    <row r="480">
      <c r="T480" s="12" t="str">
        <f>IFERROR(__xludf.DUMMYFUNCTION("""COMPUTED_VALUE"""),"5262760603")</f>
        <v>5262760603</v>
      </c>
      <c r="U480" s="12" t="str">
        <f>IFERROR(__xludf.DUMMYFUNCTION("""COMPUTED_VALUE"""),"vxxccp")</f>
        <v>vxxccp</v>
      </c>
      <c r="V480" s="12" t="str">
        <f>IFERROR(__xludf.DUMMYFUNCTION("""COMPUTED_VALUE"""),"Texas")</f>
        <v>Texas</v>
      </c>
      <c r="W480" s="12"/>
    </row>
    <row r="481">
      <c r="T481" s="12" t="str">
        <f>IFERROR(__xludf.DUMMYFUNCTION("""COMPUTED_VALUE"""),"1094435943")</f>
        <v>1094435943</v>
      </c>
      <c r="U481" s="12" t="str">
        <f>IFERROR(__xludf.DUMMYFUNCTION("""COMPUTED_VALUE"""),"saint_leonard")</f>
        <v>saint_leonard</v>
      </c>
      <c r="V481" s="12" t="str">
        <f>IFERROR(__xludf.DUMMYFUNCTION("""COMPUTED_VALUE"""),"California,North Carolina")</f>
        <v>California,North Carolina</v>
      </c>
      <c r="W481" s="12"/>
    </row>
    <row r="482">
      <c r="T482" s="12" t="str">
        <f>IFERROR(__xludf.DUMMYFUNCTION("""COMPUTED_VALUE"""),"6309877393")</f>
        <v>6309877393</v>
      </c>
      <c r="U482" s="12" t="str">
        <f>IFERROR(__xludf.DUMMYFUNCTION("""COMPUTED_VALUE"""),"inasuldeen")</f>
        <v>inasuldeen</v>
      </c>
      <c r="V482" s="12" t="str">
        <f>IFERROR(__xludf.DUMMYFUNCTION("""COMPUTED_VALUE"""),"California")</f>
        <v>California</v>
      </c>
      <c r="W482" s="12"/>
    </row>
    <row r="483">
      <c r="T483" s="12" t="str">
        <f>IFERROR(__xludf.DUMMYFUNCTION("""COMPUTED_VALUE"""),"5263590397")</f>
        <v>5263590397</v>
      </c>
      <c r="U483" s="12" t="str">
        <f>IFERROR(__xludf.DUMMYFUNCTION("""COMPUTED_VALUE"""),"P0NZi")</f>
        <v>P0NZi</v>
      </c>
      <c r="V483" s="12" t="str">
        <f>IFERROR(__xludf.DUMMYFUNCTION("""COMPUTED_VALUE"""),"New York")</f>
        <v>New York</v>
      </c>
      <c r="W483" s="12"/>
    </row>
    <row r="484">
      <c r="T484" s="12" t="str">
        <f>IFERROR(__xludf.DUMMYFUNCTION("""COMPUTED_VALUE"""),"6070628854")</f>
        <v>6070628854</v>
      </c>
      <c r="U484" s="12"/>
      <c r="V484" s="12" t="str">
        <f>IFERROR(__xludf.DUMMYFUNCTION("""COMPUTED_VALUE"""),"North Carolina,South Carolina")</f>
        <v>North Carolina,South Carolina</v>
      </c>
      <c r="W484" s="12" t="str">
        <f>IFERROR(__xludf.DUMMYFUNCTION("""COMPUTED_VALUE"""),"9802570689")</f>
        <v>9802570689</v>
      </c>
    </row>
    <row r="485">
      <c r="T485" s="12" t="str">
        <f>IFERROR(__xludf.DUMMYFUNCTION("""COMPUTED_VALUE"""),"6839379746")</f>
        <v>6839379746</v>
      </c>
      <c r="U485" s="12"/>
      <c r="V485" s="12" t="str">
        <f>IFERROR(__xludf.DUMMYFUNCTION("""COMPUTED_VALUE"""),"North Carolina,Georgia,Florida")</f>
        <v>North Carolina,Georgia,Florida</v>
      </c>
      <c r="W485" s="12" t="str">
        <f>IFERROR(__xludf.DUMMYFUNCTION("""COMPUTED_VALUE"""),"9106911509")</f>
        <v>9106911509</v>
      </c>
    </row>
    <row r="486">
      <c r="T486" s="12" t="str">
        <f>IFERROR(__xludf.DUMMYFUNCTION("""COMPUTED_VALUE"""),"7337106875")</f>
        <v>7337106875</v>
      </c>
      <c r="U486" s="12"/>
      <c r="V486" s="12" t="str">
        <f>IFERROR(__xludf.DUMMYFUNCTION("""COMPUTED_VALUE"""),"California,Texas")</f>
        <v>California,Texas</v>
      </c>
      <c r="W486" s="12" t="str">
        <f>IFERROR(__xludf.DUMMYFUNCTION("""COMPUTED_VALUE"""),"+14036048631")</f>
        <v>+14036048631</v>
      </c>
    </row>
    <row r="487">
      <c r="T487" s="12" t="str">
        <f>IFERROR(__xludf.DUMMYFUNCTION("""COMPUTED_VALUE"""),"5243994794")</f>
        <v>5243994794</v>
      </c>
      <c r="U487" s="12" t="str">
        <f>IFERROR(__xludf.DUMMYFUNCTION("""COMPUTED_VALUE"""),"blissfix")</f>
        <v>blissfix</v>
      </c>
      <c r="V487" s="12" t="str">
        <f>IFERROR(__xludf.DUMMYFUNCTION("""COMPUTED_VALUE"""),"North Carolina")</f>
        <v>North Carolina</v>
      </c>
      <c r="W487" s="12" t="str">
        <f>IFERROR(__xludf.DUMMYFUNCTION("""COMPUTED_VALUE"""),"3377850726")</f>
        <v>3377850726</v>
      </c>
    </row>
    <row r="488">
      <c r="T488" s="12" t="str">
        <f>IFERROR(__xludf.DUMMYFUNCTION("""COMPUTED_VALUE"""),"1465224044")</f>
        <v>1465224044</v>
      </c>
      <c r="U488" s="12" t="str">
        <f>IFERROR(__xludf.DUMMYFUNCTION("""COMPUTED_VALUE"""),"NeweragasgasOG")</f>
        <v>NeweragasgasOG</v>
      </c>
      <c r="V488" s="12" t="str">
        <f>IFERROR(__xludf.DUMMYFUNCTION("""COMPUTED_VALUE"""),"California,Massachusetts")</f>
        <v>California,Massachusetts</v>
      </c>
      <c r="W488" s="12" t="str">
        <f>IFERROR(__xludf.DUMMYFUNCTION("""COMPUTED_VALUE"""),"+8573531362")</f>
        <v>+8573531362</v>
      </c>
    </row>
    <row r="489">
      <c r="T489" s="12" t="str">
        <f>IFERROR(__xludf.DUMMYFUNCTION("""COMPUTED_VALUE"""),"6911204701")</f>
        <v>6911204701</v>
      </c>
      <c r="U489" s="12"/>
      <c r="V489" s="12" t="str">
        <f>IFERROR(__xludf.DUMMYFUNCTION("""COMPUTED_VALUE"""),"Georgia")</f>
        <v>Georgia</v>
      </c>
      <c r="W489" s="12"/>
    </row>
    <row r="490">
      <c r="T490" s="12" t="str">
        <f>IFERROR(__xludf.DUMMYFUNCTION("""COMPUTED_VALUE"""),"7513328326")</f>
        <v>7513328326</v>
      </c>
      <c r="U490" s="12"/>
      <c r="V490" s="12" t="str">
        <f>IFERROR(__xludf.DUMMYFUNCTION("""COMPUTED_VALUE"""),"California")</f>
        <v>California</v>
      </c>
      <c r="W490" s="12" t="str">
        <f>IFERROR(__xludf.DUMMYFUNCTION("""COMPUTED_VALUE"""),"+12136462907")</f>
        <v>+12136462907</v>
      </c>
    </row>
    <row r="491">
      <c r="T491" s="12" t="str">
        <f>IFERROR(__xludf.DUMMYFUNCTION("""COMPUTED_VALUE"""),"5518840755")</f>
        <v>5518840755</v>
      </c>
      <c r="U491" s="12" t="str">
        <f>IFERROR(__xludf.DUMMYFUNCTION("""COMPUTED_VALUE"""),"Jd_Tha_P")</f>
        <v>Jd_Tha_P</v>
      </c>
      <c r="V491" s="12" t="str">
        <f>IFERROR(__xludf.DUMMYFUNCTION("""COMPUTED_VALUE"""),"California")</f>
        <v>California</v>
      </c>
      <c r="W491" s="12" t="str">
        <f>IFERROR(__xludf.DUMMYFUNCTION("""COMPUTED_VALUE"""),"+3108480810")</f>
        <v>+3108480810</v>
      </c>
    </row>
    <row r="492">
      <c r="T492" s="12" t="str">
        <f>IFERROR(__xludf.DUMMYFUNCTION("""COMPUTED_VALUE"""),"6079816716")</f>
        <v>6079816716</v>
      </c>
      <c r="U492" s="12" t="str">
        <f>IFERROR(__xludf.DUMMYFUNCTION("""COMPUTED_VALUE"""),"Trash_panda1")</f>
        <v>Trash_panda1</v>
      </c>
      <c r="V492" s="12" t="str">
        <f>IFERROR(__xludf.DUMMYFUNCTION("""COMPUTED_VALUE"""),"California")</f>
        <v>California</v>
      </c>
      <c r="W492" s="12" t="str">
        <f>IFERROR(__xludf.DUMMYFUNCTION("""COMPUTED_VALUE"""),"4242213153")</f>
        <v>4242213153</v>
      </c>
    </row>
    <row r="493">
      <c r="T493" s="12" t="str">
        <f>IFERROR(__xludf.DUMMYFUNCTION("""COMPUTED_VALUE"""),"7500228712")</f>
        <v>7500228712</v>
      </c>
      <c r="U493" s="12"/>
      <c r="V493" s="12" t="str">
        <f>IFERROR(__xludf.DUMMYFUNCTION("""COMPUTED_VALUE"""),"North Carolina")</f>
        <v>North Carolina</v>
      </c>
      <c r="W493" s="12" t="str">
        <f>IFERROR(__xludf.DUMMYFUNCTION("""COMPUTED_VALUE"""),"7046708336")</f>
        <v>7046708336</v>
      </c>
    </row>
    <row r="494">
      <c r="T494" s="12" t="str">
        <f>IFERROR(__xludf.DUMMYFUNCTION("""COMPUTED_VALUE"""),"6339601599")</f>
        <v>6339601599</v>
      </c>
      <c r="U494" s="12" t="str">
        <f>IFERROR(__xludf.DUMMYFUNCTION("""COMPUTED_VALUE"""),"SosaWhamy")</f>
        <v>SosaWhamy</v>
      </c>
      <c r="V494" s="12" t="str">
        <f>IFERROR(__xludf.DUMMYFUNCTION("""COMPUTED_VALUE"""),"North Carolina,Texas")</f>
        <v>North Carolina,Texas</v>
      </c>
      <c r="W494" s="12" t="str">
        <f>IFERROR(__xludf.DUMMYFUNCTION("""COMPUTED_VALUE"""),"7044412759")</f>
        <v>7044412759</v>
      </c>
    </row>
    <row r="495">
      <c r="T495" s="12" t="str">
        <f>IFERROR(__xludf.DUMMYFUNCTION("""COMPUTED_VALUE"""),"856314232")</f>
        <v>856314232</v>
      </c>
      <c r="U495" s="12"/>
      <c r="V495" s="12" t="str">
        <f>IFERROR(__xludf.DUMMYFUNCTION("""COMPUTED_VALUE"""),"New York")</f>
        <v>New York</v>
      </c>
      <c r="W495" s="12" t="str">
        <f>IFERROR(__xludf.DUMMYFUNCTION("""COMPUTED_VALUE"""),"2154031901")</f>
        <v>2154031901</v>
      </c>
    </row>
    <row r="496">
      <c r="T496" s="12" t="str">
        <f>IFERROR(__xludf.DUMMYFUNCTION("""COMPUTED_VALUE"""),"5095909881")</f>
        <v>5095909881</v>
      </c>
      <c r="U496" s="12" t="str">
        <f>IFERROR(__xludf.DUMMYFUNCTION("""COMPUTED_VALUE"""),"GshockCash")</f>
        <v>GshockCash</v>
      </c>
      <c r="V496" s="12" t="str">
        <f>IFERROR(__xludf.DUMMYFUNCTION("""COMPUTED_VALUE"""),"Georgia")</f>
        <v>Georgia</v>
      </c>
      <c r="W496" s="12" t="str">
        <f>IFERROR(__xludf.DUMMYFUNCTION("""COMPUTED_VALUE"""),"7623405759")</f>
        <v>7623405759</v>
      </c>
    </row>
    <row r="497">
      <c r="T497" s="12" t="str">
        <f>IFERROR(__xludf.DUMMYFUNCTION("""COMPUTED_VALUE"""),"7466036733")</f>
        <v>7466036733</v>
      </c>
      <c r="U497" s="12"/>
      <c r="V497" s="12" t="str">
        <f>IFERROR(__xludf.DUMMYFUNCTION("""COMPUTED_VALUE"""),"Florida,Texas,North Carolina")</f>
        <v>Florida,Texas,North Carolina</v>
      </c>
      <c r="W497" s="12"/>
    </row>
    <row r="498">
      <c r="T498" s="12" t="str">
        <f>IFERROR(__xludf.DUMMYFUNCTION("""COMPUTED_VALUE"""),"5514508496")</f>
        <v>5514508496</v>
      </c>
      <c r="U498" s="12" t="str">
        <f>IFERROR(__xludf.DUMMYFUNCTION("""COMPUTED_VALUE"""),"KingExotics401")</f>
        <v>KingExotics401</v>
      </c>
      <c r="V498" s="12" t="str">
        <f>IFERROR(__xludf.DUMMYFUNCTION("""COMPUTED_VALUE"""),"Massachusetts")</f>
        <v>Massachusetts</v>
      </c>
      <c r="W498" s="12"/>
    </row>
    <row r="499">
      <c r="T499" s="12" t="str">
        <f>IFERROR(__xludf.DUMMYFUNCTION("""COMPUTED_VALUE"""),"1127523972")</f>
        <v>1127523972</v>
      </c>
      <c r="U499" s="12" t="str">
        <f>IFERROR(__xludf.DUMMYFUNCTION("""COMPUTED_VALUE"""),"DA_FLOWER_GOD")</f>
        <v>DA_FLOWER_GOD</v>
      </c>
      <c r="V499" s="12" t="str">
        <f>IFERROR(__xludf.DUMMYFUNCTION("""COMPUTED_VALUE"""),"North Carolina")</f>
        <v>North Carolina</v>
      </c>
      <c r="W499" s="12" t="str">
        <f>IFERROR(__xludf.DUMMYFUNCTION("""COMPUTED_VALUE"""),"8034630794")</f>
        <v>8034630794</v>
      </c>
    </row>
    <row r="500">
      <c r="T500" s="12" t="str">
        <f>IFERROR(__xludf.DUMMYFUNCTION("""COMPUTED_VALUE"""),"6471242425")</f>
        <v>6471242425</v>
      </c>
      <c r="U500" s="12"/>
      <c r="V500" s="12" t="str">
        <f>IFERROR(__xludf.DUMMYFUNCTION("""COMPUTED_VALUE"""),"South Carolina")</f>
        <v>South Carolina</v>
      </c>
      <c r="W500" s="12" t="str">
        <f>IFERROR(__xludf.DUMMYFUNCTION("""COMPUTED_VALUE"""),"8392141061")</f>
        <v>8392141061</v>
      </c>
    </row>
    <row r="501">
      <c r="T501" s="12" t="str">
        <f>IFERROR(__xludf.DUMMYFUNCTION("""COMPUTED_VALUE"""),"5246328212")</f>
        <v>5246328212</v>
      </c>
      <c r="U501" s="12"/>
      <c r="V501" s="12" t="str">
        <f>IFERROR(__xludf.DUMMYFUNCTION("""COMPUTED_VALUE"""),"North Carolina")</f>
        <v>North Carolina</v>
      </c>
      <c r="W501" s="12"/>
    </row>
    <row r="502">
      <c r="T502" s="12" t="str">
        <f>IFERROR(__xludf.DUMMYFUNCTION("""COMPUTED_VALUE"""),"6680368221")</f>
        <v>6680368221</v>
      </c>
      <c r="U502" s="12" t="str">
        <f>IFERROR(__xludf.DUMMYFUNCTION("""COMPUTED_VALUE"""),"EasymoneyJuvie1")</f>
        <v>EasymoneyJuvie1</v>
      </c>
      <c r="V502" s="12" t="str">
        <f>IFERROR(__xludf.DUMMYFUNCTION("""COMPUTED_VALUE"""),"North Carolina")</f>
        <v>North Carolina</v>
      </c>
      <c r="W502" s="12" t="str">
        <f>IFERROR(__xludf.DUMMYFUNCTION("""COMPUTED_VALUE"""),"7432138544")</f>
        <v>7432138544</v>
      </c>
    </row>
    <row r="503">
      <c r="T503" s="12" t="str">
        <f>IFERROR(__xludf.DUMMYFUNCTION("""COMPUTED_VALUE"""),"1706997158")</f>
        <v>1706997158</v>
      </c>
      <c r="U503" s="12"/>
      <c r="V503" s="12" t="str">
        <f>IFERROR(__xludf.DUMMYFUNCTION("""COMPUTED_VALUE"""),"Georgia,Texas")</f>
        <v>Georgia,Texas</v>
      </c>
      <c r="W503" s="12" t="str">
        <f>IFERROR(__xludf.DUMMYFUNCTION("""COMPUTED_VALUE"""),"+15042486833")</f>
        <v>+15042486833</v>
      </c>
    </row>
    <row r="504">
      <c r="T504" s="12" t="str">
        <f>IFERROR(__xludf.DUMMYFUNCTION("""COMPUTED_VALUE"""),"5565154094")</f>
        <v>5565154094</v>
      </c>
      <c r="U504" s="12" t="str">
        <f>IFERROR(__xludf.DUMMYFUNCTION("""COMPUTED_VALUE"""),"DonSwipess")</f>
        <v>DonSwipess</v>
      </c>
      <c r="V504" s="12" t="str">
        <f>IFERROR(__xludf.DUMMYFUNCTION("""COMPUTED_VALUE"""),"Pennsylvania,New York,California")</f>
        <v>Pennsylvania,New York,California</v>
      </c>
      <c r="W504" s="12" t="str">
        <f>IFERROR(__xludf.DUMMYFUNCTION("""COMPUTED_VALUE"""),"4845017720")</f>
        <v>4845017720</v>
      </c>
    </row>
    <row r="505">
      <c r="T505" s="12" t="str">
        <f>IFERROR(__xludf.DUMMYFUNCTION("""COMPUTED_VALUE"""),"1204557595")</f>
        <v>1204557595</v>
      </c>
      <c r="U505" s="12" t="str">
        <f>IFERROR(__xludf.DUMMYFUNCTION("""COMPUTED_VALUE"""),"Dieselthegerman")</f>
        <v>Dieselthegerman</v>
      </c>
      <c r="V505" s="12" t="str">
        <f>IFERROR(__xludf.DUMMYFUNCTION("""COMPUTED_VALUE"""),"North Carolina,South Carolina,Georgia")</f>
        <v>North Carolina,South Carolina,Georgia</v>
      </c>
      <c r="W505" s="12" t="str">
        <f>IFERROR(__xludf.DUMMYFUNCTION("""COMPUTED_VALUE"""),"8647633602")</f>
        <v>8647633602</v>
      </c>
    </row>
    <row r="506">
      <c r="T506" s="12" t="str">
        <f>IFERROR(__xludf.DUMMYFUNCTION("""COMPUTED_VALUE"""),"7582694388")</f>
        <v>7582694388</v>
      </c>
      <c r="U506" s="12"/>
      <c r="V506" s="12" t="str">
        <f>IFERROR(__xludf.DUMMYFUNCTION("""COMPUTED_VALUE"""),"California")</f>
        <v>California</v>
      </c>
      <c r="W506" s="12" t="str">
        <f>IFERROR(__xludf.DUMMYFUNCTION("""COMPUTED_VALUE"""),"6614862189")</f>
        <v>6614862189</v>
      </c>
    </row>
    <row r="507">
      <c r="T507" s="12" t="str">
        <f>IFERROR(__xludf.DUMMYFUNCTION("""COMPUTED_VALUE"""),"7451972800")</f>
        <v>7451972800</v>
      </c>
      <c r="U507" s="12"/>
      <c r="V507" s="12" t="str">
        <f>IFERROR(__xludf.DUMMYFUNCTION("""COMPUTED_VALUE"""),"Massachusetts")</f>
        <v>Massachusetts</v>
      </c>
      <c r="W507" s="12" t="str">
        <f>IFERROR(__xludf.DUMMYFUNCTION("""COMPUTED_VALUE"""),"7748474618")</f>
        <v>7748474618</v>
      </c>
    </row>
    <row r="508">
      <c r="T508" s="12" t="str">
        <f>IFERROR(__xludf.DUMMYFUNCTION("""COMPUTED_VALUE"""),"5984704257")</f>
        <v>5984704257</v>
      </c>
      <c r="U508" s="12" t="str">
        <f>IFERROR(__xludf.DUMMYFUNCTION("""COMPUTED_VALUE"""),"packsloading")</f>
        <v>packsloading</v>
      </c>
      <c r="V508" s="12" t="str">
        <f>IFERROR(__xludf.DUMMYFUNCTION("""COMPUTED_VALUE"""),"Delaware,North Carolina")</f>
        <v>Delaware,North Carolina</v>
      </c>
      <c r="W508" s="12" t="str">
        <f>IFERROR(__xludf.DUMMYFUNCTION("""COMPUTED_VALUE"""),"9805525256")</f>
        <v>9805525256</v>
      </c>
    </row>
    <row r="509">
      <c r="T509" s="12" t="str">
        <f>IFERROR(__xludf.DUMMYFUNCTION("""COMPUTED_VALUE"""),"6907150326")</f>
        <v>6907150326</v>
      </c>
      <c r="U509" s="12"/>
      <c r="V509" s="12" t="str">
        <f>IFERROR(__xludf.DUMMYFUNCTION("""COMPUTED_VALUE"""),"Florida")</f>
        <v>Florida</v>
      </c>
      <c r="W509" s="12" t="str">
        <f>IFERROR(__xludf.DUMMYFUNCTION("""COMPUTED_VALUE"""),"3523637931")</f>
        <v>3523637931</v>
      </c>
    </row>
    <row r="510">
      <c r="T510" s="12" t="str">
        <f>IFERROR(__xludf.DUMMYFUNCTION("""COMPUTED_VALUE"""),"6731953343")</f>
        <v>6731953343</v>
      </c>
      <c r="U510" s="12"/>
      <c r="V510" s="12" t="str">
        <f>IFERROR(__xludf.DUMMYFUNCTION("""COMPUTED_VALUE"""),"Florida,North Carolina,California")</f>
        <v>Florida,North Carolina,California</v>
      </c>
      <c r="W510" s="12" t="str">
        <f>IFERROR(__xludf.DUMMYFUNCTION("""COMPUTED_VALUE"""),"18503411915")</f>
        <v>18503411915</v>
      </c>
    </row>
    <row r="511">
      <c r="T511" s="12" t="str">
        <f>IFERROR(__xludf.DUMMYFUNCTION("""COMPUTED_VALUE"""),"5038087143")</f>
        <v>5038087143</v>
      </c>
      <c r="U511" s="12"/>
      <c r="V511" s="12" t="str">
        <f>IFERROR(__xludf.DUMMYFUNCTION("""COMPUTED_VALUE"""),"North Carolina")</f>
        <v>North Carolina</v>
      </c>
      <c r="W511" s="12" t="str">
        <f>IFERROR(__xludf.DUMMYFUNCTION("""COMPUTED_VALUE"""),"9047085207")</f>
        <v>9047085207</v>
      </c>
    </row>
    <row r="512">
      <c r="T512" s="12" t="str">
        <f>IFERROR(__xludf.DUMMYFUNCTION("""COMPUTED_VALUE"""),"5878791182")</f>
        <v>5878791182</v>
      </c>
      <c r="U512" s="12" t="str">
        <f>IFERROR(__xludf.DUMMYFUNCTION("""COMPUTED_VALUE"""),"h34744")</f>
        <v>h34744</v>
      </c>
      <c r="V512" s="12" t="str">
        <f>IFERROR(__xludf.DUMMYFUNCTION("""COMPUTED_VALUE"""),"Pennsylvania")</f>
        <v>Pennsylvania</v>
      </c>
      <c r="W512" s="12"/>
    </row>
    <row r="513">
      <c r="T513" s="12" t="str">
        <f>IFERROR(__xludf.DUMMYFUNCTION("""COMPUTED_VALUE"""),"7800098796")</f>
        <v>7800098796</v>
      </c>
      <c r="U513" s="12"/>
      <c r="V513" s="12" t="str">
        <f>IFERROR(__xludf.DUMMYFUNCTION("""COMPUTED_VALUE"""),"North Carolina")</f>
        <v>North Carolina</v>
      </c>
      <c r="W513" s="12"/>
    </row>
    <row r="514">
      <c r="T514" s="12" t="str">
        <f>IFERROR(__xludf.DUMMYFUNCTION("""COMPUTED_VALUE"""),"6393366927")</f>
        <v>6393366927</v>
      </c>
      <c r="U514" s="12"/>
      <c r="V514" s="12" t="str">
        <f>IFERROR(__xludf.DUMMYFUNCTION("""COMPUTED_VALUE"""),"California,Texas,North Carolina")</f>
        <v>California,Texas,North Carolina</v>
      </c>
      <c r="W514" s="12" t="str">
        <f>IFERROR(__xludf.DUMMYFUNCTION("""COMPUTED_VALUE"""),"+6618652406")</f>
        <v>+6618652406</v>
      </c>
    </row>
    <row r="515">
      <c r="T515" s="12" t="str">
        <f>IFERROR(__xludf.DUMMYFUNCTION("""COMPUTED_VALUE"""),"6940478708")</f>
        <v>6940478708</v>
      </c>
      <c r="U515" s="12"/>
      <c r="V515" s="12" t="str">
        <f>IFERROR(__xludf.DUMMYFUNCTION("""COMPUTED_VALUE"""),"California,Texas")</f>
        <v>California,Texas</v>
      </c>
      <c r="W515" s="12" t="str">
        <f>IFERROR(__xludf.DUMMYFUNCTION("""COMPUTED_VALUE"""),"2177220789")</f>
        <v>2177220789</v>
      </c>
    </row>
    <row r="516">
      <c r="T516" s="12" t="str">
        <f>IFERROR(__xludf.DUMMYFUNCTION("""COMPUTED_VALUE"""),"6375492315")</f>
        <v>6375492315</v>
      </c>
      <c r="U516" s="12"/>
      <c r="V516" s="12" t="str">
        <f>IFERROR(__xludf.DUMMYFUNCTION("""COMPUTED_VALUE"""),"South Carolina,California")</f>
        <v>South Carolina,California</v>
      </c>
      <c r="W516" s="12"/>
    </row>
    <row r="517">
      <c r="T517" s="12" t="str">
        <f>IFERROR(__xludf.DUMMYFUNCTION("""COMPUTED_VALUE"""),"6333450954")</f>
        <v>6333450954</v>
      </c>
      <c r="U517" s="12"/>
      <c r="V517" s="12" t="str">
        <f>IFERROR(__xludf.DUMMYFUNCTION("""COMPUTED_VALUE"""),"Texas")</f>
        <v>Texas</v>
      </c>
      <c r="W517" s="12" t="str">
        <f>IFERROR(__xludf.DUMMYFUNCTION("""COMPUTED_VALUE"""),"12256381184")</f>
        <v>12256381184</v>
      </c>
    </row>
    <row r="518">
      <c r="T518" s="12" t="str">
        <f>IFERROR(__xludf.DUMMYFUNCTION("""COMPUTED_VALUE"""),"5828612850")</f>
        <v>5828612850</v>
      </c>
      <c r="U518" s="12" t="str">
        <f>IFERROR(__xludf.DUMMYFUNCTION("""COMPUTED_VALUE"""),"Getrichwithme2025")</f>
        <v>Getrichwithme2025</v>
      </c>
      <c r="V518" s="12" t="str">
        <f>IFERROR(__xludf.DUMMYFUNCTION("""COMPUTED_VALUE"""),"Oregon,Pennsylvania")</f>
        <v>Oregon,Pennsylvania</v>
      </c>
      <c r="W518" s="12"/>
    </row>
    <row r="519">
      <c r="T519" s="12" t="str">
        <f>IFERROR(__xludf.DUMMYFUNCTION("""COMPUTED_VALUE"""),"5495419512")</f>
        <v>5495419512</v>
      </c>
      <c r="U519" s="12" t="str">
        <f>IFERROR(__xludf.DUMMYFUNCTION("""COMPUTED_VALUE"""),"sealcosby82")</f>
        <v>sealcosby82</v>
      </c>
      <c r="V519" s="12" t="str">
        <f>IFERROR(__xludf.DUMMYFUNCTION("""COMPUTED_VALUE"""),"California")</f>
        <v>California</v>
      </c>
      <c r="W519" s="12"/>
    </row>
    <row r="520">
      <c r="T520" s="12" t="str">
        <f>IFERROR(__xludf.DUMMYFUNCTION("""COMPUTED_VALUE"""),"1632520710")</f>
        <v>1632520710</v>
      </c>
      <c r="U520" s="12" t="str">
        <f>IFERROR(__xludf.DUMMYFUNCTION("""COMPUTED_VALUE"""),"acela69")</f>
        <v>acela69</v>
      </c>
      <c r="V520" s="12" t="str">
        <f>IFERROR(__xludf.DUMMYFUNCTION("""COMPUTED_VALUE"""),"California")</f>
        <v>California</v>
      </c>
      <c r="W520" s="12" t="str">
        <f>IFERROR(__xludf.DUMMYFUNCTION("""COMPUTED_VALUE"""),"6262398650")</f>
        <v>6262398650</v>
      </c>
    </row>
    <row r="521">
      <c r="T521" s="12" t="str">
        <f>IFERROR(__xludf.DUMMYFUNCTION("""COMPUTED_VALUE"""),"6881682149")</f>
        <v>6881682149</v>
      </c>
      <c r="U521" s="12" t="str">
        <f>IFERROR(__xludf.DUMMYFUNCTION("""COMPUTED_VALUE"""),"takethatchance")</f>
        <v>takethatchance</v>
      </c>
      <c r="V521" s="12" t="str">
        <f>IFERROR(__xludf.DUMMYFUNCTION("""COMPUTED_VALUE"""),"New York")</f>
        <v>New York</v>
      </c>
      <c r="W521" s="12"/>
    </row>
    <row r="522">
      <c r="T522" s="12" t="str">
        <f>IFERROR(__xludf.DUMMYFUNCTION("""COMPUTED_VALUE"""),"5728467202")</f>
        <v>5728467202</v>
      </c>
      <c r="U522" s="12"/>
      <c r="V522" s="12" t="str">
        <f>IFERROR(__xludf.DUMMYFUNCTION("""COMPUTED_VALUE"""),"North Carolina,South Carolina")</f>
        <v>North Carolina,South Carolina</v>
      </c>
      <c r="W522" s="12"/>
    </row>
    <row r="523">
      <c r="T523" s="12" t="str">
        <f>IFERROR(__xludf.DUMMYFUNCTION("""COMPUTED_VALUE"""),"7444944652")</f>
        <v>7444944652</v>
      </c>
      <c r="U523" s="12"/>
      <c r="V523" s="12" t="str">
        <f>IFERROR(__xludf.DUMMYFUNCTION("""COMPUTED_VALUE"""),"Florida,New York")</f>
        <v>Florida,New York</v>
      </c>
      <c r="W523" s="12" t="str">
        <f>IFERROR(__xludf.DUMMYFUNCTION("""COMPUTED_VALUE"""),"+17215877016")</f>
        <v>+17215877016</v>
      </c>
    </row>
    <row r="524">
      <c r="T524" s="12" t="str">
        <f>IFERROR(__xludf.DUMMYFUNCTION("""COMPUTED_VALUE"""),"718680498")</f>
        <v>718680498</v>
      </c>
      <c r="U524" s="12" t="str">
        <f>IFERROR(__xludf.DUMMYFUNCTION("""COMPUTED_VALUE"""),"ace_boon")</f>
        <v>ace_boon</v>
      </c>
      <c r="V524" s="12" t="str">
        <f>IFERROR(__xludf.DUMMYFUNCTION("""COMPUTED_VALUE"""),"New York")</f>
        <v>New York</v>
      </c>
      <c r="W524" s="12" t="str">
        <f>IFERROR(__xludf.DUMMYFUNCTION("""COMPUTED_VALUE"""),"+6468230876")</f>
        <v>+6468230876</v>
      </c>
    </row>
    <row r="525">
      <c r="T525" s="12" t="str">
        <f>IFERROR(__xludf.DUMMYFUNCTION("""COMPUTED_VALUE"""),"6316428390")</f>
        <v>6316428390</v>
      </c>
      <c r="U525" s="12" t="str">
        <f>IFERROR(__xludf.DUMMYFUNCTION("""COMPUTED_VALUE"""),"Gwm63")</f>
        <v>Gwm63</v>
      </c>
      <c r="V525" s="12" t="str">
        <f>IFERROR(__xludf.DUMMYFUNCTION("""COMPUTED_VALUE"""),"Virginia")</f>
        <v>Virginia</v>
      </c>
      <c r="W525" s="12" t="str">
        <f>IFERROR(__xludf.DUMMYFUNCTION("""COMPUTED_VALUE"""),"5715977361")</f>
        <v>5715977361</v>
      </c>
    </row>
    <row r="526">
      <c r="T526" s="12" t="str">
        <f>IFERROR(__xludf.DUMMYFUNCTION("""COMPUTED_VALUE"""),"7310963503")</f>
        <v>7310963503</v>
      </c>
      <c r="U526" s="12" t="str">
        <f>IFERROR(__xludf.DUMMYFUNCTION("""COMPUTED_VALUE"""),"H_Mart_DM")</f>
        <v>H_Mart_DM</v>
      </c>
      <c r="V526" s="12" t="str">
        <f>IFERROR(__xludf.DUMMYFUNCTION("""COMPUTED_VALUE"""),"North Carolina,California")</f>
        <v>North Carolina,California</v>
      </c>
      <c r="W526" s="12" t="str">
        <f>IFERROR(__xludf.DUMMYFUNCTION("""COMPUTED_VALUE"""),"+19852380145")</f>
        <v>+19852380145</v>
      </c>
    </row>
    <row r="527">
      <c r="T527" s="12" t="str">
        <f>IFERROR(__xludf.DUMMYFUNCTION("""COMPUTED_VALUE"""),"5772808997")</f>
        <v>5772808997</v>
      </c>
      <c r="U527" s="12"/>
      <c r="V527" s="12" t="str">
        <f>IFERROR(__xludf.DUMMYFUNCTION("""COMPUTED_VALUE"""),"North Carolina")</f>
        <v>North Carolina</v>
      </c>
      <c r="W527" s="12"/>
    </row>
    <row r="528">
      <c r="T528" s="12" t="str">
        <f>IFERROR(__xludf.DUMMYFUNCTION("""COMPUTED_VALUE"""),"7266426210")</f>
        <v>7266426210</v>
      </c>
      <c r="U528" s="12"/>
      <c r="V528" s="12" t="str">
        <f>IFERROR(__xludf.DUMMYFUNCTION("""COMPUTED_VALUE"""),"Florida,Georgia")</f>
        <v>Florida,Georgia</v>
      </c>
      <c r="W528" s="12" t="str">
        <f>IFERROR(__xludf.DUMMYFUNCTION("""COMPUTED_VALUE"""),"9296407144")</f>
        <v>9296407144</v>
      </c>
    </row>
    <row r="529">
      <c r="T529" s="12" t="str">
        <f>IFERROR(__xludf.DUMMYFUNCTION("""COMPUTED_VALUE"""),"6805573721")</f>
        <v>6805573721</v>
      </c>
      <c r="U529" s="12"/>
      <c r="V529" s="12" t="str">
        <f>IFERROR(__xludf.DUMMYFUNCTION("""COMPUTED_VALUE"""),"New York")</f>
        <v>New York</v>
      </c>
      <c r="W529" s="12"/>
    </row>
    <row r="530">
      <c r="T530" s="12" t="str">
        <f>IFERROR(__xludf.DUMMYFUNCTION("""COMPUTED_VALUE"""),"1173597356")</f>
        <v>1173597356</v>
      </c>
      <c r="U530" s="12" t="str">
        <f>IFERROR(__xludf.DUMMYFUNCTION("""COMPUTED_VALUE"""),"wettboii20")</f>
        <v>wettboii20</v>
      </c>
      <c r="V530" s="12" t="str">
        <f>IFERROR(__xludf.DUMMYFUNCTION("""COMPUTED_VALUE"""),"California")</f>
        <v>California</v>
      </c>
      <c r="W530" s="12" t="str">
        <f>IFERROR(__xludf.DUMMYFUNCTION("""COMPUTED_VALUE"""),"3232520513")</f>
        <v>3232520513</v>
      </c>
    </row>
    <row r="531">
      <c r="T531" s="12" t="str">
        <f>IFERROR(__xludf.DUMMYFUNCTION("""COMPUTED_VALUE"""),"1762008494")</f>
        <v>1762008494</v>
      </c>
      <c r="U531" s="12" t="str">
        <f>IFERROR(__xludf.DUMMYFUNCTION("""COMPUTED_VALUE"""),"CaliPlugTelegram")</f>
        <v>CaliPlugTelegram</v>
      </c>
      <c r="V531" s="12" t="str">
        <f>IFERROR(__xludf.DUMMYFUNCTION("""COMPUTED_VALUE"""),"California")</f>
        <v>California</v>
      </c>
      <c r="W531" s="12" t="str">
        <f>IFERROR(__xludf.DUMMYFUNCTION("""COMPUTED_VALUE"""),"3232121880")</f>
        <v>3232121880</v>
      </c>
    </row>
    <row r="532">
      <c r="T532" s="12" t="str">
        <f>IFERROR(__xludf.DUMMYFUNCTION("""COMPUTED_VALUE"""),"5698266850")</f>
        <v>5698266850</v>
      </c>
      <c r="U532" s="12" t="str">
        <f>IFERROR(__xludf.DUMMYFUNCTION("""COMPUTED_VALUE"""),"guwopsaint")</f>
        <v>guwopsaint</v>
      </c>
      <c r="V532" s="12" t="str">
        <f>IFERROR(__xludf.DUMMYFUNCTION("""COMPUTED_VALUE"""),"California")</f>
        <v>California</v>
      </c>
      <c r="W532" s="12" t="str">
        <f>IFERROR(__xludf.DUMMYFUNCTION("""COMPUTED_VALUE"""),"5625780022")</f>
        <v>5625780022</v>
      </c>
    </row>
    <row r="533">
      <c r="T533" s="12" t="str">
        <f>IFERROR(__xludf.DUMMYFUNCTION("""COMPUTED_VALUE"""),"7282635661")</f>
        <v>7282635661</v>
      </c>
      <c r="U533" s="12"/>
      <c r="V533" s="12" t="str">
        <f>IFERROR(__xludf.DUMMYFUNCTION("""COMPUTED_VALUE"""),"California")</f>
        <v>California</v>
      </c>
      <c r="W533" s="12" t="str">
        <f>IFERROR(__xludf.DUMMYFUNCTION("""COMPUTED_VALUE"""),"8186241747")</f>
        <v>8186241747</v>
      </c>
    </row>
    <row r="534">
      <c r="T534" s="12" t="str">
        <f>IFERROR(__xludf.DUMMYFUNCTION("""COMPUTED_VALUE"""),"6881020587")</f>
        <v>6881020587</v>
      </c>
      <c r="U534" s="12" t="str">
        <f>IFERROR(__xludf.DUMMYFUNCTION("""COMPUTED_VALUE"""),"soloofr")</f>
        <v>soloofr</v>
      </c>
      <c r="V534" s="12" t="str">
        <f>IFERROR(__xludf.DUMMYFUNCTION("""COMPUTED_VALUE"""),"Georgia,Maryland,Oregon")</f>
        <v>Georgia,Maryland,Oregon</v>
      </c>
      <c r="W534" s="12" t="str">
        <f>IFERROR(__xludf.DUMMYFUNCTION("""COMPUTED_VALUE"""),"+4049528511")</f>
        <v>+4049528511</v>
      </c>
    </row>
    <row r="535">
      <c r="T535" s="12" t="str">
        <f>IFERROR(__xludf.DUMMYFUNCTION("""COMPUTED_VALUE"""),"6886663375")</f>
        <v>6886663375</v>
      </c>
      <c r="U535" s="12"/>
      <c r="V535" s="12" t="str">
        <f>IFERROR(__xludf.DUMMYFUNCTION("""COMPUTED_VALUE"""),"Georgia,California")</f>
        <v>Georgia,California</v>
      </c>
      <c r="W535" s="12" t="str">
        <f>IFERROR(__xludf.DUMMYFUNCTION("""COMPUTED_VALUE"""),"6628828437")</f>
        <v>6628828437</v>
      </c>
    </row>
    <row r="536">
      <c r="T536" s="12" t="str">
        <f>IFERROR(__xludf.DUMMYFUNCTION("""COMPUTED_VALUE"""),"5608374829")</f>
        <v>5608374829</v>
      </c>
      <c r="U536" s="12"/>
      <c r="V536" s="12" t="str">
        <f>IFERROR(__xludf.DUMMYFUNCTION("""COMPUTED_VALUE"""),"California")</f>
        <v>California</v>
      </c>
      <c r="W536" s="12" t="str">
        <f>IFERROR(__xludf.DUMMYFUNCTION("""COMPUTED_VALUE"""),"3238268725")</f>
        <v>3238268725</v>
      </c>
    </row>
    <row r="537">
      <c r="T537" s="12" t="str">
        <f>IFERROR(__xludf.DUMMYFUNCTION("""COMPUTED_VALUE"""),"7054432302")</f>
        <v>7054432302</v>
      </c>
      <c r="U537" s="12" t="str">
        <f>IFERROR(__xludf.DUMMYFUNCTION("""COMPUTED_VALUE"""),"YPC454")</f>
        <v>YPC454</v>
      </c>
      <c r="V537" s="12" t="str">
        <f>IFERROR(__xludf.DUMMYFUNCTION("""COMPUTED_VALUE"""),"North Carolina")</f>
        <v>North Carolina</v>
      </c>
      <c r="W537" s="12" t="str">
        <f>IFERROR(__xludf.DUMMYFUNCTION("""COMPUTED_VALUE"""),"+4073427392")</f>
        <v>+4073427392</v>
      </c>
    </row>
    <row r="538">
      <c r="T538" s="12" t="str">
        <f>IFERROR(__xludf.DUMMYFUNCTION("""COMPUTED_VALUE"""),"1902722056")</f>
        <v>1902722056</v>
      </c>
      <c r="U538" s="12" t="str">
        <f>IFERROR(__xludf.DUMMYFUNCTION("""COMPUTED_VALUE"""),"FbgJohnathan")</f>
        <v>FbgJohnathan</v>
      </c>
      <c r="V538" s="12" t="str">
        <f>IFERROR(__xludf.DUMMYFUNCTION("""COMPUTED_VALUE"""),"Massachusetts")</f>
        <v>Massachusetts</v>
      </c>
      <c r="W538" s="12" t="str">
        <f>IFERROR(__xludf.DUMMYFUNCTION("""COMPUTED_VALUE"""),"6014216533")</f>
        <v>6014216533</v>
      </c>
    </row>
    <row r="539">
      <c r="T539" s="12" t="str">
        <f>IFERROR(__xludf.DUMMYFUNCTION("""COMPUTED_VALUE"""),"7355389260")</f>
        <v>7355389260</v>
      </c>
      <c r="U539" s="12"/>
      <c r="V539" s="12" t="str">
        <f>IFERROR(__xludf.DUMMYFUNCTION("""COMPUTED_VALUE"""),"California")</f>
        <v>California</v>
      </c>
      <c r="W539" s="12" t="str">
        <f>IFERROR(__xludf.DUMMYFUNCTION("""COMPUTED_VALUE"""),"5627196019")</f>
        <v>5627196019</v>
      </c>
    </row>
    <row r="540">
      <c r="T540" s="12" t="str">
        <f>IFERROR(__xludf.DUMMYFUNCTION("""COMPUTED_VALUE"""),"1346164375")</f>
        <v>1346164375</v>
      </c>
      <c r="U540" s="12"/>
      <c r="V540" s="12" t="str">
        <f>IFERROR(__xludf.DUMMYFUNCTION("""COMPUTED_VALUE"""),"North Carolina,California,South Carolina")</f>
        <v>North Carolina,California,South Carolina</v>
      </c>
      <c r="W540" s="12"/>
    </row>
    <row r="541">
      <c r="T541" s="12" t="str">
        <f>IFERROR(__xludf.DUMMYFUNCTION("""COMPUTED_VALUE"""),"1011529108")</f>
        <v>1011529108</v>
      </c>
      <c r="U541" s="12" t="str">
        <f>IFERROR(__xludf.DUMMYFUNCTION("""COMPUTED_VALUE"""),"NastyNasOTH")</f>
        <v>NastyNasOTH</v>
      </c>
      <c r="V541" s="12" t="str">
        <f>IFERROR(__xludf.DUMMYFUNCTION("""COMPUTED_VALUE"""),"North Carolina,California")</f>
        <v>North Carolina,California</v>
      </c>
      <c r="W541" s="12" t="str">
        <f>IFERROR(__xludf.DUMMYFUNCTION("""COMPUTED_VALUE"""),"+9192215660")</f>
        <v>+9192215660</v>
      </c>
    </row>
    <row r="542">
      <c r="T542" s="12" t="str">
        <f>IFERROR(__xludf.DUMMYFUNCTION("""COMPUTED_VALUE"""),"1630263659")</f>
        <v>1630263659</v>
      </c>
      <c r="U542" s="12" t="str">
        <f>IFERROR(__xludf.DUMMYFUNCTION("""COMPUTED_VALUE"""),"Riickiy")</f>
        <v>Riickiy</v>
      </c>
      <c r="V542" s="12" t="str">
        <f>IFERROR(__xludf.DUMMYFUNCTION("""COMPUTED_VALUE"""),"North Carolina")</f>
        <v>North Carolina</v>
      </c>
      <c r="W542" s="12"/>
    </row>
    <row r="543">
      <c r="T543" s="12" t="str">
        <f>IFERROR(__xludf.DUMMYFUNCTION("""COMPUTED_VALUE"""),"1732518387")</f>
        <v>1732518387</v>
      </c>
      <c r="U543" s="12" t="str">
        <f>IFERROR(__xludf.DUMMYFUNCTION("""COMPUTED_VALUE"""),"njpakcollector")</f>
        <v>njpakcollector</v>
      </c>
      <c r="V543" s="12" t="str">
        <f>IFERROR(__xludf.DUMMYFUNCTION("""COMPUTED_VALUE"""),"New York")</f>
        <v>New York</v>
      </c>
      <c r="W543" s="12" t="str">
        <f>IFERROR(__xludf.DUMMYFUNCTION("""COMPUTED_VALUE"""),"9739759941")</f>
        <v>9739759941</v>
      </c>
    </row>
    <row r="544">
      <c r="T544" s="12" t="str">
        <f>IFERROR(__xludf.DUMMYFUNCTION("""COMPUTED_VALUE"""),"7084042176")</f>
        <v>7084042176</v>
      </c>
      <c r="U544" s="12"/>
      <c r="V544" s="12" t="str">
        <f>IFERROR(__xludf.DUMMYFUNCTION("""COMPUTED_VALUE"""),"California")</f>
        <v>California</v>
      </c>
      <c r="W544" s="12" t="str">
        <f>IFERROR(__xludf.DUMMYFUNCTION("""COMPUTED_VALUE"""),"14242242777")</f>
        <v>14242242777</v>
      </c>
    </row>
    <row r="545">
      <c r="T545" s="12" t="str">
        <f>IFERROR(__xludf.DUMMYFUNCTION("""COMPUTED_VALUE"""),"6963805947")</f>
        <v>6963805947</v>
      </c>
      <c r="U545" s="12" t="str">
        <f>IFERROR(__xludf.DUMMYFUNCTION("""COMPUTED_VALUE"""),"casperthaghost")</f>
        <v>casperthaghost</v>
      </c>
      <c r="V545" s="12" t="str">
        <f>IFERROR(__xludf.DUMMYFUNCTION("""COMPUTED_VALUE"""),"Maryland,Virginia,New York,Delaware")</f>
        <v>Maryland,Virginia,New York,Delaware</v>
      </c>
      <c r="W545" s="12" t="str">
        <f>IFERROR(__xludf.DUMMYFUNCTION("""COMPUTED_VALUE"""),"3465569941")</f>
        <v>3465569941</v>
      </c>
    </row>
    <row r="546">
      <c r="T546" s="12" t="str">
        <f>IFERROR(__xludf.DUMMYFUNCTION("""COMPUTED_VALUE"""),"5024160004")</f>
        <v>5024160004</v>
      </c>
      <c r="U546" s="12" t="str">
        <f>IFERROR(__xludf.DUMMYFUNCTION("""COMPUTED_VALUE"""),"Shaggy1420")</f>
        <v>Shaggy1420</v>
      </c>
      <c r="V546" s="12" t="str">
        <f>IFERROR(__xludf.DUMMYFUNCTION("""COMPUTED_VALUE"""),"South Carolina,Georgia,North Carolina")</f>
        <v>South Carolina,Georgia,North Carolina</v>
      </c>
      <c r="W546" s="12" t="str">
        <f>IFERROR(__xludf.DUMMYFUNCTION("""COMPUTED_VALUE"""),"+18649862093")</f>
        <v>+18649862093</v>
      </c>
    </row>
    <row r="547">
      <c r="T547" s="12" t="str">
        <f>IFERROR(__xludf.DUMMYFUNCTION("""COMPUTED_VALUE"""),"6774466774")</f>
        <v>6774466774</v>
      </c>
      <c r="U547" s="12" t="str">
        <f>IFERROR(__xludf.DUMMYFUNCTION("""COMPUTED_VALUE"""),"clipp_living")</f>
        <v>clipp_living</v>
      </c>
      <c r="V547" s="12" t="str">
        <f>IFERROR(__xludf.DUMMYFUNCTION("""COMPUTED_VALUE"""),"Georgia,North Carolina,Florida")</f>
        <v>Georgia,North Carolina,Florida</v>
      </c>
      <c r="W547" s="12" t="str">
        <f>IFERROR(__xludf.DUMMYFUNCTION("""COMPUTED_VALUE"""),"9012160724")</f>
        <v>9012160724</v>
      </c>
    </row>
    <row r="548">
      <c r="T548" s="12" t="str">
        <f>IFERROR(__xludf.DUMMYFUNCTION("""COMPUTED_VALUE"""),"880026982")</f>
        <v>880026982</v>
      </c>
      <c r="U548" s="12"/>
      <c r="V548" s="12" t="str">
        <f>IFERROR(__xludf.DUMMYFUNCTION("""COMPUTED_VALUE"""),"California")</f>
        <v>California</v>
      </c>
      <c r="W548" s="12" t="str">
        <f>IFERROR(__xludf.DUMMYFUNCTION("""COMPUTED_VALUE"""),"2516569576")</f>
        <v>2516569576</v>
      </c>
    </row>
    <row r="549">
      <c r="T549" s="12" t="str">
        <f>IFERROR(__xludf.DUMMYFUNCTION("""COMPUTED_VALUE"""),"6732690538")</f>
        <v>6732690538</v>
      </c>
      <c r="U549" s="12" t="str">
        <f>IFERROR(__xludf.DUMMYFUNCTION("""COMPUTED_VALUE"""),"Mad_hatter_official")</f>
        <v>Mad_hatter_official</v>
      </c>
      <c r="V549" s="12" t="str">
        <f>IFERROR(__xludf.DUMMYFUNCTION("""COMPUTED_VALUE"""),"Pennsylvania")</f>
        <v>Pennsylvania</v>
      </c>
      <c r="W549" s="12"/>
    </row>
    <row r="550">
      <c r="T550" s="12" t="str">
        <f>IFERROR(__xludf.DUMMYFUNCTION("""COMPUTED_VALUE"""),"7349374879")</f>
        <v>7349374879</v>
      </c>
      <c r="U550" s="12"/>
      <c r="V550" s="12" t="str">
        <f>IFERROR(__xludf.DUMMYFUNCTION("""COMPUTED_VALUE"""),"California")</f>
        <v>California</v>
      </c>
      <c r="W550" s="12" t="str">
        <f>IFERROR(__xludf.DUMMYFUNCTION("""COMPUTED_VALUE"""),"2485254393")</f>
        <v>2485254393</v>
      </c>
    </row>
    <row r="551">
      <c r="T551" s="12" t="str">
        <f>IFERROR(__xludf.DUMMYFUNCTION("""COMPUTED_VALUE"""),"729712978")</f>
        <v>729712978</v>
      </c>
      <c r="U551" s="12"/>
      <c r="V551" s="12" t="str">
        <f>IFERROR(__xludf.DUMMYFUNCTION("""COMPUTED_VALUE"""),"Georgia,California")</f>
        <v>Georgia,California</v>
      </c>
      <c r="W551" s="12" t="str">
        <f>IFERROR(__xludf.DUMMYFUNCTION("""COMPUTED_VALUE"""),"7169698166")</f>
        <v>7169698166</v>
      </c>
    </row>
    <row r="552">
      <c r="T552" s="12" t="str">
        <f>IFERROR(__xludf.DUMMYFUNCTION("""COMPUTED_VALUE"""),"6739628515")</f>
        <v>6739628515</v>
      </c>
      <c r="U552" s="12"/>
      <c r="V552" s="12" t="str">
        <f>IFERROR(__xludf.DUMMYFUNCTION("""COMPUTED_VALUE"""),"Florida")</f>
        <v>Florida</v>
      </c>
      <c r="W552" s="12" t="str">
        <f>IFERROR(__xludf.DUMMYFUNCTION("""COMPUTED_VALUE"""),"3144597903")</f>
        <v>3144597903</v>
      </c>
    </row>
    <row r="553">
      <c r="T553" s="12" t="str">
        <f>IFERROR(__xludf.DUMMYFUNCTION("""COMPUTED_VALUE"""),"5557030100")</f>
        <v>5557030100</v>
      </c>
      <c r="U553" s="12"/>
      <c r="V553" s="12" t="str">
        <f>IFERROR(__xludf.DUMMYFUNCTION("""COMPUTED_VALUE"""),"New York,North Carolina")</f>
        <v>New York,North Carolina</v>
      </c>
      <c r="W553" s="12"/>
    </row>
    <row r="554">
      <c r="T554" s="12" t="str">
        <f>IFERROR(__xludf.DUMMYFUNCTION("""COMPUTED_VALUE"""),"2003219551")</f>
        <v>2003219551</v>
      </c>
      <c r="U554" s="12" t="str">
        <f>IFERROR(__xludf.DUMMYFUNCTION("""COMPUTED_VALUE"""),"Kickitover2x")</f>
        <v>Kickitover2x</v>
      </c>
      <c r="V554" s="12" t="str">
        <f>IFERROR(__xludf.DUMMYFUNCTION("""COMPUTED_VALUE"""),"Massachusetts")</f>
        <v>Massachusetts</v>
      </c>
      <c r="W554" s="12"/>
    </row>
    <row r="555">
      <c r="T555" s="12" t="str">
        <f>IFERROR(__xludf.DUMMYFUNCTION("""COMPUTED_VALUE"""),"6706549442")</f>
        <v>6706549442</v>
      </c>
      <c r="U555" s="12" t="str">
        <f>IFERROR(__xludf.DUMMYFUNCTION("""COMPUTED_VALUE"""),"DoloSkully")</f>
        <v>DoloSkully</v>
      </c>
      <c r="V555" s="12" t="str">
        <f>IFERROR(__xludf.DUMMYFUNCTION("""COMPUTED_VALUE"""),"North Carolina")</f>
        <v>North Carolina</v>
      </c>
      <c r="W555" s="12" t="str">
        <f>IFERROR(__xludf.DUMMYFUNCTION("""COMPUTED_VALUE"""),"+19109646239")</f>
        <v>+19109646239</v>
      </c>
    </row>
    <row r="556">
      <c r="T556" s="12" t="str">
        <f>IFERROR(__xludf.DUMMYFUNCTION("""COMPUTED_VALUE"""),"5479347766")</f>
        <v>5479347766</v>
      </c>
      <c r="U556" s="12" t="str">
        <f>IFERROR(__xludf.DUMMYFUNCTION("""COMPUTED_VALUE"""),"younginwitdagas")</f>
        <v>younginwitdagas</v>
      </c>
      <c r="V556" s="12" t="str">
        <f>IFERROR(__xludf.DUMMYFUNCTION("""COMPUTED_VALUE"""),"North Carolina")</f>
        <v>North Carolina</v>
      </c>
      <c r="W556" s="12"/>
    </row>
    <row r="557">
      <c r="T557" s="12" t="str">
        <f>IFERROR(__xludf.DUMMYFUNCTION("""COMPUTED_VALUE"""),"7514479534")</f>
        <v>7514479534</v>
      </c>
      <c r="U557" s="12"/>
      <c r="V557" s="12" t="str">
        <f>IFERROR(__xludf.DUMMYFUNCTION("""COMPUTED_VALUE"""),"North Carolina")</f>
        <v>North Carolina</v>
      </c>
      <c r="W557" s="12"/>
    </row>
    <row r="558">
      <c r="T558" s="12" t="str">
        <f>IFERROR(__xludf.DUMMYFUNCTION("""COMPUTED_VALUE"""),"2125101174")</f>
        <v>2125101174</v>
      </c>
      <c r="U558" s="12"/>
      <c r="V558" s="12" t="str">
        <f>IFERROR(__xludf.DUMMYFUNCTION("""COMPUTED_VALUE"""),"Oklahoma")</f>
        <v>Oklahoma</v>
      </c>
      <c r="W558" s="12" t="str">
        <f>IFERROR(__xludf.DUMMYFUNCTION("""COMPUTED_VALUE"""),"4057198713")</f>
        <v>4057198713</v>
      </c>
    </row>
    <row r="559">
      <c r="T559" s="12" t="str">
        <f>IFERROR(__xludf.DUMMYFUNCTION("""COMPUTED_VALUE"""),"6339693838")</f>
        <v>6339693838</v>
      </c>
      <c r="U559" s="12" t="str">
        <f>IFERROR(__xludf.DUMMYFUNCTION("""COMPUTED_VALUE"""),"hotshiestyy")</f>
        <v>hotshiestyy</v>
      </c>
      <c r="V559" s="12" t="str">
        <f>IFERROR(__xludf.DUMMYFUNCTION("""COMPUTED_VALUE"""),"South Carolina")</f>
        <v>South Carolina</v>
      </c>
      <c r="W559" s="12" t="str">
        <f>IFERROR(__xludf.DUMMYFUNCTION("""COMPUTED_VALUE"""),"8039067244")</f>
        <v>8039067244</v>
      </c>
    </row>
    <row r="560">
      <c r="T560" s="12" t="str">
        <f>IFERROR(__xludf.DUMMYFUNCTION("""COMPUTED_VALUE"""),"7325465887")</f>
        <v>7325465887</v>
      </c>
      <c r="U560" s="12"/>
      <c r="V560" s="12" t="str">
        <f>IFERROR(__xludf.DUMMYFUNCTION("""COMPUTED_VALUE"""),"North Carolina")</f>
        <v>North Carolina</v>
      </c>
      <c r="W560" s="12" t="str">
        <f>IFERROR(__xludf.DUMMYFUNCTION("""COMPUTED_VALUE"""),"9804259356")</f>
        <v>9804259356</v>
      </c>
    </row>
    <row r="561">
      <c r="T561" s="12" t="str">
        <f>IFERROR(__xludf.DUMMYFUNCTION("""COMPUTED_VALUE"""),"6489425106")</f>
        <v>6489425106</v>
      </c>
      <c r="U561" s="12"/>
      <c r="V561" s="12" t="str">
        <f>IFERROR(__xludf.DUMMYFUNCTION("""COMPUTED_VALUE"""),"Texas")</f>
        <v>Texas</v>
      </c>
      <c r="W561" s="12" t="str">
        <f>IFERROR(__xludf.DUMMYFUNCTION("""COMPUTED_VALUE"""),"2546052388")</f>
        <v>2546052388</v>
      </c>
    </row>
    <row r="562">
      <c r="T562" s="12" t="str">
        <f>IFERROR(__xludf.DUMMYFUNCTION("""COMPUTED_VALUE"""),"7214402993")</f>
        <v>7214402993</v>
      </c>
      <c r="U562" s="12"/>
      <c r="V562" s="12" t="str">
        <f>IFERROR(__xludf.DUMMYFUNCTION("""COMPUTED_VALUE"""),"Florida")</f>
        <v>Florida</v>
      </c>
      <c r="W562" s="12" t="str">
        <f>IFERROR(__xludf.DUMMYFUNCTION("""COMPUTED_VALUE"""),"3526658295")</f>
        <v>3526658295</v>
      </c>
    </row>
    <row r="563">
      <c r="T563" s="12" t="str">
        <f>IFERROR(__xludf.DUMMYFUNCTION("""COMPUTED_VALUE"""),"6931163669")</f>
        <v>6931163669</v>
      </c>
      <c r="U563" s="12" t="str">
        <f>IFERROR(__xludf.DUMMYFUNCTION("""COMPUTED_VALUE"""),"CBlizzy5")</f>
        <v>CBlizzy5</v>
      </c>
      <c r="V563" s="12" t="str">
        <f>IFERROR(__xludf.DUMMYFUNCTION("""COMPUTED_VALUE"""),"Georgia")</f>
        <v>Georgia</v>
      </c>
      <c r="W563" s="12" t="str">
        <f>IFERROR(__xludf.DUMMYFUNCTION("""COMPUTED_VALUE"""),"+5805830008")</f>
        <v>+5805830008</v>
      </c>
    </row>
    <row r="564">
      <c r="T564" s="12" t="str">
        <f>IFERROR(__xludf.DUMMYFUNCTION("""COMPUTED_VALUE"""),"5372260124")</f>
        <v>5372260124</v>
      </c>
      <c r="U564" s="12" t="str">
        <f>IFERROR(__xludf.DUMMYFUNCTION("""COMPUTED_VALUE"""),"RISK_TAKER55")</f>
        <v>RISK_TAKER55</v>
      </c>
      <c r="V564" s="12" t="str">
        <f>IFERROR(__xludf.DUMMYFUNCTION("""COMPUTED_VALUE"""),"California,Virginia")</f>
        <v>California,Virginia</v>
      </c>
      <c r="W564" s="12"/>
    </row>
    <row r="565">
      <c r="T565" s="12" t="str">
        <f>IFERROR(__xludf.DUMMYFUNCTION("""COMPUTED_VALUE"""),"7440174655")</f>
        <v>7440174655</v>
      </c>
      <c r="U565" s="12"/>
      <c r="V565" s="12" t="str">
        <f>IFERROR(__xludf.DUMMYFUNCTION("""COMPUTED_VALUE"""),"California")</f>
        <v>California</v>
      </c>
      <c r="W565" s="12" t="str">
        <f>IFERROR(__xludf.DUMMYFUNCTION("""COMPUTED_VALUE"""),"+12513073577")</f>
        <v>+12513073577</v>
      </c>
    </row>
    <row r="566">
      <c r="T566" s="12" t="str">
        <f>IFERROR(__xludf.DUMMYFUNCTION("""COMPUTED_VALUE"""),"6664385683")</f>
        <v>6664385683</v>
      </c>
      <c r="U566" s="12"/>
      <c r="V566" s="12" t="str">
        <f>IFERROR(__xludf.DUMMYFUNCTION("""COMPUTED_VALUE"""),"Maryland")</f>
        <v>Maryland</v>
      </c>
      <c r="W566" s="12" t="str">
        <f>IFERROR(__xludf.DUMMYFUNCTION("""COMPUTED_VALUE"""),"2027020530")</f>
        <v>2027020530</v>
      </c>
    </row>
    <row r="567">
      <c r="T567" s="12" t="str">
        <f>IFERROR(__xludf.DUMMYFUNCTION("""COMPUTED_VALUE"""),"7127371847")</f>
        <v>7127371847</v>
      </c>
      <c r="U567" s="12"/>
      <c r="V567" s="12" t="str">
        <f>IFERROR(__xludf.DUMMYFUNCTION("""COMPUTED_VALUE"""),"Massachusetts")</f>
        <v>Massachusetts</v>
      </c>
      <c r="W567" s="12"/>
    </row>
    <row r="568">
      <c r="T568" s="12" t="str">
        <f>IFERROR(__xludf.DUMMYFUNCTION("""COMPUTED_VALUE"""),"6864865952")</f>
        <v>6864865952</v>
      </c>
      <c r="U568" s="12" t="str">
        <f>IFERROR(__xludf.DUMMYFUNCTION("""COMPUTED_VALUE"""),"MzLuckieCharm")</f>
        <v>MzLuckieCharm</v>
      </c>
      <c r="V568" s="12" t="str">
        <f>IFERROR(__xludf.DUMMYFUNCTION("""COMPUTED_VALUE"""),"North Carolina")</f>
        <v>North Carolina</v>
      </c>
      <c r="W568" s="12" t="str">
        <f>IFERROR(__xludf.DUMMYFUNCTION("""COMPUTED_VALUE"""),"9432123342")</f>
        <v>9432123342</v>
      </c>
    </row>
    <row r="569">
      <c r="T569" s="12" t="str">
        <f>IFERROR(__xludf.DUMMYFUNCTION("""COMPUTED_VALUE"""),"5510036402")</f>
        <v>5510036402</v>
      </c>
      <c r="U569" s="12" t="str">
        <f>IFERROR(__xludf.DUMMYFUNCTION("""COMPUTED_VALUE"""),"shayola30")</f>
        <v>shayola30</v>
      </c>
      <c r="V569" s="12" t="str">
        <f>IFERROR(__xludf.DUMMYFUNCTION("""COMPUTED_VALUE"""),"Pennsylvania,New York")</f>
        <v>Pennsylvania,New York</v>
      </c>
      <c r="W569" s="12"/>
    </row>
    <row r="570">
      <c r="T570" s="12" t="str">
        <f>IFERROR(__xludf.DUMMYFUNCTION("""COMPUTED_VALUE"""),"6810097972")</f>
        <v>6810097972</v>
      </c>
      <c r="U570" s="12" t="str">
        <f>IFERROR(__xludf.DUMMYFUNCTION("""COMPUTED_VALUE"""),"KtmExoticzz")</f>
        <v>KtmExoticzz</v>
      </c>
      <c r="V570" s="12" t="str">
        <f>IFERROR(__xludf.DUMMYFUNCTION("""COMPUTED_VALUE"""),"North Carolina")</f>
        <v>North Carolina</v>
      </c>
      <c r="W570" s="12" t="str">
        <f>IFERROR(__xludf.DUMMYFUNCTION("""COMPUTED_VALUE"""),"9198682013")</f>
        <v>9198682013</v>
      </c>
    </row>
    <row r="571">
      <c r="T571" s="12" t="str">
        <f>IFERROR(__xludf.DUMMYFUNCTION("""COMPUTED_VALUE"""),"7853336407")</f>
        <v>7853336407</v>
      </c>
      <c r="U571" s="12" t="str">
        <f>IFERROR(__xludf.DUMMYFUNCTION("""COMPUTED_VALUE"""),"domo2230")</f>
        <v>domo2230</v>
      </c>
      <c r="V571" s="12" t="str">
        <f>IFERROR(__xludf.DUMMYFUNCTION("""COMPUTED_VALUE"""),"New York")</f>
        <v>New York</v>
      </c>
      <c r="W571" s="12"/>
    </row>
    <row r="572">
      <c r="T572" s="12" t="str">
        <f>IFERROR(__xludf.DUMMYFUNCTION("""COMPUTED_VALUE"""),"6062988369")</f>
        <v>6062988369</v>
      </c>
      <c r="U572" s="12" t="str">
        <f>IFERROR(__xludf.DUMMYFUNCTION("""COMPUTED_VALUE"""),"Princessfav888")</f>
        <v>Princessfav888</v>
      </c>
      <c r="V572" s="12" t="str">
        <f>IFERROR(__xludf.DUMMYFUNCTION("""COMPUTED_VALUE"""),"California")</f>
        <v>California</v>
      </c>
      <c r="W572" s="12"/>
    </row>
    <row r="573">
      <c r="T573" s="12" t="str">
        <f>IFERROR(__xludf.DUMMYFUNCTION("""COMPUTED_VALUE"""),"7365371010")</f>
        <v>7365371010</v>
      </c>
      <c r="U573" s="12"/>
      <c r="V573" s="12" t="str">
        <f>IFERROR(__xludf.DUMMYFUNCTION("""COMPUTED_VALUE"""),"Florida")</f>
        <v>Florida</v>
      </c>
      <c r="W573" s="12" t="str">
        <f>IFERROR(__xludf.DUMMYFUNCTION("""COMPUTED_VALUE"""),"4482297017")</f>
        <v>4482297017</v>
      </c>
    </row>
    <row r="574">
      <c r="T574" s="12" t="str">
        <f>IFERROR(__xludf.DUMMYFUNCTION("""COMPUTED_VALUE"""),"7175832466")</f>
        <v>7175832466</v>
      </c>
      <c r="U574" s="12" t="str">
        <f>IFERROR(__xludf.DUMMYFUNCTION("""COMPUTED_VALUE"""),"MotionGassHavin")</f>
        <v>MotionGassHavin</v>
      </c>
      <c r="V574" s="12" t="str">
        <f>IFERROR(__xludf.DUMMYFUNCTION("""COMPUTED_VALUE"""),"California,Georgia,Texas,Oklahoma,Maryland")</f>
        <v>California,Georgia,Texas,Oklahoma,Maryland</v>
      </c>
      <c r="W574" s="12"/>
    </row>
    <row r="575">
      <c r="T575" s="12" t="str">
        <f>IFERROR(__xludf.DUMMYFUNCTION("""COMPUTED_VALUE"""),"7974378167")</f>
        <v>7974378167</v>
      </c>
      <c r="U575" s="12" t="str">
        <f>IFERROR(__xludf.DUMMYFUNCTION("""COMPUTED_VALUE"""),"RE_Starff")</f>
        <v>RE_Starff</v>
      </c>
      <c r="V575" s="12" t="str">
        <f>IFERROR(__xludf.DUMMYFUNCTION("""COMPUTED_VALUE"""),"North Carolina")</f>
        <v>North Carolina</v>
      </c>
      <c r="W575" s="12"/>
    </row>
    <row r="576">
      <c r="T576" s="12" t="str">
        <f>IFERROR(__xludf.DUMMYFUNCTION("""COMPUTED_VALUE"""),"6041075323")</f>
        <v>6041075323</v>
      </c>
      <c r="U576" s="12"/>
      <c r="V576" s="12" t="str">
        <f>IFERROR(__xludf.DUMMYFUNCTION("""COMPUTED_VALUE"""),"California")</f>
        <v>California</v>
      </c>
      <c r="W576" s="12"/>
    </row>
    <row r="577">
      <c r="T577" s="12" t="str">
        <f>IFERROR(__xludf.DUMMYFUNCTION("""COMPUTED_VALUE"""),"6564371778")</f>
        <v>6564371778</v>
      </c>
      <c r="U577" s="12"/>
      <c r="V577" s="12" t="str">
        <f>IFERROR(__xludf.DUMMYFUNCTION("""COMPUTED_VALUE"""),"Pennsylvania")</f>
        <v>Pennsylvania</v>
      </c>
      <c r="W577" s="12"/>
    </row>
    <row r="578">
      <c r="T578" s="12" t="str">
        <f>IFERROR(__xludf.DUMMYFUNCTION("""COMPUTED_VALUE"""),"6671838302")</f>
        <v>6671838302</v>
      </c>
      <c r="U578" s="12"/>
      <c r="V578" s="12" t="str">
        <f>IFERROR(__xludf.DUMMYFUNCTION("""COMPUTED_VALUE"""),"North Carolina")</f>
        <v>North Carolina</v>
      </c>
      <c r="W578" s="12" t="str">
        <f>IFERROR(__xludf.DUMMYFUNCTION("""COMPUTED_VALUE"""),"9804184314")</f>
        <v>9804184314</v>
      </c>
    </row>
    <row r="579">
      <c r="T579" s="12" t="str">
        <f>IFERROR(__xludf.DUMMYFUNCTION("""COMPUTED_VALUE"""),"5171819173")</f>
        <v>5171819173</v>
      </c>
      <c r="U579" s="12" t="str">
        <f>IFERROR(__xludf.DUMMYFUNCTION("""COMPUTED_VALUE"""),"PesoRxHub")</f>
        <v>PesoRxHub</v>
      </c>
      <c r="V579" s="12" t="str">
        <f>IFERROR(__xludf.DUMMYFUNCTION("""COMPUTED_VALUE"""),"New York")</f>
        <v>New York</v>
      </c>
      <c r="W579" s="12" t="str">
        <f>IFERROR(__xludf.DUMMYFUNCTION("""COMPUTED_VALUE"""),"+9087642653")</f>
        <v>+9087642653</v>
      </c>
    </row>
    <row r="580">
      <c r="T580" s="12" t="str">
        <f>IFERROR(__xludf.DUMMYFUNCTION("""COMPUTED_VALUE"""),"6735275213")</f>
        <v>6735275213</v>
      </c>
      <c r="U580" s="12"/>
      <c r="V580" s="12" t="str">
        <f>IFERROR(__xludf.DUMMYFUNCTION("""COMPUTED_VALUE"""),"California")</f>
        <v>California</v>
      </c>
      <c r="W580" s="12" t="str">
        <f>IFERROR(__xludf.DUMMYFUNCTION("""COMPUTED_VALUE"""),"9093324971")</f>
        <v>9093324971</v>
      </c>
    </row>
    <row r="581">
      <c r="T581" s="12" t="str">
        <f>IFERROR(__xludf.DUMMYFUNCTION("""COMPUTED_VALUE"""),"1189284071")</f>
        <v>1189284071</v>
      </c>
      <c r="U581" s="12" t="str">
        <f>IFERROR(__xludf.DUMMYFUNCTION("""COMPUTED_VALUE"""),"doubleup357")</f>
        <v>doubleup357</v>
      </c>
      <c r="V581" s="12" t="str">
        <f>IFERROR(__xludf.DUMMYFUNCTION("""COMPUTED_VALUE"""),"California")</f>
        <v>California</v>
      </c>
      <c r="W581" s="12" t="str">
        <f>IFERROR(__xludf.DUMMYFUNCTION("""COMPUTED_VALUE"""),"+3134245338")</f>
        <v>+3134245338</v>
      </c>
    </row>
    <row r="582">
      <c r="T582" s="12" t="str">
        <f>IFERROR(__xludf.DUMMYFUNCTION("""COMPUTED_VALUE"""),"7105887670")</f>
        <v>7105887670</v>
      </c>
      <c r="U582" s="12" t="str">
        <f>IFERROR(__xludf.DUMMYFUNCTION("""COMPUTED_VALUE"""),"Frenshyy")</f>
        <v>Frenshyy</v>
      </c>
      <c r="V582" s="12" t="str">
        <f>IFERROR(__xludf.DUMMYFUNCTION("""COMPUTED_VALUE"""),"South Carolina")</f>
        <v>South Carolina</v>
      </c>
      <c r="W582" s="12" t="str">
        <f>IFERROR(__xludf.DUMMYFUNCTION("""COMPUTED_VALUE"""),"+3053356533")</f>
        <v>+3053356533</v>
      </c>
    </row>
    <row r="583">
      <c r="T583" s="12" t="str">
        <f>IFERROR(__xludf.DUMMYFUNCTION("""COMPUTED_VALUE"""),"5008479857")</f>
        <v>5008479857</v>
      </c>
      <c r="U583" s="12"/>
      <c r="V583" s="12" t="str">
        <f>IFERROR(__xludf.DUMMYFUNCTION("""COMPUTED_VALUE"""),"New York")</f>
        <v>New York</v>
      </c>
      <c r="W583" s="12" t="str">
        <f>IFERROR(__xludf.DUMMYFUNCTION("""COMPUTED_VALUE"""),"3473222503")</f>
        <v>3473222503</v>
      </c>
    </row>
    <row r="584">
      <c r="T584" s="12" t="str">
        <f>IFERROR(__xludf.DUMMYFUNCTION("""COMPUTED_VALUE"""),"6714355292")</f>
        <v>6714355292</v>
      </c>
      <c r="U584" s="12"/>
      <c r="V584" s="12" t="str">
        <f>IFERROR(__xludf.DUMMYFUNCTION("""COMPUTED_VALUE"""),"New York")</f>
        <v>New York</v>
      </c>
      <c r="W584" s="12"/>
    </row>
    <row r="585">
      <c r="T585" s="12" t="str">
        <f>IFERROR(__xludf.DUMMYFUNCTION("""COMPUTED_VALUE"""),"7289752428")</f>
        <v>7289752428</v>
      </c>
      <c r="U585" s="12"/>
      <c r="V585" s="12" t="str">
        <f>IFERROR(__xludf.DUMMYFUNCTION("""COMPUTED_VALUE"""),"California")</f>
        <v>California</v>
      </c>
      <c r="W585" s="12" t="str">
        <f>IFERROR(__xludf.DUMMYFUNCTION("""COMPUTED_VALUE"""),"9514551221")</f>
        <v>9514551221</v>
      </c>
    </row>
    <row r="586">
      <c r="T586" s="12" t="str">
        <f>IFERROR(__xludf.DUMMYFUNCTION("""COMPUTED_VALUE"""),"5700830126")</f>
        <v>5700830126</v>
      </c>
      <c r="U586" s="12" t="str">
        <f>IFERROR(__xludf.DUMMYFUNCTION("""COMPUTED_VALUE"""),"Yitzhhak")</f>
        <v>Yitzhhak</v>
      </c>
      <c r="V586" s="12" t="str">
        <f>IFERROR(__xludf.DUMMYFUNCTION("""COMPUTED_VALUE"""),"New York,Texas,California,Florida")</f>
        <v>New York,Texas,California,Florida</v>
      </c>
      <c r="W586" s="12"/>
    </row>
    <row r="587">
      <c r="T587" s="12" t="str">
        <f>IFERROR(__xludf.DUMMYFUNCTION("""COMPUTED_VALUE"""),"418893714")</f>
        <v>418893714</v>
      </c>
      <c r="U587" s="12" t="str">
        <f>IFERROR(__xludf.DUMMYFUNCTION("""COMPUTED_VALUE"""),"ThatJustIsntEmpiricallyPossiblee")</f>
        <v>ThatJustIsntEmpiricallyPossiblee</v>
      </c>
      <c r="V587" s="12" t="str">
        <f>IFERROR(__xludf.DUMMYFUNCTION("""COMPUTED_VALUE"""),"Pennsylvania")</f>
        <v>Pennsylvania</v>
      </c>
      <c r="W587" s="12"/>
    </row>
    <row r="588">
      <c r="T588" s="12" t="str">
        <f>IFERROR(__xludf.DUMMYFUNCTION("""COMPUTED_VALUE"""),"6408961835")</f>
        <v>6408961835</v>
      </c>
      <c r="U588" s="12" t="str">
        <f>IFERROR(__xludf.DUMMYFUNCTION("""COMPUTED_VALUE"""),"Kociied")</f>
        <v>Kociied</v>
      </c>
      <c r="V588" s="12" t="str">
        <f>IFERROR(__xludf.DUMMYFUNCTION("""COMPUTED_VALUE"""),"New York,South Carolina")</f>
        <v>New York,South Carolina</v>
      </c>
      <c r="W588" s="12"/>
    </row>
    <row r="589">
      <c r="T589" s="12" t="str">
        <f>IFERROR(__xludf.DUMMYFUNCTION("""COMPUTED_VALUE"""),"7328452871")</f>
        <v>7328452871</v>
      </c>
      <c r="U589" s="12"/>
      <c r="V589" s="12" t="str">
        <f>IFERROR(__xludf.DUMMYFUNCTION("""COMPUTED_VALUE"""),"California")</f>
        <v>California</v>
      </c>
      <c r="W589" s="12" t="str">
        <f>IFERROR(__xludf.DUMMYFUNCTION("""COMPUTED_VALUE"""),"+19515420818")</f>
        <v>+19515420818</v>
      </c>
    </row>
    <row r="590">
      <c r="T590" s="12" t="str">
        <f>IFERROR(__xludf.DUMMYFUNCTION("""COMPUTED_VALUE"""),"1138722581")</f>
        <v>1138722581</v>
      </c>
      <c r="U590" s="12" t="str">
        <f>IFERROR(__xludf.DUMMYFUNCTION("""COMPUTED_VALUE"""),"OUTLET_MARKET")</f>
        <v>OUTLET_MARKET</v>
      </c>
      <c r="V590" s="12" t="str">
        <f>IFERROR(__xludf.DUMMYFUNCTION("""COMPUTED_VALUE"""),"North Carolina")</f>
        <v>North Carolina</v>
      </c>
      <c r="W590" s="12"/>
    </row>
    <row r="591">
      <c r="T591" s="12" t="str">
        <f>IFERROR(__xludf.DUMMYFUNCTION("""COMPUTED_VALUE"""),"7064521946")</f>
        <v>7064521946</v>
      </c>
      <c r="U591" s="12"/>
      <c r="V591" s="12" t="str">
        <f>IFERROR(__xludf.DUMMYFUNCTION("""COMPUTED_VALUE"""),"California")</f>
        <v>California</v>
      </c>
      <c r="W591" s="12"/>
    </row>
    <row r="592">
      <c r="T592" s="12" t="str">
        <f>IFERROR(__xludf.DUMMYFUNCTION("""COMPUTED_VALUE"""),"7142704889")</f>
        <v>7142704889</v>
      </c>
      <c r="U592" s="12"/>
      <c r="V592" s="12" t="str">
        <f>IFERROR(__xludf.DUMMYFUNCTION("""COMPUTED_VALUE"""),"California")</f>
        <v>California</v>
      </c>
      <c r="W592" s="12" t="str">
        <f>IFERROR(__xludf.DUMMYFUNCTION("""COMPUTED_VALUE"""),"6265377158")</f>
        <v>6265377158</v>
      </c>
    </row>
    <row r="593">
      <c r="T593" s="12" t="str">
        <f>IFERROR(__xludf.DUMMYFUNCTION("""COMPUTED_VALUE"""),"5841969222")</f>
        <v>5841969222</v>
      </c>
      <c r="U593" s="12"/>
      <c r="V593" s="12" t="str">
        <f>IFERROR(__xludf.DUMMYFUNCTION("""COMPUTED_VALUE"""),"California")</f>
        <v>California</v>
      </c>
      <c r="W593" s="12" t="str">
        <f>IFERROR(__xludf.DUMMYFUNCTION("""COMPUTED_VALUE"""),"9513879222")</f>
        <v>9513879222</v>
      </c>
    </row>
    <row r="594">
      <c r="T594" s="12" t="str">
        <f>IFERROR(__xludf.DUMMYFUNCTION("""COMPUTED_VALUE"""),"6487754928")</f>
        <v>6487754928</v>
      </c>
      <c r="U594" s="12"/>
      <c r="V594" s="12" t="str">
        <f>IFERROR(__xludf.DUMMYFUNCTION("""COMPUTED_VALUE"""),"Georgia")</f>
        <v>Georgia</v>
      </c>
      <c r="W594" s="12"/>
    </row>
    <row r="595">
      <c r="T595" s="12" t="str">
        <f>IFERROR(__xludf.DUMMYFUNCTION("""COMPUTED_VALUE"""),"7317925728")</f>
        <v>7317925728</v>
      </c>
      <c r="U595" s="12"/>
      <c r="V595" s="12" t="str">
        <f>IFERROR(__xludf.DUMMYFUNCTION("""COMPUTED_VALUE"""),"New York,Texas")</f>
        <v>New York,Texas</v>
      </c>
      <c r="W595" s="12" t="str">
        <f>IFERROR(__xludf.DUMMYFUNCTION("""COMPUTED_VALUE"""),"6319924989")</f>
        <v>6319924989</v>
      </c>
    </row>
    <row r="596">
      <c r="T596" s="12" t="str">
        <f>IFERROR(__xludf.DUMMYFUNCTION("""COMPUTED_VALUE"""),"6003029626")</f>
        <v>6003029626</v>
      </c>
      <c r="U596" s="12"/>
      <c r="V596" s="12" t="str">
        <f>IFERROR(__xludf.DUMMYFUNCTION("""COMPUTED_VALUE"""),"California")</f>
        <v>California</v>
      </c>
      <c r="W596" s="12" t="str">
        <f>IFERROR(__xludf.DUMMYFUNCTION("""COMPUTED_VALUE"""),"3233998691")</f>
        <v>3233998691</v>
      </c>
    </row>
    <row r="597">
      <c r="T597" s="12" t="str">
        <f>IFERROR(__xludf.DUMMYFUNCTION("""COMPUTED_VALUE"""),"5348366419")</f>
        <v>5348366419</v>
      </c>
      <c r="U597" s="12" t="str">
        <f>IFERROR(__xludf.DUMMYFUNCTION("""COMPUTED_VALUE"""),"TREEKINGZCEO")</f>
        <v>TREEKINGZCEO</v>
      </c>
      <c r="V597" s="12" t="str">
        <f>IFERROR(__xludf.DUMMYFUNCTION("""COMPUTED_VALUE"""),"Massachusetts")</f>
        <v>Massachusetts</v>
      </c>
      <c r="W597" s="12"/>
    </row>
    <row r="598">
      <c r="T598" s="12" t="str">
        <f>IFERROR(__xludf.DUMMYFUNCTION("""COMPUTED_VALUE"""),"7625009526")</f>
        <v>7625009526</v>
      </c>
      <c r="U598" s="12"/>
      <c r="V598" s="12" t="str">
        <f>IFERROR(__xludf.DUMMYFUNCTION("""COMPUTED_VALUE"""),"North Carolina,South Carolina")</f>
        <v>North Carolina,South Carolina</v>
      </c>
      <c r="W598" s="12" t="str">
        <f>IFERROR(__xludf.DUMMYFUNCTION("""COMPUTED_VALUE"""),"+8644927575")</f>
        <v>+8644927575</v>
      </c>
    </row>
    <row r="599">
      <c r="T599" s="12" t="str">
        <f>IFERROR(__xludf.DUMMYFUNCTION("""COMPUTED_VALUE"""),"5245395230")</f>
        <v>5245395230</v>
      </c>
      <c r="U599" s="12" t="str">
        <f>IFERROR(__xludf.DUMMYFUNCTION("""COMPUTED_VALUE"""),"dickcapone")</f>
        <v>dickcapone</v>
      </c>
      <c r="V599" s="12" t="str">
        <f>IFERROR(__xludf.DUMMYFUNCTION("""COMPUTED_VALUE"""),"California")</f>
        <v>California</v>
      </c>
      <c r="W599" s="12" t="str">
        <f>IFERROR(__xludf.DUMMYFUNCTION("""COMPUTED_VALUE"""),"+13233046112")</f>
        <v>+13233046112</v>
      </c>
    </row>
    <row r="600">
      <c r="T600" s="12" t="str">
        <f>IFERROR(__xludf.DUMMYFUNCTION("""COMPUTED_VALUE"""),"1571671678")</f>
        <v>1571671678</v>
      </c>
      <c r="U600" s="12"/>
      <c r="V600" s="12" t="str">
        <f>IFERROR(__xludf.DUMMYFUNCTION("""COMPUTED_VALUE"""),"Georgia")</f>
        <v>Georgia</v>
      </c>
      <c r="W600" s="12" t="str">
        <f>IFERROR(__xludf.DUMMYFUNCTION("""COMPUTED_VALUE"""),"4706688028")</f>
        <v>4706688028</v>
      </c>
    </row>
    <row r="601">
      <c r="T601" s="12" t="str">
        <f>IFERROR(__xludf.DUMMYFUNCTION("""COMPUTED_VALUE"""),"6193139290")</f>
        <v>6193139290</v>
      </c>
      <c r="U601" s="12" t="str">
        <f>IFERROR(__xludf.DUMMYFUNCTION("""COMPUTED_VALUE"""),"a1gway")</f>
        <v>a1gway</v>
      </c>
      <c r="V601" s="12" t="str">
        <f>IFERROR(__xludf.DUMMYFUNCTION("""COMPUTED_VALUE"""),"North Carolina")</f>
        <v>North Carolina</v>
      </c>
      <c r="W601" s="12" t="str">
        <f>IFERROR(__xludf.DUMMYFUNCTION("""COMPUTED_VALUE"""),"9803638704")</f>
        <v>9803638704</v>
      </c>
    </row>
    <row r="602">
      <c r="T602" s="12" t="str">
        <f>IFERROR(__xludf.DUMMYFUNCTION("""COMPUTED_VALUE"""),"1203625211")</f>
        <v>1203625211</v>
      </c>
      <c r="U602" s="12" t="str">
        <f>IFERROR(__xludf.DUMMYFUNCTION("""COMPUTED_VALUE"""),"yuhboistrap1")</f>
        <v>yuhboistrap1</v>
      </c>
      <c r="V602" s="12" t="str">
        <f>IFERROR(__xludf.DUMMYFUNCTION("""COMPUTED_VALUE"""),"California,Massachusetts")</f>
        <v>California,Massachusetts</v>
      </c>
      <c r="W602" s="12" t="str">
        <f>IFERROR(__xludf.DUMMYFUNCTION("""COMPUTED_VALUE"""),"9782410437")</f>
        <v>9782410437</v>
      </c>
    </row>
    <row r="603">
      <c r="T603" s="12" t="str">
        <f>IFERROR(__xludf.DUMMYFUNCTION("""COMPUTED_VALUE"""),"7444161541")</f>
        <v>7444161541</v>
      </c>
      <c r="U603" s="12"/>
      <c r="V603" s="12" t="str">
        <f>IFERROR(__xludf.DUMMYFUNCTION("""COMPUTED_VALUE"""),"South Carolina,North Carolina")</f>
        <v>South Carolina,North Carolina</v>
      </c>
      <c r="W603" s="12" t="str">
        <f>IFERROR(__xludf.DUMMYFUNCTION("""COMPUTED_VALUE"""),"8644376667")</f>
        <v>8644376667</v>
      </c>
    </row>
    <row r="604">
      <c r="T604" s="12" t="str">
        <f>IFERROR(__xludf.DUMMYFUNCTION("""COMPUTED_VALUE"""),"5924055652")</f>
        <v>5924055652</v>
      </c>
      <c r="U604" s="12"/>
      <c r="V604" s="12" t="str">
        <f>IFERROR(__xludf.DUMMYFUNCTION("""COMPUTED_VALUE"""),"Florida")</f>
        <v>Florida</v>
      </c>
      <c r="W604" s="12" t="str">
        <f>IFERROR(__xludf.DUMMYFUNCTION("""COMPUTED_VALUE"""),"6892179962")</f>
        <v>6892179962</v>
      </c>
    </row>
    <row r="605">
      <c r="T605" s="12" t="str">
        <f>IFERROR(__xludf.DUMMYFUNCTION("""COMPUTED_VALUE"""),"6390085469")</f>
        <v>6390085469</v>
      </c>
      <c r="U605" s="12"/>
      <c r="V605" s="12" t="str">
        <f>IFERROR(__xludf.DUMMYFUNCTION("""COMPUTED_VALUE"""),"California,Florida")</f>
        <v>California,Florida</v>
      </c>
      <c r="W605" s="12" t="str">
        <f>IFERROR(__xludf.DUMMYFUNCTION("""COMPUTED_VALUE"""),"+12133325780")</f>
        <v>+12133325780</v>
      </c>
    </row>
    <row r="606">
      <c r="T606" s="12" t="str">
        <f>IFERROR(__xludf.DUMMYFUNCTION("""COMPUTED_VALUE"""),"7240179898")</f>
        <v>7240179898</v>
      </c>
      <c r="U606" s="12"/>
      <c r="V606" s="12" t="str">
        <f>IFERROR(__xludf.DUMMYFUNCTION("""COMPUTED_VALUE"""),"Georgia")</f>
        <v>Georgia</v>
      </c>
      <c r="W606" s="12" t="str">
        <f>IFERROR(__xludf.DUMMYFUNCTION("""COMPUTED_VALUE"""),"+16786772591")</f>
        <v>+16786772591</v>
      </c>
    </row>
    <row r="607">
      <c r="T607" s="12" t="str">
        <f>IFERROR(__xludf.DUMMYFUNCTION("""COMPUTED_VALUE"""),"8141326741")</f>
        <v>8141326741</v>
      </c>
      <c r="U607" s="12"/>
      <c r="V607" s="12" t="str">
        <f>IFERROR(__xludf.DUMMYFUNCTION("""COMPUTED_VALUE"""),"Florida")</f>
        <v>Florida</v>
      </c>
      <c r="W607" s="12"/>
    </row>
    <row r="608">
      <c r="T608" s="12" t="str">
        <f>IFERROR(__xludf.DUMMYFUNCTION("""COMPUTED_VALUE"""),"7466146666")</f>
        <v>7466146666</v>
      </c>
      <c r="U608" s="12"/>
      <c r="V608" s="12" t="str">
        <f>IFERROR(__xludf.DUMMYFUNCTION("""COMPUTED_VALUE"""),"New York,Virginia,North Carolina,Texas")</f>
        <v>New York,Virginia,North Carolina,Texas</v>
      </c>
      <c r="W608" s="12" t="str">
        <f>IFERROR(__xludf.DUMMYFUNCTION("""COMPUTED_VALUE"""),"5854859082")</f>
        <v>5854859082</v>
      </c>
    </row>
    <row r="609">
      <c r="T609" s="12" t="str">
        <f>IFERROR(__xludf.DUMMYFUNCTION("""COMPUTED_VALUE"""),"7731771002")</f>
        <v>7731771002</v>
      </c>
      <c r="U609" s="12"/>
      <c r="V609" s="12" t="str">
        <f>IFERROR(__xludf.DUMMYFUNCTION("""COMPUTED_VALUE"""),"North Carolina")</f>
        <v>North Carolina</v>
      </c>
      <c r="W609" s="12"/>
    </row>
    <row r="610">
      <c r="T610" s="12" t="str">
        <f>IFERROR(__xludf.DUMMYFUNCTION("""COMPUTED_VALUE"""),"7254991478")</f>
        <v>7254991478</v>
      </c>
      <c r="U610" s="12"/>
      <c r="V610" s="12" t="str">
        <f>IFERROR(__xludf.DUMMYFUNCTION("""COMPUTED_VALUE"""),"Georgia")</f>
        <v>Georgia</v>
      </c>
      <c r="W610" s="12" t="str">
        <f>IFERROR(__xludf.DUMMYFUNCTION("""COMPUTED_VALUE"""),"8138386972")</f>
        <v>8138386972</v>
      </c>
    </row>
    <row r="611">
      <c r="T611" s="12" t="str">
        <f>IFERROR(__xludf.DUMMYFUNCTION("""COMPUTED_VALUE"""),"1523128794")</f>
        <v>1523128794</v>
      </c>
      <c r="U611" s="12" t="str">
        <f>IFERROR(__xludf.DUMMYFUNCTION("""COMPUTED_VALUE"""),"chinola57")</f>
        <v>chinola57</v>
      </c>
      <c r="V611" s="12" t="str">
        <f>IFERROR(__xludf.DUMMYFUNCTION("""COMPUTED_VALUE"""),"California")</f>
        <v>California</v>
      </c>
      <c r="W611" s="12" t="str">
        <f>IFERROR(__xludf.DUMMYFUNCTION("""COMPUTED_VALUE"""),"5628059511")</f>
        <v>5628059511</v>
      </c>
    </row>
    <row r="612">
      <c r="T612" s="12" t="str">
        <f>IFERROR(__xludf.DUMMYFUNCTION("""COMPUTED_VALUE"""),"1493430168")</f>
        <v>1493430168</v>
      </c>
      <c r="U612" s="12" t="str">
        <f>IFERROR(__xludf.DUMMYFUNCTION("""COMPUTED_VALUE"""),"trivo1981")</f>
        <v>trivo1981</v>
      </c>
      <c r="V612" s="12" t="str">
        <f>IFERROR(__xludf.DUMMYFUNCTION("""COMPUTED_VALUE"""),"California")</f>
        <v>California</v>
      </c>
      <c r="W612" s="12" t="str">
        <f>IFERROR(__xludf.DUMMYFUNCTION("""COMPUTED_VALUE"""),"9102170942")</f>
        <v>9102170942</v>
      </c>
    </row>
    <row r="613">
      <c r="T613" s="12" t="str">
        <f>IFERROR(__xludf.DUMMYFUNCTION("""COMPUTED_VALUE"""),"5719088699")</f>
        <v>5719088699</v>
      </c>
      <c r="U613" s="12"/>
      <c r="V613" s="12" t="str">
        <f>IFERROR(__xludf.DUMMYFUNCTION("""COMPUTED_VALUE"""),"California")</f>
        <v>California</v>
      </c>
      <c r="W613" s="12" t="str">
        <f>IFERROR(__xludf.DUMMYFUNCTION("""COMPUTED_VALUE"""),"2139521550")</f>
        <v>2139521550</v>
      </c>
    </row>
    <row r="614">
      <c r="T614" s="12" t="str">
        <f>IFERROR(__xludf.DUMMYFUNCTION("""COMPUTED_VALUE"""),"7560007492")</f>
        <v>7560007492</v>
      </c>
      <c r="U614" s="12"/>
      <c r="V614" s="12" t="str">
        <f>IFERROR(__xludf.DUMMYFUNCTION("""COMPUTED_VALUE"""),"South Carolina")</f>
        <v>South Carolina</v>
      </c>
      <c r="W614" s="12" t="str">
        <f>IFERROR(__xludf.DUMMYFUNCTION("""COMPUTED_VALUE"""),"+17167170230")</f>
        <v>+17167170230</v>
      </c>
    </row>
    <row r="615">
      <c r="T615" s="12" t="str">
        <f>IFERROR(__xludf.DUMMYFUNCTION("""COMPUTED_VALUE"""),"6596031903")</f>
        <v>6596031903</v>
      </c>
      <c r="U615" s="12" t="str">
        <f>IFERROR(__xludf.DUMMYFUNCTION("""COMPUTED_VALUE"""),"Karellnganso")</f>
        <v>Karellnganso</v>
      </c>
      <c r="V615" s="12" t="str">
        <f>IFERROR(__xludf.DUMMYFUNCTION("""COMPUTED_VALUE"""),"Massachusetts")</f>
        <v>Massachusetts</v>
      </c>
      <c r="W615" s="12"/>
    </row>
    <row r="616">
      <c r="T616" s="12" t="str">
        <f>IFERROR(__xludf.DUMMYFUNCTION("""COMPUTED_VALUE"""),"7035911849")</f>
        <v>7035911849</v>
      </c>
      <c r="U616" s="12"/>
      <c r="V616" s="12" t="str">
        <f>IFERROR(__xludf.DUMMYFUNCTION("""COMPUTED_VALUE"""),"South Carolina")</f>
        <v>South Carolina</v>
      </c>
      <c r="W616" s="12" t="str">
        <f>IFERROR(__xludf.DUMMYFUNCTION("""COMPUTED_VALUE"""),"8032910317")</f>
        <v>8032910317</v>
      </c>
    </row>
    <row r="617">
      <c r="T617" s="12" t="str">
        <f>IFERROR(__xludf.DUMMYFUNCTION("""COMPUTED_VALUE"""),"7366426343")</f>
        <v>7366426343</v>
      </c>
      <c r="U617" s="12" t="str">
        <f>IFERROR(__xludf.DUMMYFUNCTION("""COMPUTED_VALUE"""),"getingmoneyfast")</f>
        <v>getingmoneyfast</v>
      </c>
      <c r="V617" s="12" t="str">
        <f>IFERROR(__xludf.DUMMYFUNCTION("""COMPUTED_VALUE"""),"New York")</f>
        <v>New York</v>
      </c>
      <c r="W617" s="12"/>
    </row>
    <row r="618">
      <c r="T618" s="12" t="str">
        <f>IFERROR(__xludf.DUMMYFUNCTION("""COMPUTED_VALUE"""),"6098972656")</f>
        <v>6098972656</v>
      </c>
      <c r="U618" s="12"/>
      <c r="V618" s="12" t="str">
        <f>IFERROR(__xludf.DUMMYFUNCTION("""COMPUTED_VALUE"""),"Virginia,North Carolina")</f>
        <v>Virginia,North Carolina</v>
      </c>
      <c r="W618" s="12"/>
    </row>
    <row r="619">
      <c r="T619" s="12" t="str">
        <f>IFERROR(__xludf.DUMMYFUNCTION("""COMPUTED_VALUE"""),"5194318055")</f>
        <v>5194318055</v>
      </c>
      <c r="U619" s="12"/>
      <c r="V619" s="12" t="str">
        <f>IFERROR(__xludf.DUMMYFUNCTION("""COMPUTED_VALUE"""),"Maryland")</f>
        <v>Maryland</v>
      </c>
      <c r="W619" s="12" t="str">
        <f>IFERROR(__xludf.DUMMYFUNCTION("""COMPUTED_VALUE"""),"+2404449096")</f>
        <v>+2404449096</v>
      </c>
    </row>
    <row r="620">
      <c r="T620" s="12" t="str">
        <f>IFERROR(__xludf.DUMMYFUNCTION("""COMPUTED_VALUE"""),"7657298541")</f>
        <v>7657298541</v>
      </c>
      <c r="U620" s="12"/>
      <c r="V620" s="12" t="str">
        <f>IFERROR(__xludf.DUMMYFUNCTION("""COMPUTED_VALUE"""),"California")</f>
        <v>California</v>
      </c>
      <c r="W620" s="12" t="str">
        <f>IFERROR(__xludf.DUMMYFUNCTION("""COMPUTED_VALUE"""),"7343609254")</f>
        <v>7343609254</v>
      </c>
    </row>
    <row r="621">
      <c r="T621" s="12" t="str">
        <f>IFERROR(__xludf.DUMMYFUNCTION("""COMPUTED_VALUE"""),"1465177259")</f>
        <v>1465177259</v>
      </c>
      <c r="U621" s="12" t="str">
        <f>IFERROR(__xludf.DUMMYFUNCTION("""COMPUTED_VALUE"""),"ThuGMoDy")</f>
        <v>ThuGMoDy</v>
      </c>
      <c r="V621" s="12" t="str">
        <f>IFERROR(__xludf.DUMMYFUNCTION("""COMPUTED_VALUE"""),"California")</f>
        <v>California</v>
      </c>
      <c r="W621" s="12" t="str">
        <f>IFERROR(__xludf.DUMMYFUNCTION("""COMPUTED_VALUE"""),"7147151472")</f>
        <v>7147151472</v>
      </c>
    </row>
    <row r="622">
      <c r="T622" s="12" t="str">
        <f>IFERROR(__xludf.DUMMYFUNCTION("""COMPUTED_VALUE"""),"8034305827")</f>
        <v>8034305827</v>
      </c>
      <c r="U622" s="12"/>
      <c r="V622" s="12" t="str">
        <f>IFERROR(__xludf.DUMMYFUNCTION("""COMPUTED_VALUE"""),"California")</f>
        <v>California</v>
      </c>
      <c r="W622" s="12"/>
    </row>
    <row r="623">
      <c r="T623" s="12" t="str">
        <f>IFERROR(__xludf.DUMMYFUNCTION("""COMPUTED_VALUE"""),"6332835443")</f>
        <v>6332835443</v>
      </c>
      <c r="U623" s="12"/>
      <c r="V623" s="12" t="str">
        <f>IFERROR(__xludf.DUMMYFUNCTION("""COMPUTED_VALUE"""),"California")</f>
        <v>California</v>
      </c>
      <c r="W623" s="12" t="str">
        <f>IFERROR(__xludf.DUMMYFUNCTION("""COMPUTED_VALUE"""),"+9514878262")</f>
        <v>+9514878262</v>
      </c>
    </row>
    <row r="624">
      <c r="T624" s="12" t="str">
        <f>IFERROR(__xludf.DUMMYFUNCTION("""COMPUTED_VALUE"""),"7049085856")</f>
        <v>7049085856</v>
      </c>
      <c r="U624" s="12"/>
      <c r="V624" s="12" t="str">
        <f>IFERROR(__xludf.DUMMYFUNCTION("""COMPUTED_VALUE"""),"Florida")</f>
        <v>Florida</v>
      </c>
      <c r="W624" s="12"/>
    </row>
    <row r="625">
      <c r="T625" s="12" t="str">
        <f>IFERROR(__xludf.DUMMYFUNCTION("""COMPUTED_VALUE"""),"7624332852")</f>
        <v>7624332852</v>
      </c>
      <c r="U625" s="12"/>
      <c r="V625" s="12" t="str">
        <f>IFERROR(__xludf.DUMMYFUNCTION("""COMPUTED_VALUE"""),"Georgia")</f>
        <v>Georgia</v>
      </c>
      <c r="W625" s="12" t="str">
        <f>IFERROR(__xludf.DUMMYFUNCTION("""COMPUTED_VALUE"""),"+16788185980")</f>
        <v>+16788185980</v>
      </c>
    </row>
    <row r="626">
      <c r="T626" s="12" t="str">
        <f>IFERROR(__xludf.DUMMYFUNCTION("""COMPUTED_VALUE"""),"5922738349")</f>
        <v>5922738349</v>
      </c>
      <c r="U626" s="12"/>
      <c r="V626" s="12" t="str">
        <f>IFERROR(__xludf.DUMMYFUNCTION("""COMPUTED_VALUE"""),"New York,Texas")</f>
        <v>New York,Texas</v>
      </c>
      <c r="W626" s="12"/>
    </row>
    <row r="627">
      <c r="T627" s="12" t="str">
        <f>IFERROR(__xludf.DUMMYFUNCTION("""COMPUTED_VALUE"""),"923069762")</f>
        <v>923069762</v>
      </c>
      <c r="U627" s="12"/>
      <c r="V627" s="12" t="str">
        <f>IFERROR(__xludf.DUMMYFUNCTION("""COMPUTED_VALUE"""),"California,Oklahoma,Florida")</f>
        <v>California,Oklahoma,Florida</v>
      </c>
      <c r="W627" s="12" t="str">
        <f>IFERROR(__xludf.DUMMYFUNCTION("""COMPUTED_VALUE"""),"+12792343954")</f>
        <v>+12792343954</v>
      </c>
    </row>
    <row r="628">
      <c r="T628" s="12" t="str">
        <f>IFERROR(__xludf.DUMMYFUNCTION("""COMPUTED_VALUE"""),"7677654494")</f>
        <v>7677654494</v>
      </c>
      <c r="U628" s="12"/>
      <c r="V628" s="12" t="str">
        <f>IFERROR(__xludf.DUMMYFUNCTION("""COMPUTED_VALUE"""),"South Carolina")</f>
        <v>South Carolina</v>
      </c>
      <c r="W628" s="12" t="str">
        <f>IFERROR(__xludf.DUMMYFUNCTION("""COMPUTED_VALUE"""),"9323203962")</f>
        <v>9323203962</v>
      </c>
    </row>
    <row r="629">
      <c r="T629" s="12" t="str">
        <f>IFERROR(__xludf.DUMMYFUNCTION("""COMPUTED_VALUE"""),"1439662773")</f>
        <v>1439662773</v>
      </c>
      <c r="U629" s="12" t="str">
        <f>IFERROR(__xludf.DUMMYFUNCTION("""COMPUTED_VALUE"""),"nokapexotics")</f>
        <v>nokapexotics</v>
      </c>
      <c r="V629" s="12" t="str">
        <f>IFERROR(__xludf.DUMMYFUNCTION("""COMPUTED_VALUE"""),"Georgia")</f>
        <v>Georgia</v>
      </c>
      <c r="W629" s="12" t="str">
        <f>IFERROR(__xludf.DUMMYFUNCTION("""COMPUTED_VALUE"""),"4706423281")</f>
        <v>4706423281</v>
      </c>
    </row>
    <row r="630">
      <c r="T630" s="12" t="str">
        <f>IFERROR(__xludf.DUMMYFUNCTION("""COMPUTED_VALUE"""),"1919589589")</f>
        <v>1919589589</v>
      </c>
      <c r="U630" s="12" t="str">
        <f>IFERROR(__xludf.DUMMYFUNCTION("""COMPUTED_VALUE"""),"e_duble_d")</f>
        <v>e_duble_d</v>
      </c>
      <c r="V630" s="12" t="str">
        <f>IFERROR(__xludf.DUMMYFUNCTION("""COMPUTED_VALUE"""),"California")</f>
        <v>California</v>
      </c>
      <c r="W630" s="12" t="str">
        <f>IFERROR(__xludf.DUMMYFUNCTION("""COMPUTED_VALUE"""),"5623188080")</f>
        <v>5623188080</v>
      </c>
    </row>
    <row r="631">
      <c r="T631" s="12" t="str">
        <f>IFERROR(__xludf.DUMMYFUNCTION("""COMPUTED_VALUE"""),"5490778582")</f>
        <v>5490778582</v>
      </c>
      <c r="U631" s="12"/>
      <c r="V631" s="12" t="str">
        <f>IFERROR(__xludf.DUMMYFUNCTION("""COMPUTED_VALUE"""),"North Carolina")</f>
        <v>North Carolina</v>
      </c>
      <c r="W631" s="12"/>
    </row>
    <row r="632">
      <c r="T632" s="12" t="str">
        <f>IFERROR(__xludf.DUMMYFUNCTION("""COMPUTED_VALUE"""),"7138503012")</f>
        <v>7138503012</v>
      </c>
      <c r="U632" s="12" t="str">
        <f>IFERROR(__xludf.DUMMYFUNCTION("""COMPUTED_VALUE"""),"find_aroute")</f>
        <v>find_aroute</v>
      </c>
      <c r="V632" s="12" t="str">
        <f>IFERROR(__xludf.DUMMYFUNCTION("""COMPUTED_VALUE"""),"New York,Georgia")</f>
        <v>New York,Georgia</v>
      </c>
      <c r="W632" s="12" t="str">
        <f>IFERROR(__xludf.DUMMYFUNCTION("""COMPUTED_VALUE"""),"9296911507")</f>
        <v>9296911507</v>
      </c>
    </row>
    <row r="633">
      <c r="T633" s="12" t="str">
        <f>IFERROR(__xludf.DUMMYFUNCTION("""COMPUTED_VALUE"""),"6316925702")</f>
        <v>6316925702</v>
      </c>
      <c r="U633" s="12" t="str">
        <f>IFERROR(__xludf.DUMMYFUNCTION("""COMPUTED_VALUE"""),"Emily_colonn")</f>
        <v>Emily_colonn</v>
      </c>
      <c r="V633" s="12" t="str">
        <f>IFERROR(__xludf.DUMMYFUNCTION("""COMPUTED_VALUE"""),"New York,Florida,California")</f>
        <v>New York,Florida,California</v>
      </c>
      <c r="W633" s="12"/>
    </row>
    <row r="634">
      <c r="T634" s="12" t="str">
        <f>IFERROR(__xludf.DUMMYFUNCTION("""COMPUTED_VALUE"""),"7268027580")</f>
        <v>7268027580</v>
      </c>
      <c r="U634" s="12"/>
      <c r="V634" s="12" t="str">
        <f>IFERROR(__xludf.DUMMYFUNCTION("""COMPUTED_VALUE"""),"Georgia")</f>
        <v>Georgia</v>
      </c>
      <c r="W634" s="12"/>
    </row>
    <row r="635">
      <c r="T635" s="12" t="str">
        <f>IFERROR(__xludf.DUMMYFUNCTION("""COMPUTED_VALUE"""),"6692420156")</f>
        <v>6692420156</v>
      </c>
      <c r="U635" s="12" t="str">
        <f>IFERROR(__xludf.DUMMYFUNCTION("""COMPUTED_VALUE"""),"thezoekief")</f>
        <v>thezoekief</v>
      </c>
      <c r="V635" s="12" t="str">
        <f>IFERROR(__xludf.DUMMYFUNCTION("""COMPUTED_VALUE"""),"Oklahoma,Maryland")</f>
        <v>Oklahoma,Maryland</v>
      </c>
      <c r="W635" s="12"/>
    </row>
    <row r="636">
      <c r="T636" s="12" t="str">
        <f>IFERROR(__xludf.DUMMYFUNCTION("""COMPUTED_VALUE"""),"7066337461")</f>
        <v>7066337461</v>
      </c>
      <c r="U636" s="12"/>
      <c r="V636" s="12" t="str">
        <f>IFERROR(__xludf.DUMMYFUNCTION("""COMPUTED_VALUE"""),"Pennsylvania")</f>
        <v>Pennsylvania</v>
      </c>
      <c r="W636" s="12"/>
    </row>
    <row r="637">
      <c r="T637" s="12" t="str">
        <f>IFERROR(__xludf.DUMMYFUNCTION("""COMPUTED_VALUE"""),"5123413669")</f>
        <v>5123413669</v>
      </c>
      <c r="U637" s="12" t="str">
        <f>IFERROR(__xludf.DUMMYFUNCTION("""COMPUTED_VALUE"""),"KingZay4CK")</f>
        <v>KingZay4CK</v>
      </c>
      <c r="V637" s="12" t="str">
        <f>IFERROR(__xludf.DUMMYFUNCTION("""COMPUTED_VALUE"""),"New York,Pennsylvania")</f>
        <v>New York,Pennsylvania</v>
      </c>
      <c r="W637" s="12"/>
    </row>
    <row r="638">
      <c r="T638" s="12" t="str">
        <f>IFERROR(__xludf.DUMMYFUNCTION("""COMPUTED_VALUE"""),"6826537226")</f>
        <v>6826537226</v>
      </c>
      <c r="U638" s="12"/>
      <c r="V638" s="12" t="str">
        <f>IFERROR(__xludf.DUMMYFUNCTION("""COMPUTED_VALUE"""),"Texas")</f>
        <v>Texas</v>
      </c>
      <c r="W638" s="12" t="str">
        <f>IFERROR(__xludf.DUMMYFUNCTION("""COMPUTED_VALUE"""),"9152190429")</f>
        <v>9152190429</v>
      </c>
    </row>
    <row r="639">
      <c r="T639" s="12" t="str">
        <f>IFERROR(__xludf.DUMMYFUNCTION("""COMPUTED_VALUE"""),"1998777056")</f>
        <v>1998777056</v>
      </c>
      <c r="U639" s="12" t="str">
        <f>IFERROR(__xludf.DUMMYFUNCTION("""COMPUTED_VALUE"""),"hoodfamee")</f>
        <v>hoodfamee</v>
      </c>
      <c r="V639" s="12" t="str">
        <f>IFERROR(__xludf.DUMMYFUNCTION("""COMPUTED_VALUE"""),"Georgia")</f>
        <v>Georgia</v>
      </c>
      <c r="W639" s="12" t="str">
        <f>IFERROR(__xludf.DUMMYFUNCTION("""COMPUTED_VALUE"""),"+14049132578")</f>
        <v>+14049132578</v>
      </c>
    </row>
    <row r="640">
      <c r="T640" s="12" t="str">
        <f>IFERROR(__xludf.DUMMYFUNCTION("""COMPUTED_VALUE"""),"7824864145")</f>
        <v>7824864145</v>
      </c>
      <c r="U640" s="12"/>
      <c r="V640" s="12" t="str">
        <f>IFERROR(__xludf.DUMMYFUNCTION("""COMPUTED_VALUE"""),"Pennsylvania,Virginia")</f>
        <v>Pennsylvania,Virginia</v>
      </c>
      <c r="W640" s="12"/>
    </row>
    <row r="641">
      <c r="T641" s="12" t="str">
        <f>IFERROR(__xludf.DUMMYFUNCTION("""COMPUTED_VALUE"""),"5798844658")</f>
        <v>5798844658</v>
      </c>
      <c r="U641" s="12"/>
      <c r="V641" s="12" t="str">
        <f>IFERROR(__xludf.DUMMYFUNCTION("""COMPUTED_VALUE"""),"Georgia")</f>
        <v>Georgia</v>
      </c>
      <c r="W641" s="12"/>
    </row>
    <row r="642">
      <c r="T642" s="12" t="str">
        <f>IFERROR(__xludf.DUMMYFUNCTION("""COMPUTED_VALUE"""),"6124266185")</f>
        <v>6124266185</v>
      </c>
      <c r="U642" s="12" t="str">
        <f>IFERROR(__xludf.DUMMYFUNCTION("""COMPUTED_VALUE"""),"Pnut636")</f>
        <v>Pnut636</v>
      </c>
      <c r="V642" s="12" t="str">
        <f>IFERROR(__xludf.DUMMYFUNCTION("""COMPUTED_VALUE"""),"New York")</f>
        <v>New York</v>
      </c>
      <c r="W642" s="12" t="str">
        <f>IFERROR(__xludf.DUMMYFUNCTION("""COMPUTED_VALUE"""),"3154474762")</f>
        <v>3154474762</v>
      </c>
    </row>
    <row r="643">
      <c r="T643" s="12" t="str">
        <f>IFERROR(__xludf.DUMMYFUNCTION("""COMPUTED_VALUE"""),"658753535")</f>
        <v>658753535</v>
      </c>
      <c r="U643" s="12" t="str">
        <f>IFERROR(__xludf.DUMMYFUNCTION("""COMPUTED_VALUE"""),"CB7825")</f>
        <v>CB7825</v>
      </c>
      <c r="V643" s="12" t="str">
        <f>IFERROR(__xludf.DUMMYFUNCTION("""COMPUTED_VALUE"""),"Virginia")</f>
        <v>Virginia</v>
      </c>
      <c r="W643" s="12"/>
    </row>
    <row r="644">
      <c r="T644" s="12" t="str">
        <f>IFERROR(__xludf.DUMMYFUNCTION("""COMPUTED_VALUE"""),"7128336836")</f>
        <v>7128336836</v>
      </c>
      <c r="U644" s="12"/>
      <c r="V644" s="12" t="str">
        <f>IFERROR(__xludf.DUMMYFUNCTION("""COMPUTED_VALUE"""),"South Carolina")</f>
        <v>South Carolina</v>
      </c>
      <c r="W644" s="12" t="str">
        <f>IFERROR(__xludf.DUMMYFUNCTION("""COMPUTED_VALUE"""),"+18037472008")</f>
        <v>+18037472008</v>
      </c>
    </row>
    <row r="645">
      <c r="T645" s="12" t="str">
        <f>IFERROR(__xludf.DUMMYFUNCTION("""COMPUTED_VALUE"""),"7415847130")</f>
        <v>7415847130</v>
      </c>
      <c r="U645" s="12"/>
      <c r="V645" s="12" t="str">
        <f>IFERROR(__xludf.DUMMYFUNCTION("""COMPUTED_VALUE"""),"Georgia,Florida")</f>
        <v>Georgia,Florida</v>
      </c>
      <c r="W645" s="12" t="str">
        <f>IFERROR(__xludf.DUMMYFUNCTION("""COMPUTED_VALUE"""),"4044300290")</f>
        <v>4044300290</v>
      </c>
    </row>
    <row r="646">
      <c r="T646" s="12" t="str">
        <f>IFERROR(__xludf.DUMMYFUNCTION("""COMPUTED_VALUE"""),"7738579575")</f>
        <v>7738579575</v>
      </c>
      <c r="U646" s="12"/>
      <c r="V646" s="12" t="str">
        <f>IFERROR(__xludf.DUMMYFUNCTION("""COMPUTED_VALUE"""),"Texas")</f>
        <v>Texas</v>
      </c>
      <c r="W646" s="12"/>
    </row>
    <row r="647">
      <c r="T647" s="12" t="str">
        <f>IFERROR(__xludf.DUMMYFUNCTION("""COMPUTED_VALUE"""),"6714140403")</f>
        <v>6714140403</v>
      </c>
      <c r="U647" s="12" t="str">
        <f>IFERROR(__xludf.DUMMYFUNCTION("""COMPUTED_VALUE"""),"Skinny016")</f>
        <v>Skinny016</v>
      </c>
      <c r="V647" s="12" t="str">
        <f>IFERROR(__xludf.DUMMYFUNCTION("""COMPUTED_VALUE"""),"Virginia")</f>
        <v>Virginia</v>
      </c>
      <c r="W647" s="12"/>
    </row>
    <row r="648">
      <c r="T648" s="12" t="str">
        <f>IFERROR(__xludf.DUMMYFUNCTION("""COMPUTED_VALUE"""),"1414689088")</f>
        <v>1414689088</v>
      </c>
      <c r="U648" s="12" t="str">
        <f>IFERROR(__xludf.DUMMYFUNCTION("""COMPUTED_VALUE"""),"TrapOsama448")</f>
        <v>TrapOsama448</v>
      </c>
      <c r="V648" s="12" t="str">
        <f>IFERROR(__xludf.DUMMYFUNCTION("""COMPUTED_VALUE"""),"South Carolina")</f>
        <v>South Carolina</v>
      </c>
      <c r="W648" s="12" t="str">
        <f>IFERROR(__xludf.DUMMYFUNCTION("""COMPUTED_VALUE"""),"8032106097")</f>
        <v>8032106097</v>
      </c>
    </row>
    <row r="649">
      <c r="T649" s="12" t="str">
        <f>IFERROR(__xludf.DUMMYFUNCTION("""COMPUTED_VALUE"""),"5529868420")</f>
        <v>5529868420</v>
      </c>
      <c r="U649" s="12" t="str">
        <f>IFERROR(__xludf.DUMMYFUNCTION("""COMPUTED_VALUE"""),"vazabags_540")</f>
        <v>vazabags_540</v>
      </c>
      <c r="V649" s="12" t="str">
        <f>IFERROR(__xludf.DUMMYFUNCTION("""COMPUTED_VALUE"""),"North Carolina,Virginia")</f>
        <v>North Carolina,Virginia</v>
      </c>
      <c r="W649" s="12"/>
    </row>
    <row r="650">
      <c r="T650" s="12" t="str">
        <f>IFERROR(__xludf.DUMMYFUNCTION("""COMPUTED_VALUE"""),"1315101369")</f>
        <v>1315101369</v>
      </c>
      <c r="U650" s="12" t="str">
        <f>IFERROR(__xludf.DUMMYFUNCTION("""COMPUTED_VALUE"""),"BigGwaupfromthe6")</f>
        <v>BigGwaupfromthe6</v>
      </c>
      <c r="V650" s="12" t="str">
        <f>IFERROR(__xludf.DUMMYFUNCTION("""COMPUTED_VALUE"""),"North Carolina")</f>
        <v>North Carolina</v>
      </c>
      <c r="W650" s="12" t="str">
        <f>IFERROR(__xludf.DUMMYFUNCTION("""COMPUTED_VALUE"""),"2522279084")</f>
        <v>2522279084</v>
      </c>
    </row>
    <row r="651">
      <c r="T651" s="12" t="str">
        <f>IFERROR(__xludf.DUMMYFUNCTION("""COMPUTED_VALUE"""),"6931604239")</f>
        <v>6931604239</v>
      </c>
      <c r="U651" s="12"/>
      <c r="V651" s="12" t="str">
        <f>IFERROR(__xludf.DUMMYFUNCTION("""COMPUTED_VALUE"""),"North Carolina")</f>
        <v>North Carolina</v>
      </c>
      <c r="W651" s="12" t="str">
        <f>IFERROR(__xludf.DUMMYFUNCTION("""COMPUTED_VALUE"""),"9197292703")</f>
        <v>9197292703</v>
      </c>
    </row>
    <row r="652">
      <c r="T652" s="12" t="str">
        <f>IFERROR(__xludf.DUMMYFUNCTION("""COMPUTED_VALUE"""),"6847102257")</f>
        <v>6847102257</v>
      </c>
      <c r="U652" s="12"/>
      <c r="V652" s="12" t="str">
        <f>IFERROR(__xludf.DUMMYFUNCTION("""COMPUTED_VALUE"""),"North Carolina")</f>
        <v>North Carolina</v>
      </c>
      <c r="W652" s="12" t="str">
        <f>IFERROR(__xludf.DUMMYFUNCTION("""COMPUTED_VALUE"""),"9108252079")</f>
        <v>9108252079</v>
      </c>
    </row>
    <row r="653">
      <c r="T653" s="12" t="str">
        <f>IFERROR(__xludf.DUMMYFUNCTION("""COMPUTED_VALUE"""),"5270430266")</f>
        <v>5270430266</v>
      </c>
      <c r="U653" s="12" t="str">
        <f>IFERROR(__xludf.DUMMYFUNCTION("""COMPUTED_VALUE"""),"Tywitdamotion")</f>
        <v>Tywitdamotion</v>
      </c>
      <c r="V653" s="12" t="str">
        <f>IFERROR(__xludf.DUMMYFUNCTION("""COMPUTED_VALUE"""),"North Carolina")</f>
        <v>North Carolina</v>
      </c>
      <c r="W653" s="12" t="str">
        <f>IFERROR(__xludf.DUMMYFUNCTION("""COMPUTED_VALUE"""),"7043459073")</f>
        <v>7043459073</v>
      </c>
    </row>
    <row r="654">
      <c r="T654" s="12" t="str">
        <f>IFERROR(__xludf.DUMMYFUNCTION("""COMPUTED_VALUE"""),"6203727653")</f>
        <v>6203727653</v>
      </c>
      <c r="U654" s="12"/>
      <c r="V654" s="12" t="str">
        <f>IFERROR(__xludf.DUMMYFUNCTION("""COMPUTED_VALUE"""),"Delaware")</f>
        <v>Delaware</v>
      </c>
      <c r="W654" s="12" t="str">
        <f>IFERROR(__xludf.DUMMYFUNCTION("""COMPUTED_VALUE"""),"+13023670432")</f>
        <v>+13023670432</v>
      </c>
    </row>
    <row r="655">
      <c r="T655" s="12" t="str">
        <f>IFERROR(__xludf.DUMMYFUNCTION("""COMPUTED_VALUE"""),"5646127513")</f>
        <v>5646127513</v>
      </c>
      <c r="U655" s="12"/>
      <c r="V655" s="12" t="str">
        <f>IFERROR(__xludf.DUMMYFUNCTION("""COMPUTED_VALUE"""),"North Carolina,South Carolina")</f>
        <v>North Carolina,South Carolina</v>
      </c>
      <c r="W655" s="12"/>
    </row>
    <row r="656">
      <c r="T656" s="12" t="str">
        <f>IFERROR(__xludf.DUMMYFUNCTION("""COMPUTED_VALUE"""),"5996618729")</f>
        <v>5996618729</v>
      </c>
      <c r="U656" s="12"/>
      <c r="V656" s="12" t="str">
        <f>IFERROR(__xludf.DUMMYFUNCTION("""COMPUTED_VALUE"""),"North Carolina,South Carolina")</f>
        <v>North Carolina,South Carolina</v>
      </c>
      <c r="W656" s="12"/>
    </row>
    <row r="657">
      <c r="T657" s="12" t="str">
        <f>IFERROR(__xludf.DUMMYFUNCTION("""COMPUTED_VALUE"""),"6508438472")</f>
        <v>6508438472</v>
      </c>
      <c r="U657" s="12" t="str">
        <f>IFERROR(__xludf.DUMMYFUNCTION("""COMPUTED_VALUE"""),"SpinnyKen")</f>
        <v>SpinnyKen</v>
      </c>
      <c r="V657" s="12" t="str">
        <f>IFERROR(__xludf.DUMMYFUNCTION("""COMPUTED_VALUE"""),"Texas")</f>
        <v>Texas</v>
      </c>
      <c r="W657" s="12"/>
    </row>
    <row r="658">
      <c r="T658" s="12" t="str">
        <f>IFERROR(__xludf.DUMMYFUNCTION("""COMPUTED_VALUE"""),"5776375111")</f>
        <v>5776375111</v>
      </c>
      <c r="U658" s="12"/>
      <c r="V658" s="12" t="str">
        <f>IFERROR(__xludf.DUMMYFUNCTION("""COMPUTED_VALUE"""),"Texas")</f>
        <v>Texas</v>
      </c>
      <c r="W658" s="12"/>
    </row>
    <row r="659">
      <c r="T659" s="12" t="str">
        <f>IFERROR(__xludf.DUMMYFUNCTION("""COMPUTED_VALUE"""),"7376673434")</f>
        <v>7376673434</v>
      </c>
      <c r="U659" s="12"/>
      <c r="V659" s="12" t="str">
        <f>IFERROR(__xludf.DUMMYFUNCTION("""COMPUTED_VALUE"""),"California")</f>
        <v>California</v>
      </c>
      <c r="W659" s="12"/>
    </row>
    <row r="660">
      <c r="T660" s="12" t="str">
        <f>IFERROR(__xludf.DUMMYFUNCTION("""COMPUTED_VALUE"""),"6957869502")</f>
        <v>6957869502</v>
      </c>
      <c r="U660" s="12"/>
      <c r="V660" s="12" t="str">
        <f>IFERROR(__xludf.DUMMYFUNCTION("""COMPUTED_VALUE"""),"Virginia")</f>
        <v>Virginia</v>
      </c>
      <c r="W660" s="12" t="str">
        <f>IFERROR(__xludf.DUMMYFUNCTION("""COMPUTED_VALUE"""),"5405710667")</f>
        <v>5405710667</v>
      </c>
    </row>
    <row r="661">
      <c r="T661" s="12" t="str">
        <f>IFERROR(__xludf.DUMMYFUNCTION("""COMPUTED_VALUE"""),"5172167072")</f>
        <v>5172167072</v>
      </c>
      <c r="U661" s="12" t="str">
        <f>IFERROR(__xludf.DUMMYFUNCTION("""COMPUTED_VALUE"""),"ski023")</f>
        <v>ski023</v>
      </c>
      <c r="V661" s="12" t="str">
        <f>IFERROR(__xludf.DUMMYFUNCTION("""COMPUTED_VALUE"""),"California")</f>
        <v>California</v>
      </c>
      <c r="W661" s="12" t="str">
        <f>IFERROR(__xludf.DUMMYFUNCTION("""COMPUTED_VALUE"""),"+19517906225")</f>
        <v>+19517906225</v>
      </c>
    </row>
    <row r="662">
      <c r="T662" s="12" t="str">
        <f>IFERROR(__xludf.DUMMYFUNCTION("""COMPUTED_VALUE"""),"6518514944")</f>
        <v>6518514944</v>
      </c>
      <c r="U662" s="12" t="str">
        <f>IFERROR(__xludf.DUMMYFUNCTION("""COMPUTED_VALUE"""),"zah_around")</f>
        <v>zah_around</v>
      </c>
      <c r="V662" s="12" t="str">
        <f>IFERROR(__xludf.DUMMYFUNCTION("""COMPUTED_VALUE"""),"Pennsylvania")</f>
        <v>Pennsylvania</v>
      </c>
      <c r="W662" s="12"/>
    </row>
    <row r="663">
      <c r="T663" s="12"/>
      <c r="U663" s="12"/>
      <c r="V663" s="12"/>
      <c r="W663" s="12"/>
    </row>
    <row r="664">
      <c r="T664" s="12"/>
      <c r="U664" s="12"/>
      <c r="V664" s="12"/>
      <c r="W664" s="12"/>
    </row>
    <row r="665">
      <c r="T665" s="12"/>
      <c r="U665" s="12"/>
      <c r="V665" s="12"/>
      <c r="W665" s="12"/>
    </row>
    <row r="666">
      <c r="T666" s="12"/>
      <c r="U666" s="12"/>
      <c r="V666" s="12"/>
      <c r="W666" s="12"/>
    </row>
    <row r="667">
      <c r="T667" s="12"/>
      <c r="U667" s="12"/>
      <c r="V667" s="12"/>
      <c r="W667" s="12"/>
    </row>
    <row r="668">
      <c r="T668" s="12"/>
      <c r="U668" s="12"/>
      <c r="V668" s="12"/>
      <c r="W668" s="12"/>
    </row>
    <row r="669">
      <c r="T669" s="12"/>
      <c r="U669" s="12"/>
      <c r="V669" s="12"/>
      <c r="W669" s="12"/>
    </row>
    <row r="670">
      <c r="T670" s="12"/>
      <c r="U670" s="12"/>
      <c r="V670" s="12"/>
      <c r="W670" s="12"/>
    </row>
    <row r="671">
      <c r="T671" s="12"/>
      <c r="U671" s="12"/>
      <c r="V671" s="12"/>
      <c r="W671" s="12"/>
    </row>
    <row r="672">
      <c r="T672" s="12"/>
      <c r="U672" s="12"/>
      <c r="V672" s="12"/>
      <c r="W672" s="12"/>
    </row>
    <row r="673">
      <c r="T673" s="12"/>
      <c r="U673" s="12"/>
      <c r="V673" s="12"/>
      <c r="W673" s="12"/>
    </row>
    <row r="674">
      <c r="T674" s="12"/>
      <c r="U674" s="12"/>
      <c r="V674" s="12"/>
      <c r="W674" s="12"/>
    </row>
    <row r="675">
      <c r="T675" s="12"/>
      <c r="U675" s="12"/>
      <c r="V675" s="12"/>
      <c r="W675" s="12"/>
    </row>
    <row r="676">
      <c r="T676" s="12"/>
      <c r="U676" s="12"/>
      <c r="V676" s="12"/>
      <c r="W676" s="12"/>
    </row>
    <row r="677">
      <c r="T677" s="12"/>
      <c r="U677" s="12"/>
      <c r="V677" s="12"/>
      <c r="W677" s="12"/>
    </row>
    <row r="678">
      <c r="T678" s="12"/>
      <c r="U678" s="12"/>
      <c r="V678" s="12"/>
      <c r="W678" s="12"/>
    </row>
    <row r="679">
      <c r="T679" s="12"/>
      <c r="U679" s="12"/>
      <c r="V679" s="12"/>
      <c r="W679" s="12"/>
    </row>
    <row r="680">
      <c r="T680" s="12"/>
      <c r="U680" s="12"/>
      <c r="V680" s="12"/>
      <c r="W680" s="12"/>
    </row>
    <row r="681">
      <c r="T681" s="12"/>
      <c r="U681" s="12"/>
      <c r="V681" s="12"/>
      <c r="W681" s="12"/>
    </row>
    <row r="682">
      <c r="T682" s="12"/>
      <c r="U682" s="12"/>
      <c r="V682" s="12"/>
      <c r="W682" s="12"/>
    </row>
    <row r="683">
      <c r="T683" s="12"/>
      <c r="U683" s="12"/>
      <c r="V683" s="12"/>
      <c r="W683" s="12"/>
    </row>
    <row r="684">
      <c r="T684" s="12"/>
      <c r="U684" s="12"/>
      <c r="V684" s="12"/>
      <c r="W684" s="12"/>
    </row>
    <row r="685">
      <c r="T685" s="12"/>
      <c r="U685" s="12"/>
      <c r="V685" s="12"/>
      <c r="W685" s="12"/>
    </row>
    <row r="686">
      <c r="T686" s="12"/>
      <c r="U686" s="12"/>
      <c r="V686" s="12"/>
      <c r="W686" s="12"/>
    </row>
    <row r="687">
      <c r="T687" s="12"/>
      <c r="U687" s="12"/>
      <c r="V687" s="12"/>
      <c r="W687" s="12"/>
    </row>
    <row r="688">
      <c r="T688" s="12"/>
      <c r="U688" s="12"/>
      <c r="V688" s="12"/>
      <c r="W688" s="12"/>
    </row>
    <row r="689">
      <c r="T689" s="12"/>
      <c r="U689" s="12"/>
      <c r="V689" s="12"/>
      <c r="W689" s="12"/>
    </row>
    <row r="690">
      <c r="T690" s="12"/>
      <c r="U690" s="12"/>
      <c r="V690" s="12"/>
      <c r="W690" s="12"/>
    </row>
    <row r="691">
      <c r="T691" s="12"/>
      <c r="U691" s="12"/>
      <c r="V691" s="12"/>
      <c r="W691" s="12"/>
    </row>
    <row r="692">
      <c r="T692" s="12"/>
      <c r="U692" s="12"/>
      <c r="V692" s="12"/>
      <c r="W692" s="12"/>
    </row>
    <row r="693">
      <c r="T693" s="12"/>
      <c r="U693" s="12"/>
      <c r="V693" s="12"/>
      <c r="W693" s="12"/>
    </row>
    <row r="694">
      <c r="T694" s="12"/>
      <c r="U694" s="12"/>
      <c r="V694" s="12"/>
      <c r="W694" s="12"/>
    </row>
    <row r="695">
      <c r="T695" s="12"/>
      <c r="U695" s="12"/>
      <c r="V695" s="12"/>
      <c r="W695" s="12"/>
    </row>
    <row r="696">
      <c r="T696" s="12"/>
      <c r="U696" s="12"/>
      <c r="V696" s="12"/>
      <c r="W696" s="12"/>
    </row>
    <row r="697">
      <c r="T697" s="12"/>
      <c r="U697" s="12"/>
      <c r="V697" s="12"/>
      <c r="W697" s="12"/>
    </row>
    <row r="698">
      <c r="T698" s="12"/>
      <c r="U698" s="12"/>
      <c r="V698" s="12"/>
      <c r="W698" s="12"/>
    </row>
    <row r="699">
      <c r="T699" s="12"/>
      <c r="U699" s="12"/>
      <c r="V699" s="12"/>
      <c r="W699" s="12"/>
    </row>
    <row r="700">
      <c r="T700" s="12"/>
      <c r="U700" s="12"/>
      <c r="V700" s="12"/>
      <c r="W700" s="12"/>
    </row>
    <row r="701">
      <c r="T701" s="12"/>
      <c r="U701" s="12"/>
      <c r="V701" s="12"/>
      <c r="W701" s="12"/>
    </row>
    <row r="702">
      <c r="T702" s="12"/>
      <c r="U702" s="12"/>
      <c r="V702" s="12"/>
      <c r="W702" s="12"/>
    </row>
    <row r="703">
      <c r="T703" s="12"/>
      <c r="U703" s="12"/>
      <c r="V703" s="12"/>
      <c r="W703" s="12"/>
    </row>
    <row r="704">
      <c r="T704" s="12"/>
      <c r="U704" s="12"/>
      <c r="V704" s="12"/>
      <c r="W704" s="12"/>
    </row>
    <row r="705">
      <c r="T705" s="12"/>
      <c r="U705" s="12"/>
      <c r="V705" s="12"/>
      <c r="W705" s="12"/>
    </row>
    <row r="706">
      <c r="T706" s="12"/>
      <c r="U706" s="12"/>
      <c r="V706" s="12"/>
      <c r="W706" s="12"/>
    </row>
    <row r="707">
      <c r="T707" s="12"/>
      <c r="U707" s="12"/>
      <c r="V707" s="12"/>
      <c r="W707" s="12"/>
    </row>
    <row r="708">
      <c r="T708" s="12"/>
      <c r="U708" s="12"/>
      <c r="V708" s="12"/>
      <c r="W708" s="12"/>
    </row>
    <row r="709">
      <c r="T709" s="12"/>
      <c r="U709" s="12"/>
      <c r="V709" s="12"/>
      <c r="W709" s="12"/>
    </row>
    <row r="710">
      <c r="T710" s="12"/>
      <c r="U710" s="12"/>
      <c r="V710" s="12"/>
      <c r="W710" s="12"/>
    </row>
    <row r="711">
      <c r="T711" s="12"/>
      <c r="U711" s="12"/>
      <c r="V711" s="12"/>
      <c r="W711" s="12"/>
    </row>
    <row r="712">
      <c r="T712" s="12"/>
      <c r="U712" s="12"/>
      <c r="V712" s="12"/>
      <c r="W712" s="12"/>
    </row>
    <row r="713">
      <c r="T713" s="12"/>
      <c r="U713" s="12"/>
      <c r="V713" s="12"/>
      <c r="W713" s="12"/>
    </row>
    <row r="714">
      <c r="T714" s="12"/>
      <c r="U714" s="12"/>
      <c r="V714" s="12"/>
      <c r="W714" s="12"/>
    </row>
    <row r="715">
      <c r="T715" s="12"/>
      <c r="U715" s="12"/>
      <c r="V715" s="12"/>
      <c r="W715" s="12"/>
    </row>
    <row r="716">
      <c r="T716" s="12"/>
      <c r="U716" s="12"/>
      <c r="V716" s="12"/>
      <c r="W716" s="12"/>
    </row>
    <row r="717">
      <c r="T717" s="12"/>
      <c r="U717" s="12"/>
      <c r="V717" s="12"/>
      <c r="W717" s="12"/>
    </row>
    <row r="718">
      <c r="T718" s="12"/>
      <c r="U718" s="12"/>
      <c r="V718" s="12"/>
      <c r="W718" s="12"/>
    </row>
    <row r="719">
      <c r="T719" s="12"/>
      <c r="U719" s="12"/>
      <c r="V719" s="12"/>
      <c r="W719" s="12"/>
    </row>
    <row r="720">
      <c r="T720" s="12"/>
      <c r="U720" s="12"/>
      <c r="V720" s="12"/>
      <c r="W720" s="12"/>
    </row>
    <row r="721">
      <c r="T721" s="12"/>
      <c r="U721" s="12"/>
      <c r="V721" s="12"/>
      <c r="W721" s="12"/>
    </row>
    <row r="722">
      <c r="T722" s="12"/>
      <c r="U722" s="12"/>
      <c r="V722" s="12"/>
      <c r="W722" s="12"/>
    </row>
    <row r="723">
      <c r="T723" s="12"/>
      <c r="U723" s="12"/>
      <c r="V723" s="12"/>
      <c r="W723" s="12"/>
    </row>
    <row r="724">
      <c r="T724" s="12"/>
      <c r="U724" s="12"/>
      <c r="V724" s="12"/>
      <c r="W724" s="12"/>
    </row>
    <row r="725">
      <c r="T725" s="12"/>
      <c r="U725" s="12"/>
      <c r="V725" s="12"/>
      <c r="W725" s="12"/>
    </row>
    <row r="726">
      <c r="T726" s="12"/>
      <c r="U726" s="12"/>
      <c r="V726" s="12"/>
      <c r="W726" s="12"/>
    </row>
    <row r="727">
      <c r="T727" s="12"/>
      <c r="U727" s="12"/>
      <c r="V727" s="12"/>
      <c r="W727" s="12"/>
    </row>
    <row r="728">
      <c r="T728" s="12"/>
      <c r="U728" s="12"/>
      <c r="V728" s="12"/>
      <c r="W728" s="12"/>
    </row>
    <row r="729">
      <c r="T729" s="12"/>
      <c r="U729" s="12"/>
      <c r="V729" s="12"/>
      <c r="W729" s="12"/>
    </row>
    <row r="730">
      <c r="T730" s="12"/>
      <c r="U730" s="12"/>
      <c r="V730" s="12"/>
      <c r="W730" s="12"/>
    </row>
    <row r="731">
      <c r="T731" s="12"/>
      <c r="U731" s="12"/>
      <c r="V731" s="12"/>
      <c r="W731" s="12"/>
    </row>
    <row r="732">
      <c r="T732" s="12"/>
      <c r="U732" s="12"/>
      <c r="V732" s="12"/>
      <c r="W732" s="12"/>
    </row>
    <row r="733">
      <c r="T733" s="12"/>
      <c r="U733" s="12"/>
      <c r="V733" s="12"/>
      <c r="W733" s="12"/>
    </row>
    <row r="734">
      <c r="T734" s="12"/>
      <c r="U734" s="12"/>
      <c r="V734" s="12"/>
      <c r="W734" s="12"/>
    </row>
    <row r="735">
      <c r="T735" s="12"/>
      <c r="U735" s="12"/>
      <c r="V735" s="12"/>
      <c r="W735" s="12"/>
    </row>
    <row r="736">
      <c r="T736" s="12"/>
      <c r="U736" s="12"/>
      <c r="V736" s="12"/>
      <c r="W736" s="12"/>
    </row>
    <row r="737">
      <c r="T737" s="12"/>
      <c r="U737" s="12"/>
      <c r="V737" s="12"/>
      <c r="W737" s="12"/>
    </row>
    <row r="738">
      <c r="T738" s="12"/>
      <c r="U738" s="12"/>
      <c r="V738" s="12"/>
      <c r="W738" s="12"/>
    </row>
    <row r="739">
      <c r="T739" s="12"/>
      <c r="U739" s="12"/>
      <c r="V739" s="12"/>
      <c r="W739" s="12"/>
    </row>
    <row r="740">
      <c r="T740" s="12"/>
      <c r="U740" s="12"/>
      <c r="V740" s="12"/>
      <c r="W740" s="12"/>
    </row>
    <row r="741">
      <c r="T741" s="12"/>
      <c r="U741" s="12"/>
      <c r="V741" s="12"/>
      <c r="W741" s="12"/>
    </row>
    <row r="742">
      <c r="T742" s="12"/>
      <c r="U742" s="12"/>
      <c r="V742" s="12"/>
      <c r="W742" s="12"/>
    </row>
    <row r="743">
      <c r="T743" s="12"/>
      <c r="U743" s="12"/>
      <c r="V743" s="12"/>
      <c r="W743" s="12"/>
    </row>
    <row r="744">
      <c r="T744" s="12"/>
      <c r="U744" s="12"/>
      <c r="V744" s="12"/>
      <c r="W744" s="12"/>
    </row>
    <row r="745">
      <c r="T745" s="12"/>
      <c r="U745" s="12"/>
      <c r="V745" s="12"/>
      <c r="W745" s="12"/>
    </row>
    <row r="746">
      <c r="T746" s="12"/>
      <c r="U746" s="12"/>
      <c r="V746" s="12"/>
      <c r="W746" s="12"/>
    </row>
    <row r="747">
      <c r="T747" s="12"/>
      <c r="U747" s="12"/>
      <c r="V747" s="12"/>
      <c r="W747" s="12"/>
    </row>
    <row r="748">
      <c r="T748" s="12"/>
      <c r="U748" s="12"/>
      <c r="V748" s="12"/>
      <c r="W748" s="12"/>
    </row>
    <row r="749">
      <c r="T749" s="12"/>
      <c r="U749" s="12"/>
      <c r="V749" s="12"/>
      <c r="W749" s="12"/>
    </row>
    <row r="750">
      <c r="T750" s="12"/>
      <c r="U750" s="12"/>
      <c r="V750" s="12"/>
      <c r="W750" s="12"/>
    </row>
    <row r="751">
      <c r="T751" s="12"/>
      <c r="U751" s="12"/>
      <c r="V751" s="12"/>
      <c r="W751" s="12"/>
    </row>
    <row r="752">
      <c r="T752" s="12"/>
      <c r="U752" s="12"/>
      <c r="V752" s="12"/>
      <c r="W752" s="12"/>
    </row>
    <row r="753">
      <c r="T753" s="12"/>
      <c r="U753" s="12"/>
      <c r="V753" s="12"/>
      <c r="W753" s="12"/>
    </row>
    <row r="754">
      <c r="T754" s="12"/>
      <c r="U754" s="12"/>
      <c r="V754" s="12"/>
      <c r="W754" s="12"/>
    </row>
    <row r="755">
      <c r="T755" s="12"/>
      <c r="U755" s="12"/>
      <c r="V755" s="12"/>
      <c r="W755" s="12"/>
    </row>
    <row r="756">
      <c r="T756" s="12"/>
      <c r="U756" s="12"/>
      <c r="V756" s="12"/>
      <c r="W756" s="12"/>
    </row>
    <row r="757">
      <c r="T757" s="12"/>
      <c r="U757" s="12"/>
      <c r="V757" s="12"/>
      <c r="W757" s="12"/>
    </row>
    <row r="758">
      <c r="T758" s="12"/>
      <c r="U758" s="12"/>
      <c r="V758" s="12"/>
      <c r="W758" s="12"/>
    </row>
    <row r="759">
      <c r="T759" s="12"/>
      <c r="U759" s="12"/>
      <c r="V759" s="12"/>
      <c r="W759" s="12"/>
    </row>
    <row r="760">
      <c r="T760" s="12"/>
      <c r="U760" s="12"/>
      <c r="V760" s="12"/>
      <c r="W760" s="12"/>
    </row>
    <row r="761">
      <c r="T761" s="12"/>
      <c r="U761" s="12"/>
      <c r="V761" s="12"/>
      <c r="W761" s="12"/>
    </row>
    <row r="762">
      <c r="T762" s="12"/>
      <c r="U762" s="12"/>
      <c r="V762" s="12"/>
      <c r="W762" s="12"/>
    </row>
    <row r="763">
      <c r="T763" s="12"/>
      <c r="U763" s="12"/>
      <c r="V763" s="12"/>
      <c r="W763" s="12"/>
    </row>
    <row r="764">
      <c r="T764" s="12"/>
      <c r="U764" s="12"/>
      <c r="V764" s="12"/>
      <c r="W764" s="12"/>
    </row>
    <row r="765">
      <c r="T765" s="12"/>
      <c r="U765" s="12"/>
      <c r="V765" s="12"/>
      <c r="W765" s="12"/>
    </row>
    <row r="766">
      <c r="T766" s="12"/>
      <c r="U766" s="12"/>
      <c r="V766" s="12"/>
      <c r="W766" s="12"/>
    </row>
    <row r="767">
      <c r="T767" s="12"/>
      <c r="U767" s="12"/>
      <c r="V767" s="12"/>
      <c r="W767" s="12"/>
    </row>
    <row r="768">
      <c r="T768" s="12"/>
      <c r="U768" s="12"/>
      <c r="V768" s="12"/>
      <c r="W768" s="12"/>
    </row>
    <row r="769">
      <c r="T769" s="12"/>
      <c r="U769" s="12"/>
      <c r="V769" s="12"/>
      <c r="W769" s="12"/>
    </row>
    <row r="770">
      <c r="T770" s="12"/>
      <c r="U770" s="12"/>
      <c r="V770" s="12"/>
      <c r="W770" s="12"/>
    </row>
    <row r="771">
      <c r="T771" s="12"/>
      <c r="U771" s="12"/>
      <c r="V771" s="12"/>
      <c r="W771" s="12"/>
    </row>
    <row r="772">
      <c r="T772" s="12"/>
      <c r="U772" s="12"/>
      <c r="V772" s="12"/>
      <c r="W772" s="12"/>
    </row>
    <row r="773">
      <c r="T773" s="12"/>
      <c r="U773" s="12"/>
      <c r="V773" s="12"/>
      <c r="W773" s="12"/>
    </row>
    <row r="774">
      <c r="T774" s="12"/>
      <c r="U774" s="12"/>
      <c r="V774" s="12"/>
      <c r="W774" s="12"/>
    </row>
    <row r="775">
      <c r="T775" s="12"/>
      <c r="U775" s="12"/>
      <c r="V775" s="12"/>
      <c r="W775" s="12"/>
    </row>
    <row r="776">
      <c r="T776" s="12"/>
      <c r="U776" s="12"/>
      <c r="V776" s="12"/>
      <c r="W776" s="12"/>
    </row>
    <row r="777">
      <c r="T777" s="12"/>
      <c r="U777" s="12"/>
      <c r="V777" s="12"/>
      <c r="W777" s="12"/>
    </row>
    <row r="778">
      <c r="T778" s="12"/>
      <c r="U778" s="12"/>
      <c r="V778" s="12"/>
      <c r="W778" s="12"/>
    </row>
    <row r="779">
      <c r="T779" s="12"/>
      <c r="U779" s="12"/>
      <c r="V779" s="12"/>
      <c r="W779" s="12"/>
    </row>
    <row r="780">
      <c r="T780" s="12"/>
      <c r="U780" s="12"/>
      <c r="V780" s="12"/>
      <c r="W780" s="12"/>
    </row>
    <row r="781">
      <c r="T781" s="12"/>
      <c r="U781" s="12"/>
      <c r="V781" s="12"/>
      <c r="W781" s="12"/>
    </row>
    <row r="782">
      <c r="T782" s="12"/>
      <c r="U782" s="12"/>
      <c r="V782" s="12"/>
      <c r="W782" s="12"/>
    </row>
    <row r="783">
      <c r="T783" s="12"/>
      <c r="U783" s="12"/>
      <c r="V783" s="12"/>
      <c r="W783" s="12"/>
    </row>
    <row r="784">
      <c r="T784" s="12"/>
      <c r="U784" s="12"/>
      <c r="V784" s="12"/>
      <c r="W784" s="12"/>
    </row>
    <row r="785">
      <c r="T785" s="12"/>
      <c r="U785" s="12"/>
      <c r="V785" s="12"/>
      <c r="W785" s="12"/>
    </row>
    <row r="786">
      <c r="T786" s="12"/>
      <c r="U786" s="12"/>
      <c r="V786" s="12"/>
      <c r="W786" s="12"/>
    </row>
    <row r="787">
      <c r="T787" s="12"/>
      <c r="U787" s="12"/>
      <c r="V787" s="12"/>
      <c r="W787" s="12"/>
    </row>
    <row r="788">
      <c r="T788" s="12"/>
      <c r="U788" s="12"/>
      <c r="V788" s="12"/>
      <c r="W788" s="12"/>
    </row>
    <row r="789">
      <c r="T789" s="12"/>
      <c r="U789" s="12"/>
      <c r="V789" s="12"/>
      <c r="W789" s="12"/>
    </row>
    <row r="790">
      <c r="T790" s="12"/>
      <c r="U790" s="12"/>
      <c r="V790" s="12"/>
      <c r="W790" s="12"/>
    </row>
    <row r="791">
      <c r="T791" s="12"/>
      <c r="U791" s="12"/>
      <c r="V791" s="12"/>
      <c r="W791" s="12"/>
    </row>
    <row r="792">
      <c r="T792" s="12"/>
      <c r="U792" s="12"/>
      <c r="V792" s="12"/>
      <c r="W792" s="12"/>
    </row>
    <row r="793">
      <c r="T793" s="12"/>
      <c r="U793" s="12"/>
      <c r="V793" s="12"/>
      <c r="W793" s="12"/>
    </row>
    <row r="794">
      <c r="T794" s="12"/>
      <c r="U794" s="12"/>
      <c r="V794" s="12"/>
      <c r="W794" s="12"/>
    </row>
    <row r="795">
      <c r="T795" s="12"/>
      <c r="U795" s="12"/>
      <c r="V795" s="12"/>
      <c r="W795" s="12"/>
    </row>
    <row r="796">
      <c r="T796" s="12"/>
      <c r="U796" s="12"/>
      <c r="V796" s="12"/>
      <c r="W796" s="12"/>
    </row>
    <row r="797">
      <c r="T797" s="12"/>
      <c r="U797" s="12"/>
      <c r="V797" s="12"/>
      <c r="W797" s="12"/>
    </row>
    <row r="798">
      <c r="T798" s="12"/>
      <c r="U798" s="12"/>
      <c r="V798" s="12"/>
      <c r="W798" s="12"/>
    </row>
    <row r="799">
      <c r="T799" s="12"/>
      <c r="U799" s="12"/>
      <c r="V799" s="12"/>
      <c r="W799" s="12"/>
    </row>
    <row r="800">
      <c r="T800" s="12"/>
      <c r="U800" s="12"/>
      <c r="V800" s="12"/>
      <c r="W800" s="12"/>
    </row>
    <row r="801">
      <c r="T801" s="12"/>
      <c r="U801" s="12"/>
      <c r="V801" s="12"/>
      <c r="W801" s="12"/>
    </row>
    <row r="802">
      <c r="T802" s="12"/>
      <c r="U802" s="12"/>
      <c r="V802" s="12"/>
      <c r="W802" s="12"/>
    </row>
    <row r="803">
      <c r="T803" s="12"/>
      <c r="U803" s="12"/>
      <c r="V803" s="12"/>
      <c r="W803" s="12"/>
    </row>
    <row r="804">
      <c r="T804" s="12"/>
      <c r="U804" s="12"/>
      <c r="V804" s="12"/>
      <c r="W804" s="12"/>
    </row>
    <row r="805">
      <c r="T805" s="12"/>
      <c r="U805" s="12"/>
      <c r="V805" s="12"/>
      <c r="W805" s="12"/>
    </row>
    <row r="806">
      <c r="T806" s="12"/>
      <c r="U806" s="12"/>
      <c r="V806" s="12"/>
      <c r="W806" s="12"/>
    </row>
    <row r="807">
      <c r="T807" s="12"/>
      <c r="U807" s="12"/>
      <c r="V807" s="12"/>
      <c r="W807" s="12"/>
    </row>
    <row r="808">
      <c r="T808" s="12"/>
      <c r="U808" s="12"/>
      <c r="V808" s="12"/>
      <c r="W808" s="12"/>
    </row>
    <row r="809">
      <c r="T809" s="12"/>
      <c r="U809" s="12"/>
      <c r="V809" s="12"/>
      <c r="W809" s="12"/>
    </row>
    <row r="810">
      <c r="T810" s="12"/>
      <c r="U810" s="12"/>
      <c r="V810" s="12"/>
      <c r="W810" s="12"/>
    </row>
    <row r="811">
      <c r="T811" s="12"/>
      <c r="U811" s="12"/>
      <c r="V811" s="12"/>
      <c r="W811" s="12"/>
    </row>
    <row r="812">
      <c r="T812" s="12"/>
      <c r="U812" s="12"/>
      <c r="V812" s="12"/>
      <c r="W812" s="12"/>
    </row>
    <row r="813">
      <c r="T813" s="12"/>
      <c r="U813" s="12"/>
      <c r="V813" s="12"/>
      <c r="W813" s="12"/>
    </row>
    <row r="814">
      <c r="T814" s="12"/>
      <c r="U814" s="12"/>
      <c r="V814" s="12"/>
      <c r="W814" s="12"/>
    </row>
    <row r="815">
      <c r="T815" s="12"/>
      <c r="U815" s="12"/>
      <c r="V815" s="12"/>
      <c r="W815" s="12"/>
    </row>
    <row r="816">
      <c r="T816" s="12"/>
      <c r="U816" s="12"/>
      <c r="V816" s="12"/>
      <c r="W816" s="12"/>
    </row>
    <row r="817">
      <c r="T817" s="12"/>
      <c r="U817" s="12"/>
      <c r="V817" s="12"/>
      <c r="W817" s="12"/>
    </row>
    <row r="818">
      <c r="T818" s="12"/>
      <c r="U818" s="12"/>
      <c r="V818" s="12"/>
      <c r="W818" s="12"/>
    </row>
    <row r="819">
      <c r="T819" s="12"/>
      <c r="U819" s="12"/>
      <c r="V819" s="12"/>
      <c r="W819" s="12"/>
    </row>
    <row r="820">
      <c r="T820" s="12"/>
      <c r="U820" s="12"/>
      <c r="V820" s="12"/>
      <c r="W820" s="12"/>
    </row>
    <row r="821">
      <c r="T821" s="12"/>
      <c r="U821" s="12"/>
      <c r="V821" s="12"/>
      <c r="W821" s="12"/>
    </row>
    <row r="822">
      <c r="T822" s="12"/>
      <c r="U822" s="12"/>
      <c r="V822" s="12"/>
      <c r="W822" s="12"/>
    </row>
    <row r="823">
      <c r="T823" s="12"/>
      <c r="U823" s="12"/>
      <c r="V823" s="12"/>
      <c r="W823" s="12"/>
    </row>
    <row r="824">
      <c r="T824" s="12"/>
      <c r="U824" s="12"/>
      <c r="V824" s="12"/>
      <c r="W824" s="12"/>
    </row>
    <row r="825">
      <c r="T825" s="12"/>
      <c r="U825" s="12"/>
      <c r="V825" s="12"/>
      <c r="W825" s="12"/>
    </row>
    <row r="826">
      <c r="T826" s="12"/>
      <c r="U826" s="12"/>
      <c r="V826" s="12"/>
      <c r="W826" s="12"/>
    </row>
    <row r="827">
      <c r="T827" s="12"/>
      <c r="U827" s="12"/>
      <c r="V827" s="12"/>
      <c r="W827" s="12"/>
    </row>
    <row r="828">
      <c r="T828" s="12"/>
      <c r="U828" s="12"/>
      <c r="V828" s="12"/>
      <c r="W828" s="12"/>
    </row>
    <row r="829">
      <c r="T829" s="12"/>
      <c r="U829" s="12"/>
      <c r="V829" s="12"/>
      <c r="W829" s="12"/>
    </row>
    <row r="830">
      <c r="T830" s="12"/>
      <c r="U830" s="12"/>
      <c r="V830" s="12"/>
      <c r="W830" s="12"/>
    </row>
    <row r="831">
      <c r="T831" s="12"/>
      <c r="U831" s="12"/>
      <c r="V831" s="12"/>
      <c r="W831" s="12"/>
    </row>
    <row r="832">
      <c r="T832" s="12"/>
      <c r="U832" s="12"/>
      <c r="V832" s="12"/>
      <c r="W832" s="12"/>
    </row>
    <row r="833">
      <c r="T833" s="12"/>
      <c r="U833" s="12"/>
      <c r="V833" s="12"/>
      <c r="W833" s="12"/>
    </row>
    <row r="834">
      <c r="T834" s="12"/>
      <c r="U834" s="12"/>
      <c r="V834" s="12"/>
      <c r="W834" s="12"/>
    </row>
    <row r="835">
      <c r="T835" s="12"/>
      <c r="U835" s="12"/>
      <c r="V835" s="12"/>
      <c r="W835" s="12"/>
    </row>
    <row r="836">
      <c r="T836" s="12"/>
      <c r="U836" s="12"/>
      <c r="V836" s="12"/>
      <c r="W836" s="12"/>
    </row>
    <row r="837">
      <c r="T837" s="12"/>
      <c r="U837" s="12"/>
      <c r="V837" s="12"/>
      <c r="W837" s="12"/>
    </row>
    <row r="838">
      <c r="T838" s="12"/>
      <c r="U838" s="12"/>
      <c r="V838" s="12"/>
      <c r="W838" s="12"/>
    </row>
    <row r="839">
      <c r="T839" s="12"/>
      <c r="U839" s="12"/>
      <c r="V839" s="12"/>
      <c r="W839" s="12"/>
    </row>
    <row r="840">
      <c r="T840" s="12"/>
      <c r="U840" s="12"/>
      <c r="V840" s="12"/>
      <c r="W840" s="12"/>
    </row>
    <row r="841">
      <c r="T841" s="12"/>
      <c r="U841" s="12"/>
      <c r="V841" s="12"/>
      <c r="W841" s="12"/>
    </row>
    <row r="842">
      <c r="T842" s="12"/>
      <c r="U842" s="12"/>
      <c r="V842" s="12"/>
      <c r="W842" s="12"/>
    </row>
    <row r="843">
      <c r="T843" s="12"/>
      <c r="U843" s="12"/>
      <c r="V843" s="12"/>
      <c r="W843" s="12"/>
    </row>
    <row r="844">
      <c r="T844" s="12"/>
      <c r="U844" s="12"/>
      <c r="V844" s="12"/>
      <c r="W844" s="12"/>
    </row>
    <row r="845">
      <c r="T845" s="12"/>
      <c r="U845" s="12"/>
      <c r="V845" s="12"/>
      <c r="W845" s="12"/>
    </row>
    <row r="846">
      <c r="T846" s="12"/>
      <c r="U846" s="12"/>
      <c r="V846" s="12"/>
      <c r="W846" s="12"/>
    </row>
    <row r="847">
      <c r="T847" s="12"/>
      <c r="U847" s="12"/>
      <c r="V847" s="12"/>
      <c r="W847" s="12"/>
    </row>
    <row r="848">
      <c r="T848" s="12"/>
      <c r="U848" s="12"/>
      <c r="V848" s="12"/>
      <c r="W848" s="12"/>
    </row>
    <row r="849">
      <c r="T849" s="12"/>
      <c r="U849" s="12"/>
      <c r="V849" s="12"/>
      <c r="W849" s="12"/>
    </row>
    <row r="850">
      <c r="T850" s="12"/>
      <c r="U850" s="12"/>
      <c r="V850" s="12"/>
      <c r="W850" s="12"/>
    </row>
    <row r="851">
      <c r="T851" s="12"/>
      <c r="U851" s="12"/>
      <c r="V851" s="12"/>
      <c r="W851" s="12"/>
    </row>
    <row r="852">
      <c r="T852" s="12"/>
      <c r="U852" s="12"/>
      <c r="V852" s="12"/>
      <c r="W852" s="12"/>
    </row>
    <row r="853">
      <c r="T853" s="12"/>
      <c r="U853" s="12"/>
      <c r="V853" s="12"/>
      <c r="W853" s="12"/>
    </row>
    <row r="854">
      <c r="T854" s="12"/>
      <c r="U854" s="12"/>
      <c r="V854" s="12"/>
      <c r="W854" s="12"/>
    </row>
    <row r="855">
      <c r="T855" s="12"/>
      <c r="U855" s="12"/>
      <c r="V855" s="12"/>
      <c r="W855" s="12"/>
    </row>
    <row r="856">
      <c r="T856" s="12"/>
      <c r="U856" s="12"/>
      <c r="V856" s="12"/>
      <c r="W856" s="12"/>
    </row>
    <row r="857">
      <c r="T857" s="12"/>
      <c r="U857" s="12"/>
      <c r="V857" s="12"/>
      <c r="W857" s="12"/>
    </row>
    <row r="858">
      <c r="T858" s="12"/>
      <c r="U858" s="12"/>
      <c r="V858" s="12"/>
      <c r="W858" s="12"/>
    </row>
    <row r="859">
      <c r="T859" s="12"/>
      <c r="U859" s="12"/>
      <c r="V859" s="12"/>
      <c r="W859" s="12"/>
    </row>
    <row r="860">
      <c r="T860" s="12"/>
      <c r="U860" s="12"/>
      <c r="V860" s="12"/>
      <c r="W860" s="12"/>
    </row>
    <row r="861">
      <c r="T861" s="12"/>
      <c r="U861" s="12"/>
      <c r="V861" s="12"/>
      <c r="W861" s="12"/>
    </row>
    <row r="862">
      <c r="T862" s="12"/>
      <c r="U862" s="12"/>
      <c r="V862" s="12"/>
      <c r="W862" s="12"/>
    </row>
    <row r="863">
      <c r="T863" s="12"/>
      <c r="U863" s="12"/>
      <c r="V863" s="12"/>
      <c r="W863" s="12"/>
    </row>
    <row r="864">
      <c r="T864" s="12"/>
      <c r="U864" s="12"/>
      <c r="V864" s="12"/>
      <c r="W864" s="12"/>
    </row>
    <row r="865">
      <c r="T865" s="12"/>
      <c r="U865" s="12"/>
      <c r="V865" s="12"/>
      <c r="W865" s="12"/>
    </row>
    <row r="866">
      <c r="T866" s="12"/>
      <c r="U866" s="12"/>
      <c r="V866" s="12"/>
      <c r="W866" s="12"/>
    </row>
    <row r="867">
      <c r="T867" s="12"/>
      <c r="U867" s="12"/>
      <c r="V867" s="12"/>
      <c r="W867" s="12"/>
    </row>
    <row r="868">
      <c r="T868" s="12"/>
      <c r="U868" s="12"/>
      <c r="V868" s="12"/>
      <c r="W868" s="12"/>
    </row>
    <row r="869">
      <c r="T869" s="12"/>
      <c r="U869" s="12"/>
      <c r="V869" s="12"/>
      <c r="W869" s="12"/>
    </row>
    <row r="870">
      <c r="T870" s="12"/>
      <c r="U870" s="12"/>
      <c r="V870" s="12"/>
      <c r="W870" s="12"/>
    </row>
    <row r="871">
      <c r="T871" s="12"/>
      <c r="U871" s="12"/>
      <c r="V871" s="12"/>
      <c r="W871" s="12"/>
    </row>
    <row r="872">
      <c r="T872" s="12"/>
      <c r="U872" s="12"/>
      <c r="V872" s="12"/>
      <c r="W872" s="12"/>
    </row>
    <row r="873">
      <c r="T873" s="12"/>
      <c r="U873" s="12"/>
      <c r="V873" s="12"/>
      <c r="W873" s="12"/>
    </row>
    <row r="874">
      <c r="T874" s="12"/>
      <c r="U874" s="12"/>
      <c r="V874" s="12"/>
      <c r="W874" s="12"/>
    </row>
    <row r="875">
      <c r="T875" s="12"/>
      <c r="U875" s="12"/>
      <c r="V875" s="12"/>
      <c r="W875" s="12"/>
    </row>
    <row r="876">
      <c r="T876" s="12"/>
      <c r="U876" s="12"/>
      <c r="V876" s="12"/>
      <c r="W876" s="12"/>
    </row>
    <row r="877">
      <c r="T877" s="12"/>
      <c r="U877" s="12"/>
      <c r="V877" s="12"/>
      <c r="W877" s="12"/>
    </row>
    <row r="878">
      <c r="T878" s="12"/>
      <c r="U878" s="12"/>
      <c r="V878" s="12"/>
      <c r="W878" s="12"/>
    </row>
    <row r="879">
      <c r="T879" s="12"/>
      <c r="U879" s="12"/>
      <c r="V879" s="12"/>
      <c r="W879" s="12"/>
    </row>
    <row r="880">
      <c r="T880" s="12"/>
      <c r="U880" s="12"/>
      <c r="V880" s="12"/>
      <c r="W880" s="12"/>
    </row>
    <row r="881">
      <c r="T881" s="12"/>
      <c r="U881" s="12"/>
      <c r="V881" s="12"/>
      <c r="W881" s="12"/>
    </row>
    <row r="882">
      <c r="T882" s="12"/>
      <c r="U882" s="12"/>
      <c r="V882" s="12"/>
      <c r="W882" s="12"/>
    </row>
    <row r="883">
      <c r="T883" s="12"/>
      <c r="U883" s="12"/>
      <c r="V883" s="12"/>
      <c r="W883" s="12"/>
    </row>
    <row r="884">
      <c r="T884" s="12"/>
      <c r="U884" s="12"/>
      <c r="V884" s="12"/>
      <c r="W884" s="12"/>
    </row>
    <row r="885">
      <c r="T885" s="12"/>
      <c r="U885" s="12"/>
      <c r="V885" s="12"/>
      <c r="W885" s="12"/>
    </row>
    <row r="886">
      <c r="T886" s="12"/>
      <c r="U886" s="12"/>
      <c r="V886" s="12"/>
      <c r="W886" s="12"/>
    </row>
    <row r="887">
      <c r="T887" s="12"/>
      <c r="U887" s="12"/>
      <c r="V887" s="12"/>
      <c r="W887" s="12"/>
    </row>
    <row r="888">
      <c r="T888" s="12"/>
      <c r="U888" s="12"/>
      <c r="V888" s="12"/>
      <c r="W888" s="12"/>
    </row>
    <row r="889">
      <c r="T889" s="12"/>
      <c r="U889" s="12"/>
      <c r="V889" s="12"/>
      <c r="W889" s="12"/>
    </row>
    <row r="890">
      <c r="T890" s="12"/>
      <c r="U890" s="12"/>
      <c r="V890" s="12"/>
      <c r="W890" s="12"/>
    </row>
    <row r="891">
      <c r="T891" s="12"/>
      <c r="U891" s="12"/>
      <c r="V891" s="12"/>
      <c r="W891" s="12"/>
    </row>
    <row r="892">
      <c r="T892" s="12"/>
      <c r="U892" s="12"/>
      <c r="V892" s="12"/>
      <c r="W892" s="12"/>
    </row>
    <row r="893">
      <c r="T893" s="12"/>
      <c r="U893" s="12"/>
      <c r="V893" s="12"/>
      <c r="W893" s="12"/>
    </row>
    <row r="894">
      <c r="T894" s="12"/>
      <c r="U894" s="12"/>
      <c r="V894" s="12"/>
      <c r="W894" s="12"/>
    </row>
    <row r="895">
      <c r="T895" s="12"/>
      <c r="U895" s="12"/>
      <c r="V895" s="12"/>
      <c r="W895" s="12"/>
    </row>
    <row r="896">
      <c r="T896" s="12"/>
      <c r="U896" s="12"/>
      <c r="V896" s="12"/>
      <c r="W896" s="12"/>
    </row>
    <row r="897">
      <c r="T897" s="12"/>
      <c r="U897" s="12"/>
      <c r="V897" s="12"/>
      <c r="W897" s="12"/>
    </row>
    <row r="898">
      <c r="T898" s="12"/>
      <c r="U898" s="12"/>
      <c r="V898" s="12"/>
      <c r="W898" s="12"/>
    </row>
    <row r="899">
      <c r="T899" s="12"/>
      <c r="U899" s="12"/>
      <c r="V899" s="12"/>
      <c r="W899" s="12"/>
    </row>
    <row r="900">
      <c r="T900" s="12"/>
      <c r="U900" s="12"/>
      <c r="V900" s="12"/>
      <c r="W900" s="12"/>
    </row>
    <row r="901">
      <c r="T901" s="12"/>
      <c r="U901" s="12"/>
      <c r="V901" s="12"/>
      <c r="W901" s="12"/>
    </row>
    <row r="902">
      <c r="T902" s="12"/>
      <c r="U902" s="12"/>
      <c r="V902" s="12"/>
      <c r="W902" s="12"/>
    </row>
    <row r="903">
      <c r="T903" s="12"/>
      <c r="U903" s="12"/>
      <c r="V903" s="12"/>
      <c r="W903" s="12"/>
    </row>
    <row r="904">
      <c r="T904" s="12"/>
      <c r="U904" s="12"/>
      <c r="V904" s="12"/>
      <c r="W904" s="12"/>
    </row>
    <row r="905">
      <c r="T905" s="12"/>
      <c r="U905" s="12"/>
      <c r="V905" s="12"/>
      <c r="W905" s="12"/>
    </row>
    <row r="906">
      <c r="T906" s="12"/>
      <c r="U906" s="12"/>
      <c r="V906" s="12"/>
      <c r="W906" s="12"/>
    </row>
    <row r="907">
      <c r="T907" s="12"/>
      <c r="U907" s="12"/>
      <c r="V907" s="12"/>
      <c r="W907" s="12"/>
    </row>
    <row r="908">
      <c r="T908" s="12"/>
      <c r="U908" s="12"/>
      <c r="V908" s="12"/>
      <c r="W908" s="12"/>
    </row>
    <row r="909">
      <c r="T909" s="12"/>
      <c r="U909" s="12"/>
      <c r="V909" s="12"/>
      <c r="W909" s="12"/>
    </row>
    <row r="910">
      <c r="T910" s="12"/>
      <c r="U910" s="12"/>
      <c r="V910" s="12"/>
      <c r="W910" s="12"/>
    </row>
    <row r="911">
      <c r="T911" s="12"/>
      <c r="U911" s="12"/>
      <c r="V911" s="12"/>
      <c r="W911" s="12"/>
    </row>
    <row r="912">
      <c r="T912" s="12"/>
      <c r="U912" s="12"/>
      <c r="V912" s="12"/>
      <c r="W912" s="12"/>
    </row>
    <row r="913">
      <c r="T913" s="12"/>
      <c r="U913" s="12"/>
      <c r="V913" s="12"/>
      <c r="W913" s="12"/>
    </row>
    <row r="914">
      <c r="T914" s="12"/>
      <c r="U914" s="12"/>
      <c r="V914" s="12"/>
      <c r="W914" s="12"/>
    </row>
    <row r="915">
      <c r="T915" s="12"/>
      <c r="U915" s="12"/>
      <c r="V915" s="12"/>
      <c r="W915" s="12"/>
    </row>
    <row r="916">
      <c r="T916" s="12"/>
      <c r="U916" s="12"/>
      <c r="V916" s="12"/>
      <c r="W916" s="12"/>
    </row>
    <row r="917">
      <c r="T917" s="12"/>
      <c r="U917" s="12"/>
      <c r="V917" s="12"/>
      <c r="W917" s="12"/>
    </row>
    <row r="918">
      <c r="T918" s="12"/>
      <c r="U918" s="12"/>
      <c r="V918" s="12"/>
      <c r="W918" s="12"/>
    </row>
    <row r="919">
      <c r="T919" s="12"/>
      <c r="U919" s="12"/>
      <c r="V919" s="12"/>
      <c r="W919" s="12"/>
    </row>
    <row r="920">
      <c r="T920" s="12"/>
      <c r="U920" s="12"/>
      <c r="V920" s="12"/>
      <c r="W920" s="12"/>
    </row>
    <row r="921">
      <c r="T921" s="12"/>
      <c r="U921" s="12"/>
      <c r="V921" s="12"/>
      <c r="W921" s="12"/>
    </row>
    <row r="922">
      <c r="T922" s="12"/>
      <c r="U922" s="12"/>
      <c r="V922" s="12"/>
      <c r="W922" s="12"/>
    </row>
    <row r="923">
      <c r="T923" s="12"/>
      <c r="U923" s="12"/>
      <c r="V923" s="12"/>
      <c r="W923" s="12"/>
    </row>
    <row r="924">
      <c r="T924" s="12"/>
      <c r="U924" s="12"/>
      <c r="V924" s="12"/>
      <c r="W924" s="12"/>
    </row>
    <row r="925">
      <c r="T925" s="12"/>
      <c r="U925" s="12"/>
      <c r="V925" s="12"/>
      <c r="W925" s="12"/>
    </row>
    <row r="926">
      <c r="T926" s="12"/>
      <c r="U926" s="12"/>
      <c r="V926" s="12"/>
      <c r="W926" s="12"/>
    </row>
    <row r="927">
      <c r="T927" s="12"/>
      <c r="U927" s="12"/>
      <c r="V927" s="12"/>
      <c r="W927" s="12"/>
    </row>
    <row r="928">
      <c r="T928" s="12"/>
      <c r="U928" s="12"/>
      <c r="V928" s="12"/>
      <c r="W928" s="12"/>
    </row>
    <row r="929">
      <c r="T929" s="12"/>
      <c r="U929" s="12"/>
      <c r="V929" s="12"/>
      <c r="W929" s="12"/>
    </row>
    <row r="930">
      <c r="T930" s="12"/>
      <c r="U930" s="12"/>
      <c r="V930" s="12"/>
      <c r="W930" s="12"/>
    </row>
    <row r="931">
      <c r="T931" s="12"/>
      <c r="U931" s="12"/>
      <c r="V931" s="12"/>
      <c r="W931" s="12"/>
    </row>
    <row r="932">
      <c r="T932" s="12"/>
      <c r="U932" s="12"/>
      <c r="V932" s="12"/>
      <c r="W932" s="12"/>
    </row>
    <row r="933">
      <c r="T933" s="12"/>
      <c r="U933" s="12"/>
      <c r="V933" s="12"/>
      <c r="W933" s="12"/>
    </row>
    <row r="934">
      <c r="T934" s="12"/>
      <c r="U934" s="12"/>
      <c r="V934" s="12"/>
      <c r="W934" s="12"/>
    </row>
    <row r="935">
      <c r="T935" s="12"/>
      <c r="U935" s="12"/>
      <c r="V935" s="12"/>
      <c r="W935" s="12"/>
    </row>
    <row r="936">
      <c r="T936" s="12"/>
      <c r="U936" s="12"/>
      <c r="V936" s="12"/>
      <c r="W936" s="12"/>
    </row>
    <row r="937">
      <c r="T937" s="12"/>
      <c r="U937" s="12"/>
      <c r="V937" s="12"/>
      <c r="W937" s="12"/>
    </row>
    <row r="938">
      <c r="T938" s="12"/>
      <c r="U938" s="12"/>
      <c r="V938" s="12"/>
      <c r="W938" s="12"/>
    </row>
    <row r="939">
      <c r="T939" s="12"/>
      <c r="U939" s="12"/>
      <c r="V939" s="12"/>
      <c r="W939" s="12"/>
    </row>
    <row r="940">
      <c r="T940" s="12"/>
      <c r="U940" s="12"/>
      <c r="V940" s="12"/>
      <c r="W940" s="12"/>
    </row>
    <row r="941">
      <c r="T941" s="12"/>
      <c r="U941" s="12"/>
      <c r="V941" s="12"/>
      <c r="W941" s="12"/>
    </row>
    <row r="942">
      <c r="T942" s="12"/>
      <c r="U942" s="12"/>
      <c r="V942" s="12"/>
      <c r="W942" s="12"/>
    </row>
    <row r="943">
      <c r="T943" s="12"/>
      <c r="U943" s="12"/>
      <c r="V943" s="12"/>
      <c r="W943" s="12"/>
    </row>
    <row r="944">
      <c r="T944" s="12"/>
      <c r="U944" s="12"/>
      <c r="V944" s="12"/>
      <c r="W944" s="12"/>
    </row>
    <row r="945">
      <c r="T945" s="12"/>
      <c r="U945" s="12"/>
      <c r="V945" s="12"/>
      <c r="W945" s="12"/>
    </row>
    <row r="946">
      <c r="T946" s="12"/>
      <c r="U946" s="12"/>
      <c r="V946" s="12"/>
      <c r="W946" s="12"/>
    </row>
    <row r="947">
      <c r="T947" s="12"/>
      <c r="U947" s="12"/>
      <c r="V947" s="12"/>
      <c r="W947" s="12"/>
    </row>
    <row r="948">
      <c r="T948" s="12"/>
      <c r="U948" s="12"/>
      <c r="V948" s="12"/>
      <c r="W948" s="12"/>
    </row>
    <row r="949">
      <c r="T949" s="12"/>
      <c r="U949" s="12"/>
      <c r="V949" s="12"/>
      <c r="W949" s="12"/>
    </row>
    <row r="950">
      <c r="T950" s="12"/>
      <c r="U950" s="12"/>
      <c r="V950" s="12"/>
      <c r="W950" s="12"/>
    </row>
    <row r="951">
      <c r="T951" s="12"/>
      <c r="U951" s="12"/>
      <c r="V951" s="12"/>
      <c r="W951" s="12"/>
    </row>
    <row r="952">
      <c r="T952" s="12"/>
      <c r="U952" s="12"/>
      <c r="V952" s="12"/>
      <c r="W952" s="12"/>
    </row>
    <row r="953">
      <c r="T953" s="12"/>
      <c r="U953" s="12"/>
      <c r="V953" s="12"/>
      <c r="W953" s="12"/>
    </row>
    <row r="954">
      <c r="T954" s="12"/>
      <c r="U954" s="12"/>
      <c r="V954" s="12"/>
      <c r="W954" s="12"/>
    </row>
    <row r="955">
      <c r="T955" s="12"/>
      <c r="U955" s="12"/>
      <c r="V955" s="12"/>
      <c r="W955" s="12"/>
    </row>
    <row r="956">
      <c r="T956" s="12"/>
      <c r="U956" s="12"/>
      <c r="V956" s="12"/>
      <c r="W956" s="12"/>
    </row>
    <row r="957">
      <c r="T957" s="12"/>
      <c r="U957" s="12"/>
      <c r="V957" s="12"/>
      <c r="W957" s="12"/>
    </row>
    <row r="958">
      <c r="T958" s="12"/>
      <c r="U958" s="12"/>
      <c r="V958" s="12"/>
      <c r="W958" s="12"/>
    </row>
    <row r="959">
      <c r="T959" s="12"/>
      <c r="U959" s="12"/>
      <c r="V959" s="12"/>
      <c r="W959" s="12"/>
    </row>
    <row r="960">
      <c r="T960" s="12"/>
      <c r="U960" s="12"/>
      <c r="V960" s="12"/>
      <c r="W960" s="12"/>
    </row>
    <row r="961">
      <c r="T961" s="12"/>
      <c r="U961" s="12"/>
      <c r="V961" s="12"/>
      <c r="W961" s="12"/>
    </row>
    <row r="962">
      <c r="T962" s="12"/>
      <c r="U962" s="12"/>
      <c r="V962" s="12"/>
      <c r="W962" s="12"/>
    </row>
    <row r="963">
      <c r="T963" s="12"/>
      <c r="U963" s="12"/>
      <c r="V963" s="12"/>
      <c r="W963" s="12"/>
    </row>
    <row r="964">
      <c r="T964" s="12"/>
      <c r="U964" s="12"/>
      <c r="V964" s="12"/>
      <c r="W964" s="12"/>
    </row>
    <row r="965">
      <c r="T965" s="12"/>
      <c r="U965" s="12"/>
      <c r="V965" s="12"/>
      <c r="W965" s="12"/>
    </row>
    <row r="966">
      <c r="T966" s="12"/>
      <c r="U966" s="12"/>
      <c r="V966" s="12"/>
      <c r="W966" s="12"/>
    </row>
    <row r="967">
      <c r="T967" s="12"/>
      <c r="U967" s="12"/>
      <c r="V967" s="12"/>
      <c r="W967" s="12"/>
    </row>
    <row r="968">
      <c r="T968" s="12"/>
      <c r="U968" s="12"/>
      <c r="V968" s="12"/>
      <c r="W968" s="12"/>
    </row>
    <row r="969">
      <c r="T969" s="12"/>
      <c r="U969" s="12"/>
      <c r="V969" s="12"/>
      <c r="W969" s="12"/>
    </row>
    <row r="970">
      <c r="T970" s="12"/>
      <c r="U970" s="12"/>
      <c r="V970" s="12"/>
      <c r="W970" s="12"/>
    </row>
    <row r="971">
      <c r="T971" s="12"/>
      <c r="U971" s="12"/>
      <c r="V971" s="12"/>
      <c r="W971" s="12"/>
    </row>
    <row r="972">
      <c r="T972" s="12"/>
      <c r="U972" s="12"/>
      <c r="V972" s="12"/>
      <c r="W972" s="12"/>
    </row>
    <row r="973">
      <c r="T973" s="12"/>
      <c r="U973" s="12"/>
      <c r="V973" s="12"/>
      <c r="W973" s="12"/>
    </row>
    <row r="974">
      <c r="T974" s="12"/>
      <c r="U974" s="12"/>
      <c r="V974" s="12"/>
      <c r="W974" s="12"/>
    </row>
    <row r="975">
      <c r="T975" s="12"/>
      <c r="U975" s="12"/>
      <c r="V975" s="12"/>
      <c r="W975" s="12"/>
    </row>
    <row r="976">
      <c r="T976" s="12"/>
      <c r="U976" s="12"/>
      <c r="V976" s="12"/>
      <c r="W976" s="12"/>
    </row>
    <row r="977">
      <c r="T977" s="12"/>
      <c r="U977" s="12"/>
      <c r="V977" s="12"/>
      <c r="W977" s="12"/>
    </row>
    <row r="978">
      <c r="T978" s="12"/>
      <c r="U978" s="12"/>
      <c r="V978" s="12"/>
      <c r="W978" s="12"/>
    </row>
    <row r="979">
      <c r="T979" s="12"/>
      <c r="U979" s="12"/>
      <c r="V979" s="12"/>
      <c r="W979" s="12"/>
    </row>
    <row r="980">
      <c r="T980" s="12"/>
      <c r="U980" s="12"/>
      <c r="V980" s="12"/>
      <c r="W980" s="12"/>
    </row>
    <row r="981">
      <c r="T981" s="12"/>
      <c r="U981" s="12"/>
      <c r="V981" s="12"/>
      <c r="W981" s="12"/>
    </row>
    <row r="982">
      <c r="T982" s="12"/>
      <c r="U982" s="12"/>
      <c r="V982" s="12"/>
      <c r="W982" s="12"/>
    </row>
    <row r="983">
      <c r="T983" s="12"/>
      <c r="U983" s="12"/>
      <c r="V983" s="12"/>
      <c r="W983" s="12"/>
    </row>
    <row r="984">
      <c r="T984" s="12"/>
      <c r="U984" s="12"/>
      <c r="V984" s="12"/>
      <c r="W984" s="12"/>
    </row>
    <row r="985">
      <c r="T985" s="12"/>
      <c r="U985" s="12"/>
      <c r="V985" s="12"/>
      <c r="W985" s="12"/>
    </row>
    <row r="986">
      <c r="T986" s="12"/>
      <c r="U986" s="12"/>
      <c r="V986" s="12"/>
      <c r="W986" s="12"/>
    </row>
    <row r="987">
      <c r="T987" s="12"/>
      <c r="U987" s="12"/>
      <c r="V987" s="12"/>
      <c r="W987" s="12"/>
    </row>
    <row r="988">
      <c r="T988" s="12"/>
      <c r="U988" s="12"/>
      <c r="V988" s="12"/>
      <c r="W988" s="12"/>
    </row>
    <row r="989">
      <c r="T989" s="12"/>
      <c r="U989" s="12"/>
      <c r="V989" s="12"/>
      <c r="W989" s="12"/>
    </row>
    <row r="990">
      <c r="T990" s="12"/>
      <c r="U990" s="12"/>
      <c r="V990" s="12"/>
      <c r="W990" s="12"/>
    </row>
    <row r="991">
      <c r="T991" s="12"/>
      <c r="U991" s="12"/>
      <c r="V991" s="12"/>
      <c r="W991" s="12"/>
    </row>
    <row r="992">
      <c r="T992" s="12"/>
      <c r="U992" s="12"/>
      <c r="V992" s="12"/>
      <c r="W992" s="12"/>
    </row>
    <row r="993">
      <c r="T993" s="12"/>
      <c r="U993" s="12"/>
      <c r="V993" s="12"/>
      <c r="W993" s="12"/>
    </row>
    <row r="994">
      <c r="T994" s="12"/>
      <c r="U994" s="12"/>
      <c r="V994" s="12"/>
      <c r="W994" s="12"/>
    </row>
    <row r="995">
      <c r="T995" s="12"/>
      <c r="U995" s="12"/>
      <c r="V995" s="12"/>
      <c r="W995" s="12"/>
    </row>
    <row r="996">
      <c r="T996" s="12"/>
      <c r="U996" s="12"/>
      <c r="V996" s="12"/>
      <c r="W996" s="12"/>
    </row>
    <row r="997">
      <c r="T997" s="12"/>
      <c r="U997" s="12"/>
      <c r="V997" s="12"/>
      <c r="W997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>
      <c r="A2" s="12">
        <v>1.51457406E9</v>
      </c>
      <c r="B2" s="12" t="s">
        <v>24</v>
      </c>
      <c r="C2" s="12" t="s">
        <v>25</v>
      </c>
    </row>
    <row r="3">
      <c r="A3" s="12">
        <v>5.045110106E9</v>
      </c>
      <c r="B3" s="12" t="s">
        <v>41</v>
      </c>
      <c r="C3" s="12" t="s">
        <v>42</v>
      </c>
      <c r="I3" s="12" t="s">
        <v>43</v>
      </c>
    </row>
    <row r="4">
      <c r="A4" s="12">
        <v>5.347166515E9</v>
      </c>
      <c r="C4" s="12" t="s">
        <v>25</v>
      </c>
      <c r="H4" s="12" t="s">
        <v>62</v>
      </c>
    </row>
    <row r="5">
      <c r="A5" s="12">
        <v>5.590432856E9</v>
      </c>
      <c r="B5" s="12" t="s">
        <v>63</v>
      </c>
      <c r="C5" s="12" t="s">
        <v>64</v>
      </c>
      <c r="H5" s="12" t="s">
        <v>65</v>
      </c>
      <c r="I5" s="12" t="s">
        <v>65</v>
      </c>
    </row>
    <row r="6">
      <c r="A6" s="12">
        <v>1.169328825E9</v>
      </c>
      <c r="B6" s="12" t="s">
        <v>71</v>
      </c>
      <c r="C6" s="12" t="s">
        <v>72</v>
      </c>
      <c r="I6" s="12" t="s">
        <v>73</v>
      </c>
    </row>
    <row r="7">
      <c r="A7" s="12">
        <v>1.098734217E9</v>
      </c>
      <c r="B7" s="12" t="s">
        <v>95</v>
      </c>
      <c r="C7" s="12" t="s">
        <v>25</v>
      </c>
    </row>
    <row r="8">
      <c r="A8" s="12">
        <v>6.073105639E9</v>
      </c>
      <c r="C8" s="12" t="s">
        <v>25</v>
      </c>
    </row>
    <row r="9">
      <c r="A9" s="12">
        <v>2.13848972E9</v>
      </c>
      <c r="B9" s="12" t="s">
        <v>132</v>
      </c>
      <c r="C9" s="12" t="s">
        <v>133</v>
      </c>
      <c r="E9" s="12" t="s">
        <v>134</v>
      </c>
      <c r="H9" s="12" t="s">
        <v>135</v>
      </c>
    </row>
    <row r="10">
      <c r="A10" s="12">
        <v>2.083963984E9</v>
      </c>
      <c r="B10" s="12" t="s">
        <v>144</v>
      </c>
      <c r="C10" s="12" t="s">
        <v>25</v>
      </c>
    </row>
    <row r="11">
      <c r="A11" s="12">
        <v>6.309611361E9</v>
      </c>
      <c r="B11" s="12" t="s">
        <v>145</v>
      </c>
      <c r="C11" s="12" t="s">
        <v>25</v>
      </c>
    </row>
    <row r="12">
      <c r="A12" s="12">
        <v>1.493638342E9</v>
      </c>
      <c r="C12" s="12" t="s">
        <v>25</v>
      </c>
      <c r="E12" s="12" t="s">
        <v>173</v>
      </c>
      <c r="H12" s="12" t="s">
        <v>174</v>
      </c>
      <c r="I12" s="12" t="s">
        <v>175</v>
      </c>
    </row>
    <row r="13">
      <c r="A13" s="12">
        <v>1.629500596E9</v>
      </c>
      <c r="B13" s="12" t="s">
        <v>216</v>
      </c>
      <c r="C13" s="12" t="s">
        <v>217</v>
      </c>
      <c r="E13" s="12" t="s">
        <v>1487</v>
      </c>
    </row>
    <row r="14">
      <c r="A14" s="12">
        <v>6.031973512E9</v>
      </c>
      <c r="C14" s="12" t="s">
        <v>224</v>
      </c>
    </row>
    <row r="15">
      <c r="A15" s="12">
        <v>5.01577847E9</v>
      </c>
      <c r="B15" s="12" t="s">
        <v>255</v>
      </c>
      <c r="C15" s="12" t="s">
        <v>25</v>
      </c>
    </row>
    <row r="16">
      <c r="A16" s="12">
        <v>5.786223188E9</v>
      </c>
      <c r="C16" s="12" t="s">
        <v>275</v>
      </c>
    </row>
    <row r="17">
      <c r="A17" s="12">
        <v>2.090900161E9</v>
      </c>
      <c r="B17" s="12" t="s">
        <v>303</v>
      </c>
      <c r="C17" s="12" t="s">
        <v>25</v>
      </c>
      <c r="E17" s="12" t="s">
        <v>304</v>
      </c>
      <c r="H17" s="12" t="s">
        <v>305</v>
      </c>
      <c r="I17" s="12" t="s">
        <v>306</v>
      </c>
    </row>
    <row r="18">
      <c r="A18" s="12">
        <v>5.276848532E9</v>
      </c>
      <c r="B18" s="12" t="s">
        <v>313</v>
      </c>
      <c r="C18" s="12" t="s">
        <v>25</v>
      </c>
    </row>
    <row r="19">
      <c r="A19" s="12">
        <v>5.849983636E9</v>
      </c>
      <c r="B19" s="12" t="s">
        <v>320</v>
      </c>
      <c r="C19" s="12" t="s">
        <v>321</v>
      </c>
      <c r="H19" s="12" t="s">
        <v>322</v>
      </c>
    </row>
    <row r="20">
      <c r="A20" s="12">
        <v>6.730238618E9</v>
      </c>
      <c r="B20" s="12" t="s">
        <v>348</v>
      </c>
      <c r="C20" s="12" t="s">
        <v>72</v>
      </c>
    </row>
    <row r="21">
      <c r="A21" s="12">
        <v>6.859093172E9</v>
      </c>
      <c r="B21" s="12" t="s">
        <v>358</v>
      </c>
      <c r="C21" s="12" t="s">
        <v>359</v>
      </c>
      <c r="I21" s="12" t="s">
        <v>360</v>
      </c>
    </row>
    <row r="22">
      <c r="A22" s="12">
        <v>5.841438347E9</v>
      </c>
      <c r="B22" s="12" t="s">
        <v>361</v>
      </c>
      <c r="C22" s="12" t="s">
        <v>25</v>
      </c>
    </row>
    <row r="23">
      <c r="A23" s="12">
        <v>6.462356474E9</v>
      </c>
      <c r="C23" s="12" t="s">
        <v>25</v>
      </c>
    </row>
    <row r="24">
      <c r="A24" s="12">
        <v>6.665395616E9</v>
      </c>
      <c r="C24" s="12" t="s">
        <v>25</v>
      </c>
    </row>
    <row r="25">
      <c r="A25" s="12">
        <v>5.686576981E9</v>
      </c>
      <c r="B25" s="12" t="s">
        <v>420</v>
      </c>
      <c r="C25" s="12" t="s">
        <v>421</v>
      </c>
      <c r="I25" s="12" t="s">
        <v>422</v>
      </c>
    </row>
    <row r="26">
      <c r="A26" s="12">
        <v>1.822490133E9</v>
      </c>
      <c r="C26" s="12" t="s">
        <v>25</v>
      </c>
    </row>
    <row r="27">
      <c r="A27" s="12">
        <v>2.087142415E9</v>
      </c>
      <c r="B27" s="12" t="s">
        <v>431</v>
      </c>
      <c r="C27" s="12" t="s">
        <v>432</v>
      </c>
      <c r="E27" s="12" t="s">
        <v>433</v>
      </c>
      <c r="H27" s="12" t="s">
        <v>431</v>
      </c>
    </row>
    <row r="28">
      <c r="A28" s="12">
        <v>5.21184617E9</v>
      </c>
      <c r="B28" s="12" t="s">
        <v>439</v>
      </c>
      <c r="C28" s="12" t="s">
        <v>25</v>
      </c>
      <c r="H28" s="12" t="s">
        <v>440</v>
      </c>
    </row>
    <row r="29">
      <c r="A29" s="12">
        <v>5.605828094E9</v>
      </c>
      <c r="B29" s="12" t="s">
        <v>451</v>
      </c>
      <c r="C29" s="12" t="s">
        <v>25</v>
      </c>
      <c r="H29" s="12" t="s">
        <v>452</v>
      </c>
    </row>
    <row r="30">
      <c r="A30" s="12">
        <v>7.156110649E9</v>
      </c>
      <c r="C30" s="12" t="s">
        <v>456</v>
      </c>
    </row>
    <row r="31">
      <c r="A31" s="12">
        <v>5.972949297E9</v>
      </c>
      <c r="C31" s="12" t="s">
        <v>466</v>
      </c>
    </row>
    <row r="32">
      <c r="A32" s="12">
        <v>6.225608875E9</v>
      </c>
      <c r="C32" s="12" t="s">
        <v>25</v>
      </c>
      <c r="H32" s="12" t="s">
        <v>469</v>
      </c>
      <c r="I32" s="12" t="s">
        <v>470</v>
      </c>
    </row>
    <row r="33">
      <c r="A33" s="12">
        <v>6.272873367E9</v>
      </c>
      <c r="B33" s="12" t="s">
        <v>474</v>
      </c>
      <c r="C33" s="12" t="s">
        <v>64</v>
      </c>
    </row>
    <row r="34">
      <c r="A34" s="12">
        <v>1.185637591E9</v>
      </c>
      <c r="B34" s="12" t="s">
        <v>475</v>
      </c>
      <c r="C34" s="12" t="s">
        <v>25</v>
      </c>
      <c r="H34" s="12" t="s">
        <v>476</v>
      </c>
    </row>
    <row r="35">
      <c r="A35" s="12">
        <v>6.363909036E9</v>
      </c>
      <c r="B35" s="12" t="s">
        <v>487</v>
      </c>
      <c r="C35" s="12" t="s">
        <v>25</v>
      </c>
    </row>
    <row r="36">
      <c r="A36" s="12">
        <v>6.610937142E9</v>
      </c>
      <c r="C36" s="12" t="s">
        <v>25</v>
      </c>
      <c r="H36" s="12" t="s">
        <v>490</v>
      </c>
    </row>
    <row r="37">
      <c r="A37" s="12">
        <v>2.129032505E9</v>
      </c>
      <c r="B37" s="12" t="s">
        <v>491</v>
      </c>
      <c r="C37" s="12" t="s">
        <v>492</v>
      </c>
    </row>
    <row r="38">
      <c r="B38" s="12" t="s">
        <v>539</v>
      </c>
      <c r="C38" s="12" t="s">
        <v>540</v>
      </c>
      <c r="H38" s="12" t="s">
        <v>541</v>
      </c>
    </row>
    <row r="39">
      <c r="B39" s="12" t="s">
        <v>543</v>
      </c>
      <c r="C39" s="12" t="s">
        <v>544</v>
      </c>
      <c r="H39" s="12" t="s">
        <v>545</v>
      </c>
    </row>
    <row r="40">
      <c r="B40" s="12" t="s">
        <v>580</v>
      </c>
      <c r="C40" s="12" t="s">
        <v>25</v>
      </c>
      <c r="E40" s="12" t="s">
        <v>581</v>
      </c>
    </row>
    <row r="41">
      <c r="B41" s="12" t="s">
        <v>608</v>
      </c>
      <c r="C41" s="12" t="s">
        <v>609</v>
      </c>
      <c r="H41" s="12" t="s">
        <v>610</v>
      </c>
    </row>
    <row r="42">
      <c r="B42" s="12" t="s">
        <v>625</v>
      </c>
      <c r="C42" s="12" t="s">
        <v>626</v>
      </c>
      <c r="H42" s="12" t="s">
        <v>627</v>
      </c>
    </row>
    <row r="43">
      <c r="C43" s="12" t="s">
        <v>25</v>
      </c>
      <c r="E43" s="12" t="s">
        <v>634</v>
      </c>
    </row>
    <row r="44">
      <c r="B44" s="12" t="s">
        <v>664</v>
      </c>
      <c r="C44" s="12" t="s">
        <v>25</v>
      </c>
      <c r="H44" s="12" t="s">
        <v>665</v>
      </c>
    </row>
    <row r="45">
      <c r="C45" s="12" t="s">
        <v>815</v>
      </c>
      <c r="E45" s="12" t="s">
        <v>816</v>
      </c>
    </row>
    <row r="46">
      <c r="C46" s="12" t="s">
        <v>821</v>
      </c>
      <c r="H46" s="12" t="s">
        <v>822</v>
      </c>
    </row>
    <row r="47">
      <c r="B47" s="12" t="s">
        <v>828</v>
      </c>
      <c r="C47" s="12" t="s">
        <v>829</v>
      </c>
      <c r="E47" s="12" t="s">
        <v>830</v>
      </c>
    </row>
    <row r="48">
      <c r="C48" s="12" t="s">
        <v>25</v>
      </c>
      <c r="E48" s="12" t="s">
        <v>868</v>
      </c>
    </row>
    <row r="49">
      <c r="B49" s="12" t="s">
        <v>870</v>
      </c>
      <c r="C49" s="12" t="s">
        <v>871</v>
      </c>
      <c r="E49" s="12" t="s">
        <v>872</v>
      </c>
    </row>
    <row r="50">
      <c r="C50" s="12" t="s">
        <v>889</v>
      </c>
      <c r="E50" s="12" t="s">
        <v>890</v>
      </c>
    </row>
    <row r="51">
      <c r="B51" s="12" t="s">
        <v>922</v>
      </c>
      <c r="C51" s="12" t="s">
        <v>1403</v>
      </c>
      <c r="E51" s="12" t="s">
        <v>1497</v>
      </c>
    </row>
    <row r="52">
      <c r="B52" s="12" t="s">
        <v>944</v>
      </c>
      <c r="C52" s="12" t="s">
        <v>25</v>
      </c>
      <c r="E52" s="12" t="s">
        <v>945</v>
      </c>
    </row>
    <row r="53">
      <c r="B53" s="12" t="s">
        <v>956</v>
      </c>
      <c r="C53" s="12" t="s">
        <v>540</v>
      </c>
      <c r="E53" s="12" t="s">
        <v>957</v>
      </c>
    </row>
    <row r="54">
      <c r="C54" s="12" t="s">
        <v>25</v>
      </c>
      <c r="E54" s="12" t="s">
        <v>978</v>
      </c>
    </row>
    <row r="55">
      <c r="C55" s="12" t="s">
        <v>25</v>
      </c>
      <c r="E55" s="12" t="s">
        <v>980</v>
      </c>
    </row>
    <row r="56">
      <c r="C56" s="12" t="s">
        <v>1005</v>
      </c>
      <c r="E56" s="12" t="s">
        <v>1006</v>
      </c>
    </row>
    <row r="57">
      <c r="C57" s="12" t="s">
        <v>25</v>
      </c>
      <c r="H57" s="12" t="s">
        <v>1018</v>
      </c>
    </row>
    <row r="58">
      <c r="B58" s="12" t="s">
        <v>1036</v>
      </c>
      <c r="C58" s="12" t="s">
        <v>25</v>
      </c>
      <c r="E58" s="12" t="s">
        <v>1037</v>
      </c>
    </row>
    <row r="59">
      <c r="C59" s="12" t="s">
        <v>1055</v>
      </c>
      <c r="E59" s="12" t="s">
        <v>1056</v>
      </c>
    </row>
    <row r="60">
      <c r="B60" s="12" t="s">
        <v>1062</v>
      </c>
      <c r="C60" s="12" t="s">
        <v>1063</v>
      </c>
      <c r="E60" s="12" t="s">
        <v>1064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>
      <c r="A2" s="12">
        <v>5.507325405E9</v>
      </c>
      <c r="B2" s="12" t="s">
        <v>12</v>
      </c>
      <c r="C2" s="12" t="s">
        <v>13</v>
      </c>
    </row>
    <row r="3">
      <c r="A3" s="12">
        <v>1.10966785E9</v>
      </c>
      <c r="B3" s="12" t="s">
        <v>14</v>
      </c>
      <c r="C3" s="12" t="s">
        <v>15</v>
      </c>
    </row>
    <row r="4">
      <c r="A4" s="12">
        <v>7.396522789E9</v>
      </c>
      <c r="C4" s="12" t="s">
        <v>28</v>
      </c>
      <c r="E4" s="12" t="s">
        <v>29</v>
      </c>
      <c r="I4" s="12" t="s">
        <v>30</v>
      </c>
    </row>
    <row r="5">
      <c r="A5" s="12">
        <v>1.15140883E9</v>
      </c>
      <c r="B5" s="12" t="s">
        <v>33</v>
      </c>
      <c r="C5" s="12" t="s">
        <v>34</v>
      </c>
      <c r="H5" s="12" t="s">
        <v>35</v>
      </c>
    </row>
    <row r="6">
      <c r="A6" s="12">
        <v>7.105175732E9</v>
      </c>
      <c r="C6" s="12" t="s">
        <v>36</v>
      </c>
    </row>
    <row r="7">
      <c r="A7" s="12">
        <v>5.365789393E9</v>
      </c>
      <c r="B7" s="12" t="s">
        <v>77</v>
      </c>
      <c r="C7" s="12" t="s">
        <v>78</v>
      </c>
      <c r="H7" s="12" t="s">
        <v>79</v>
      </c>
      <c r="I7" s="12" t="s">
        <v>80</v>
      </c>
    </row>
    <row r="8">
      <c r="A8" s="12">
        <v>1.926872086E9</v>
      </c>
      <c r="B8" s="12" t="s">
        <v>110</v>
      </c>
      <c r="C8" s="12" t="s">
        <v>111</v>
      </c>
      <c r="H8" s="12" t="s">
        <v>112</v>
      </c>
    </row>
    <row r="9">
      <c r="A9" s="12">
        <v>5.217236671E9</v>
      </c>
      <c r="B9" s="12" t="s">
        <v>115</v>
      </c>
      <c r="C9" s="12" t="s">
        <v>34</v>
      </c>
      <c r="E9" s="12" t="s">
        <v>116</v>
      </c>
      <c r="I9" s="12" t="s">
        <v>117</v>
      </c>
    </row>
    <row r="10">
      <c r="A10" s="12">
        <v>6.998609724E9</v>
      </c>
      <c r="B10" s="12" t="s">
        <v>136</v>
      </c>
      <c r="C10" s="12" t="s">
        <v>137</v>
      </c>
      <c r="H10" s="12" t="s">
        <v>138</v>
      </c>
      <c r="I10" s="12" t="s">
        <v>136</v>
      </c>
    </row>
    <row r="11">
      <c r="A11" s="12">
        <v>9.59861361E8</v>
      </c>
      <c r="B11" s="12" t="s">
        <v>176</v>
      </c>
      <c r="C11" s="12" t="s">
        <v>177</v>
      </c>
    </row>
    <row r="12">
      <c r="A12" s="12">
        <v>6.751614872E9</v>
      </c>
      <c r="C12" s="12" t="s">
        <v>34</v>
      </c>
    </row>
    <row r="13">
      <c r="A13" s="12">
        <v>6.28557854E9</v>
      </c>
      <c r="C13" s="12" t="s">
        <v>34</v>
      </c>
      <c r="H13" s="12" t="s">
        <v>204</v>
      </c>
      <c r="I13" s="12" t="s">
        <v>204</v>
      </c>
    </row>
    <row r="14">
      <c r="A14" s="12">
        <v>9.59963386E8</v>
      </c>
      <c r="B14" s="12" t="s">
        <v>207</v>
      </c>
      <c r="C14" s="12" t="s">
        <v>34</v>
      </c>
    </row>
    <row r="15">
      <c r="A15" s="12">
        <v>8.98352334E8</v>
      </c>
      <c r="C15" s="12" t="s">
        <v>212</v>
      </c>
      <c r="E15" s="12" t="s">
        <v>213</v>
      </c>
      <c r="I15" s="12" t="s">
        <v>214</v>
      </c>
    </row>
    <row r="16">
      <c r="A16" s="12">
        <v>1.629500596E9</v>
      </c>
      <c r="B16" s="12" t="s">
        <v>216</v>
      </c>
      <c r="C16" s="12" t="s">
        <v>217</v>
      </c>
      <c r="E16" s="12" t="s">
        <v>1487</v>
      </c>
    </row>
    <row r="17">
      <c r="A17" s="12">
        <v>6.434782281E9</v>
      </c>
      <c r="C17" s="12" t="s">
        <v>34</v>
      </c>
      <c r="E17" s="12" t="s">
        <v>1498</v>
      </c>
    </row>
    <row r="18">
      <c r="A18" s="12">
        <v>6.434782281E9</v>
      </c>
      <c r="C18" s="12" t="s">
        <v>34</v>
      </c>
      <c r="E18" s="12" t="s">
        <v>1498</v>
      </c>
    </row>
    <row r="19">
      <c r="A19" s="12">
        <v>2.006613402E9</v>
      </c>
      <c r="B19" s="12" t="s">
        <v>250</v>
      </c>
      <c r="C19" s="12" t="s">
        <v>251</v>
      </c>
    </row>
    <row r="20">
      <c r="A20" s="12">
        <v>6.726259216E9</v>
      </c>
      <c r="B20" s="12" t="s">
        <v>273</v>
      </c>
      <c r="C20" s="12" t="s">
        <v>274</v>
      </c>
    </row>
    <row r="21">
      <c r="A21" s="12">
        <v>6.061718169E9</v>
      </c>
      <c r="B21" s="12" t="s">
        <v>278</v>
      </c>
      <c r="C21" s="12" t="s">
        <v>34</v>
      </c>
    </row>
    <row r="22">
      <c r="A22" s="12">
        <v>6.609499701E9</v>
      </c>
      <c r="B22" s="12" t="s">
        <v>279</v>
      </c>
      <c r="C22" s="12" t="s">
        <v>280</v>
      </c>
    </row>
    <row r="23">
      <c r="A23" s="12">
        <v>6.508528835E9</v>
      </c>
      <c r="B23" s="12" t="s">
        <v>281</v>
      </c>
      <c r="C23" s="12" t="s">
        <v>34</v>
      </c>
    </row>
    <row r="24">
      <c r="A24" s="12">
        <v>8.16787933E8</v>
      </c>
      <c r="B24" s="12" t="s">
        <v>288</v>
      </c>
      <c r="C24" s="12" t="s">
        <v>289</v>
      </c>
    </row>
    <row r="25">
      <c r="A25" s="12">
        <v>1.116139753E9</v>
      </c>
      <c r="B25" s="12" t="s">
        <v>314</v>
      </c>
      <c r="C25" s="12" t="s">
        <v>34</v>
      </c>
    </row>
    <row r="26">
      <c r="A26" s="12">
        <v>5.584195534E9</v>
      </c>
      <c r="B26" s="12" t="s">
        <v>329</v>
      </c>
      <c r="C26" s="12" t="s">
        <v>34</v>
      </c>
    </row>
    <row r="27">
      <c r="A27" s="12">
        <v>1.149492445E9</v>
      </c>
      <c r="B27" s="12" t="s">
        <v>339</v>
      </c>
      <c r="C27" s="12" t="s">
        <v>340</v>
      </c>
      <c r="D27" s="12" t="s">
        <v>341</v>
      </c>
      <c r="I27" s="12" t="s">
        <v>341</v>
      </c>
    </row>
    <row r="28">
      <c r="A28" s="12">
        <v>7.142277348E9</v>
      </c>
      <c r="B28" s="12" t="s">
        <v>345</v>
      </c>
      <c r="C28" s="12" t="s">
        <v>34</v>
      </c>
    </row>
    <row r="29">
      <c r="A29" s="12">
        <v>6.103125966E9</v>
      </c>
      <c r="C29" s="12" t="s">
        <v>372</v>
      </c>
      <c r="H29" s="12" t="s">
        <v>373</v>
      </c>
    </row>
    <row r="30">
      <c r="A30" s="12">
        <v>5.091355373E9</v>
      </c>
      <c r="B30" s="12" t="s">
        <v>374</v>
      </c>
      <c r="C30" s="12" t="s">
        <v>375</v>
      </c>
    </row>
    <row r="31">
      <c r="A31" s="12">
        <v>1.12183621E9</v>
      </c>
      <c r="B31" s="12" t="s">
        <v>389</v>
      </c>
      <c r="C31" s="12" t="s">
        <v>177</v>
      </c>
    </row>
    <row r="32">
      <c r="A32" s="12">
        <v>1.817239783E9</v>
      </c>
      <c r="B32" s="12" t="s">
        <v>390</v>
      </c>
      <c r="C32" s="12" t="s">
        <v>391</v>
      </c>
    </row>
    <row r="33">
      <c r="A33" s="12">
        <v>5.132849338E9</v>
      </c>
      <c r="B33" s="12" t="s">
        <v>395</v>
      </c>
      <c r="C33" s="12" t="s">
        <v>34</v>
      </c>
    </row>
    <row r="34">
      <c r="A34" s="12">
        <v>5.002912777E9</v>
      </c>
      <c r="B34" s="12" t="s">
        <v>406</v>
      </c>
      <c r="C34" s="12" t="s">
        <v>407</v>
      </c>
    </row>
    <row r="35">
      <c r="A35" s="12">
        <v>5.560165344E9</v>
      </c>
      <c r="B35" s="12" t="s">
        <v>411</v>
      </c>
      <c r="C35" s="12" t="s">
        <v>412</v>
      </c>
    </row>
    <row r="36">
      <c r="A36" s="12">
        <v>6.659278144E9</v>
      </c>
      <c r="C36" s="12" t="s">
        <v>415</v>
      </c>
      <c r="G36" s="12" t="s">
        <v>416</v>
      </c>
    </row>
    <row r="37">
      <c r="A37" s="12">
        <v>6.659278144E9</v>
      </c>
      <c r="C37" s="12" t="s">
        <v>415</v>
      </c>
      <c r="G37" s="12" t="s">
        <v>416</v>
      </c>
    </row>
    <row r="38">
      <c r="A38" s="12">
        <v>6.577308745E9</v>
      </c>
      <c r="B38" s="12" t="s">
        <v>427</v>
      </c>
      <c r="C38" s="12" t="s">
        <v>289</v>
      </c>
      <c r="H38" s="12" t="s">
        <v>428</v>
      </c>
    </row>
    <row r="39">
      <c r="A39" s="12">
        <v>1.254045793E9</v>
      </c>
      <c r="B39" s="12" t="s">
        <v>444</v>
      </c>
      <c r="C39" s="12" t="s">
        <v>445</v>
      </c>
      <c r="E39" s="12" t="s">
        <v>446</v>
      </c>
      <c r="H39" s="12" t="s">
        <v>447</v>
      </c>
    </row>
    <row r="40">
      <c r="A40" s="12">
        <v>1.173322462E9</v>
      </c>
      <c r="B40" s="12" t="s">
        <v>449</v>
      </c>
      <c r="C40" s="12" t="s">
        <v>450</v>
      </c>
    </row>
    <row r="41">
      <c r="A41" s="12">
        <v>6.852894457E9</v>
      </c>
      <c r="C41" s="12" t="s">
        <v>465</v>
      </c>
    </row>
    <row r="42">
      <c r="A42" s="12">
        <v>5.972949297E9</v>
      </c>
      <c r="C42" s="12" t="s">
        <v>466</v>
      </c>
    </row>
    <row r="43">
      <c r="A43" s="12">
        <v>6.512787059E9</v>
      </c>
      <c r="B43" s="12" t="s">
        <v>477</v>
      </c>
      <c r="C43" s="12" t="s">
        <v>34</v>
      </c>
    </row>
    <row r="44">
      <c r="A44" s="12">
        <v>7.080117063E9</v>
      </c>
      <c r="B44" s="12" t="s">
        <v>493</v>
      </c>
      <c r="C44" s="12" t="s">
        <v>494</v>
      </c>
      <c r="F44" s="12" t="s">
        <v>495</v>
      </c>
    </row>
    <row r="45">
      <c r="A45" s="12">
        <v>1.979720079E9</v>
      </c>
      <c r="B45" s="12" t="s">
        <v>501</v>
      </c>
      <c r="C45" s="12" t="s">
        <v>502</v>
      </c>
      <c r="E45" s="12" t="s">
        <v>503</v>
      </c>
      <c r="F45" s="12" t="s">
        <v>504</v>
      </c>
      <c r="H45" s="12" t="s">
        <v>505</v>
      </c>
    </row>
    <row r="46">
      <c r="C46" s="12" t="s">
        <v>34</v>
      </c>
      <c r="E46" s="12" t="s">
        <v>550</v>
      </c>
    </row>
    <row r="47">
      <c r="C47" s="12" t="s">
        <v>34</v>
      </c>
      <c r="E47" s="12" t="s">
        <v>597</v>
      </c>
    </row>
    <row r="48">
      <c r="B48" s="12" t="s">
        <v>602</v>
      </c>
      <c r="C48" s="12" t="s">
        <v>34</v>
      </c>
      <c r="H48" s="12" t="s">
        <v>603</v>
      </c>
    </row>
    <row r="49">
      <c r="B49" s="12" t="s">
        <v>636</v>
      </c>
      <c r="C49" s="12" t="s">
        <v>637</v>
      </c>
      <c r="E49" s="12" t="s">
        <v>638</v>
      </c>
    </row>
    <row r="50">
      <c r="B50" s="12" t="s">
        <v>658</v>
      </c>
      <c r="C50" s="12" t="s">
        <v>659</v>
      </c>
      <c r="E50" s="12" t="s">
        <v>660</v>
      </c>
    </row>
    <row r="51">
      <c r="C51" s="12" t="s">
        <v>667</v>
      </c>
      <c r="H51" s="12" t="s">
        <v>668</v>
      </c>
    </row>
    <row r="52">
      <c r="C52" s="12" t="s">
        <v>34</v>
      </c>
      <c r="E52" s="12" t="s">
        <v>670</v>
      </c>
    </row>
    <row r="53">
      <c r="B53" s="12" t="s">
        <v>740</v>
      </c>
      <c r="C53" s="12" t="s">
        <v>741</v>
      </c>
      <c r="E53" s="12" t="s">
        <v>742</v>
      </c>
    </row>
    <row r="54">
      <c r="B54" s="12" t="s">
        <v>773</v>
      </c>
      <c r="C54" s="12" t="s">
        <v>34</v>
      </c>
      <c r="E54" s="12" t="s">
        <v>774</v>
      </c>
    </row>
    <row r="55">
      <c r="B55" s="12" t="s">
        <v>794</v>
      </c>
      <c r="C55" s="12" t="s">
        <v>34</v>
      </c>
      <c r="I55" s="12" t="s">
        <v>795</v>
      </c>
    </row>
    <row r="56">
      <c r="B56" s="12" t="s">
        <v>828</v>
      </c>
      <c r="C56" s="12" t="s">
        <v>829</v>
      </c>
      <c r="E56" s="12" t="s">
        <v>830</v>
      </c>
    </row>
    <row r="57">
      <c r="C57" s="12" t="s">
        <v>853</v>
      </c>
      <c r="E57" s="12" t="s">
        <v>854</v>
      </c>
    </row>
    <row r="58">
      <c r="B58" s="12" t="s">
        <v>898</v>
      </c>
      <c r="C58" s="12" t="s">
        <v>34</v>
      </c>
      <c r="E58" s="12" t="s">
        <v>899</v>
      </c>
    </row>
    <row r="59">
      <c r="B59" s="12" t="s">
        <v>901</v>
      </c>
      <c r="C59" s="12" t="s">
        <v>902</v>
      </c>
      <c r="H59" s="12" t="s">
        <v>903</v>
      </c>
    </row>
    <row r="60">
      <c r="B60" s="12" t="s">
        <v>922</v>
      </c>
      <c r="C60" s="12" t="s">
        <v>1403</v>
      </c>
      <c r="E60" s="12" t="s">
        <v>1497</v>
      </c>
    </row>
    <row r="61">
      <c r="B61" s="12" t="s">
        <v>961</v>
      </c>
      <c r="C61" s="12" t="s">
        <v>34</v>
      </c>
      <c r="H61" s="12" t="s">
        <v>962</v>
      </c>
    </row>
    <row r="62">
      <c r="B62" s="12" t="s">
        <v>967</v>
      </c>
      <c r="C62" s="12" t="s">
        <v>637</v>
      </c>
      <c r="E62" s="12" t="s">
        <v>968</v>
      </c>
    </row>
    <row r="63">
      <c r="B63" s="12" t="s">
        <v>982</v>
      </c>
      <c r="C63" s="12" t="s">
        <v>983</v>
      </c>
      <c r="D63" s="12" t="s">
        <v>984</v>
      </c>
      <c r="H63" s="12" t="s">
        <v>985</v>
      </c>
    </row>
    <row r="64">
      <c r="B64" s="12" t="s">
        <v>1000</v>
      </c>
      <c r="C64" s="12" t="s">
        <v>34</v>
      </c>
      <c r="H64" s="12" t="s">
        <v>1001</v>
      </c>
    </row>
    <row r="65">
      <c r="C65" s="12" t="s">
        <v>34</v>
      </c>
      <c r="E65" s="12" t="s">
        <v>1034</v>
      </c>
    </row>
    <row r="66">
      <c r="B66" s="12" t="s">
        <v>1058</v>
      </c>
      <c r="C66" s="12" t="s">
        <v>1059</v>
      </c>
      <c r="E66" s="12" t="s">
        <v>1060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>
      <c r="A2" s="12">
        <v>1.089704216E9</v>
      </c>
      <c r="B2" s="12" t="s">
        <v>44</v>
      </c>
      <c r="C2" s="12" t="s">
        <v>45</v>
      </c>
    </row>
    <row r="3">
      <c r="A3" s="12">
        <v>1.439171214E9</v>
      </c>
      <c r="B3" s="12" t="s">
        <v>46</v>
      </c>
      <c r="C3" s="12" t="s">
        <v>47</v>
      </c>
    </row>
    <row r="4">
      <c r="A4" s="12">
        <v>1.472111749E9</v>
      </c>
      <c r="B4" s="12" t="s">
        <v>48</v>
      </c>
      <c r="C4" s="12" t="s">
        <v>49</v>
      </c>
      <c r="E4" s="12" t="s">
        <v>50</v>
      </c>
      <c r="H4" s="12" t="s">
        <v>51</v>
      </c>
    </row>
    <row r="5">
      <c r="A5" s="12">
        <v>5.549771131E9</v>
      </c>
      <c r="B5" s="12" t="s">
        <v>55</v>
      </c>
      <c r="C5" s="12" t="s">
        <v>56</v>
      </c>
      <c r="E5" s="12" t="s">
        <v>57</v>
      </c>
      <c r="H5" s="12" t="s">
        <v>58</v>
      </c>
      <c r="I5" s="12" t="s">
        <v>59</v>
      </c>
    </row>
    <row r="6">
      <c r="A6" s="12">
        <v>1.817129488E9</v>
      </c>
      <c r="B6" s="12" t="s">
        <v>106</v>
      </c>
      <c r="C6" s="12" t="s">
        <v>47</v>
      </c>
      <c r="H6" s="12" t="s">
        <v>107</v>
      </c>
    </row>
    <row r="7">
      <c r="A7" s="12">
        <v>5.278939827E9</v>
      </c>
      <c r="B7" s="12" t="s">
        <v>118</v>
      </c>
      <c r="C7" s="12" t="s">
        <v>119</v>
      </c>
    </row>
    <row r="8">
      <c r="A8" s="12">
        <v>6.998609724E9</v>
      </c>
      <c r="B8" s="12" t="s">
        <v>136</v>
      </c>
      <c r="C8" s="12" t="s">
        <v>137</v>
      </c>
      <c r="H8" s="12" t="s">
        <v>138</v>
      </c>
      <c r="I8" s="12" t="s">
        <v>136</v>
      </c>
    </row>
    <row r="9">
      <c r="A9" s="12">
        <v>6.064482362E9</v>
      </c>
      <c r="B9" s="12" t="s">
        <v>148</v>
      </c>
      <c r="C9" s="12" t="s">
        <v>47</v>
      </c>
    </row>
    <row r="10">
      <c r="A10" s="12">
        <v>5.63050339E9</v>
      </c>
      <c r="B10" s="12" t="s">
        <v>189</v>
      </c>
      <c r="C10" s="12" t="s">
        <v>47</v>
      </c>
    </row>
    <row r="11">
      <c r="A11" s="12">
        <v>6.67562445E8</v>
      </c>
      <c r="B11" s="12" t="s">
        <v>192</v>
      </c>
      <c r="C11" s="12" t="s">
        <v>193</v>
      </c>
    </row>
    <row r="12">
      <c r="A12" s="12">
        <v>5.49882756E9</v>
      </c>
      <c r="B12" s="12" t="s">
        <v>200</v>
      </c>
      <c r="C12" s="12" t="s">
        <v>47</v>
      </c>
      <c r="E12" s="12" t="s">
        <v>1499</v>
      </c>
      <c r="I12" s="12" t="s">
        <v>201</v>
      </c>
    </row>
    <row r="13">
      <c r="A13" s="12">
        <v>5.539852621E9</v>
      </c>
      <c r="C13" s="12" t="s">
        <v>206</v>
      </c>
    </row>
    <row r="14">
      <c r="A14" s="12">
        <v>1.842490351E9</v>
      </c>
      <c r="B14" s="12" t="s">
        <v>290</v>
      </c>
      <c r="C14" s="12" t="s">
        <v>47</v>
      </c>
    </row>
    <row r="15">
      <c r="A15" s="12">
        <v>6.770186675E9</v>
      </c>
      <c r="C15" s="12" t="s">
        <v>311</v>
      </c>
      <c r="H15" s="12" t="s">
        <v>312</v>
      </c>
    </row>
    <row r="16">
      <c r="A16" s="12">
        <v>1.149492445E9</v>
      </c>
      <c r="B16" s="12" t="s">
        <v>339</v>
      </c>
      <c r="C16" s="12" t="s">
        <v>340</v>
      </c>
      <c r="D16" s="12" t="s">
        <v>341</v>
      </c>
      <c r="I16" s="12" t="s">
        <v>341</v>
      </c>
    </row>
    <row r="17">
      <c r="A17" s="12">
        <v>6.712652575E9</v>
      </c>
      <c r="B17" s="12" t="s">
        <v>363</v>
      </c>
      <c r="C17" s="12" t="s">
        <v>364</v>
      </c>
      <c r="H17" s="12" t="s">
        <v>365</v>
      </c>
    </row>
    <row r="18">
      <c r="A18" s="12">
        <v>1.141798665E9</v>
      </c>
      <c r="B18" s="12" t="s">
        <v>397</v>
      </c>
      <c r="C18" s="12" t="s">
        <v>398</v>
      </c>
    </row>
    <row r="19">
      <c r="A19" s="12">
        <v>6.816457761E9</v>
      </c>
      <c r="C19" s="12" t="s">
        <v>47</v>
      </c>
      <c r="E19" s="12" t="s">
        <v>404</v>
      </c>
    </row>
    <row r="20">
      <c r="A20" s="12">
        <v>5.560165344E9</v>
      </c>
      <c r="B20" s="12" t="s">
        <v>411</v>
      </c>
      <c r="C20" s="12" t="s">
        <v>412</v>
      </c>
    </row>
    <row r="21">
      <c r="A21" s="12">
        <v>6.659278144E9</v>
      </c>
      <c r="C21" s="12" t="s">
        <v>415</v>
      </c>
      <c r="G21" s="12" t="s">
        <v>416</v>
      </c>
    </row>
    <row r="22">
      <c r="A22" s="12">
        <v>6.659278144E9</v>
      </c>
      <c r="C22" s="12" t="s">
        <v>415</v>
      </c>
      <c r="G22" s="12" t="s">
        <v>416</v>
      </c>
    </row>
    <row r="23">
      <c r="A23" s="12">
        <v>6.39986111E9</v>
      </c>
      <c r="B23" s="12" t="s">
        <v>460</v>
      </c>
      <c r="C23" s="12" t="s">
        <v>47</v>
      </c>
    </row>
    <row r="24">
      <c r="A24" s="12">
        <v>5.972949297E9</v>
      </c>
      <c r="C24" s="12" t="s">
        <v>466</v>
      </c>
    </row>
    <row r="25">
      <c r="B25" s="12" t="s">
        <v>516</v>
      </c>
      <c r="C25" s="12" t="s">
        <v>517</v>
      </c>
      <c r="D25" s="12" t="s">
        <v>518</v>
      </c>
      <c r="G25" s="12" t="s">
        <v>519</v>
      </c>
      <c r="I25" s="12" t="s">
        <v>514</v>
      </c>
    </row>
    <row r="26">
      <c r="B26" s="12" t="s">
        <v>616</v>
      </c>
      <c r="C26" s="12" t="s">
        <v>617</v>
      </c>
      <c r="E26" s="12" t="s">
        <v>618</v>
      </c>
    </row>
    <row r="27">
      <c r="C27" s="12" t="s">
        <v>672</v>
      </c>
      <c r="E27" s="12" t="s">
        <v>673</v>
      </c>
    </row>
    <row r="28">
      <c r="B28" s="12" t="s">
        <v>688</v>
      </c>
      <c r="C28" s="12" t="s">
        <v>47</v>
      </c>
      <c r="H28" s="12" t="s">
        <v>689</v>
      </c>
    </row>
    <row r="29">
      <c r="B29" s="12" t="s">
        <v>691</v>
      </c>
      <c r="C29" s="12" t="s">
        <v>692</v>
      </c>
      <c r="E29" s="12" t="s">
        <v>693</v>
      </c>
    </row>
    <row r="30">
      <c r="B30" s="12" t="s">
        <v>703</v>
      </c>
      <c r="C30" s="12" t="s">
        <v>617</v>
      </c>
      <c r="H30" s="12" t="s">
        <v>704</v>
      </c>
    </row>
    <row r="31">
      <c r="B31" s="12" t="s">
        <v>722</v>
      </c>
      <c r="C31" s="12" t="s">
        <v>723</v>
      </c>
      <c r="H31" s="12" t="s">
        <v>724</v>
      </c>
    </row>
    <row r="32">
      <c r="B32" s="12" t="s">
        <v>768</v>
      </c>
      <c r="C32" s="12" t="s">
        <v>47</v>
      </c>
      <c r="E32" s="12" t="s">
        <v>769</v>
      </c>
    </row>
    <row r="33">
      <c r="C33" s="12" t="s">
        <v>815</v>
      </c>
      <c r="E33" s="12" t="s">
        <v>816</v>
      </c>
    </row>
    <row r="34">
      <c r="B34" s="12" t="s">
        <v>828</v>
      </c>
      <c r="C34" s="12" t="s">
        <v>829</v>
      </c>
      <c r="E34" s="12" t="s">
        <v>830</v>
      </c>
    </row>
    <row r="35">
      <c r="B35" s="12" t="s">
        <v>874</v>
      </c>
      <c r="C35" s="12" t="s">
        <v>47</v>
      </c>
      <c r="E35" s="12" t="s">
        <v>875</v>
      </c>
    </row>
    <row r="36">
      <c r="B36" s="12" t="s">
        <v>879</v>
      </c>
      <c r="C36" s="12" t="s">
        <v>880</v>
      </c>
      <c r="H36" s="12" t="s">
        <v>881</v>
      </c>
    </row>
    <row r="37">
      <c r="C37" s="12" t="s">
        <v>889</v>
      </c>
      <c r="E37" s="12" t="s">
        <v>890</v>
      </c>
    </row>
    <row r="38">
      <c r="B38" s="12" t="s">
        <v>892</v>
      </c>
      <c r="C38" s="12" t="s">
        <v>47</v>
      </c>
      <c r="I38" s="12" t="s">
        <v>893</v>
      </c>
    </row>
    <row r="39">
      <c r="C39" s="12" t="s">
        <v>880</v>
      </c>
      <c r="I39" s="12" t="s">
        <v>905</v>
      </c>
    </row>
    <row r="40">
      <c r="B40" s="12" t="s">
        <v>974</v>
      </c>
      <c r="C40" s="12" t="s">
        <v>975</v>
      </c>
      <c r="E40" s="12" t="s">
        <v>976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>
      <c r="A2" s="12">
        <v>5.127034055E9</v>
      </c>
      <c r="B2" s="12" t="s">
        <v>22</v>
      </c>
      <c r="C2" s="12" t="s">
        <v>23</v>
      </c>
    </row>
    <row r="3">
      <c r="A3" s="12">
        <v>5.590432856E9</v>
      </c>
      <c r="B3" s="12" t="s">
        <v>63</v>
      </c>
      <c r="C3" s="12" t="s">
        <v>64</v>
      </c>
      <c r="H3" s="12" t="s">
        <v>65</v>
      </c>
      <c r="I3" s="12" t="s">
        <v>65</v>
      </c>
    </row>
    <row r="4">
      <c r="A4" s="12">
        <v>6.299087299E9</v>
      </c>
      <c r="B4" s="12" t="s">
        <v>88</v>
      </c>
      <c r="C4" s="12" t="s">
        <v>89</v>
      </c>
      <c r="F4" s="12" t="s">
        <v>90</v>
      </c>
    </row>
    <row r="5">
      <c r="A5" s="12">
        <v>1.037582917E9</v>
      </c>
      <c r="B5" s="12" t="s">
        <v>97</v>
      </c>
      <c r="C5" s="12" t="s">
        <v>89</v>
      </c>
      <c r="I5" s="12" t="s">
        <v>98</v>
      </c>
    </row>
    <row r="6">
      <c r="A6" s="12">
        <v>6.069360734E9</v>
      </c>
      <c r="C6" s="12" t="s">
        <v>89</v>
      </c>
    </row>
    <row r="7">
      <c r="A7" s="12">
        <v>9.63674368E8</v>
      </c>
      <c r="B7" s="12" t="s">
        <v>166</v>
      </c>
      <c r="C7" s="12" t="s">
        <v>167</v>
      </c>
    </row>
    <row r="8">
      <c r="A8" s="12">
        <v>5.482435797E9</v>
      </c>
      <c r="B8" s="12" t="s">
        <v>180</v>
      </c>
      <c r="C8" s="12" t="s">
        <v>181</v>
      </c>
    </row>
    <row r="9">
      <c r="A9" s="12">
        <v>5.019633939E9</v>
      </c>
      <c r="C9" s="12" t="s">
        <v>89</v>
      </c>
    </row>
    <row r="10">
      <c r="A10" s="12">
        <v>5.8193844E9</v>
      </c>
      <c r="B10" s="12" t="s">
        <v>185</v>
      </c>
      <c r="C10" s="12" t="s">
        <v>186</v>
      </c>
    </row>
    <row r="11">
      <c r="A11" s="12">
        <v>6.67562445E8</v>
      </c>
      <c r="B11" s="12" t="s">
        <v>192</v>
      </c>
      <c r="C11" s="12" t="s">
        <v>193</v>
      </c>
    </row>
    <row r="12">
      <c r="A12" s="12">
        <v>1.629500596E9</v>
      </c>
      <c r="B12" s="12" t="s">
        <v>216</v>
      </c>
      <c r="C12" s="12" t="s">
        <v>217</v>
      </c>
      <c r="E12" s="12" t="s">
        <v>1487</v>
      </c>
    </row>
    <row r="13">
      <c r="A13" s="12">
        <v>1.343784266E9</v>
      </c>
      <c r="B13" s="12" t="s">
        <v>222</v>
      </c>
      <c r="C13" s="12" t="s">
        <v>223</v>
      </c>
    </row>
    <row r="14">
      <c r="A14" s="12">
        <v>6.407234442E9</v>
      </c>
      <c r="B14" s="12" t="s">
        <v>231</v>
      </c>
      <c r="C14" s="12" t="s">
        <v>232</v>
      </c>
      <c r="F14" s="12" t="s">
        <v>233</v>
      </c>
    </row>
    <row r="15">
      <c r="A15" s="12">
        <v>5.020688918E9</v>
      </c>
      <c r="B15" s="12" t="s">
        <v>262</v>
      </c>
      <c r="C15" s="12" t="s">
        <v>263</v>
      </c>
      <c r="H15" s="12" t="s">
        <v>264</v>
      </c>
    </row>
    <row r="16">
      <c r="A16" s="12">
        <v>5.786223188E9</v>
      </c>
      <c r="C16" s="12" t="s">
        <v>275</v>
      </c>
    </row>
    <row r="17">
      <c r="A17" s="12">
        <v>5.096985861E9</v>
      </c>
      <c r="B17" s="12" t="s">
        <v>276</v>
      </c>
      <c r="C17" s="12" t="s">
        <v>277</v>
      </c>
    </row>
    <row r="18">
      <c r="A18" s="12">
        <v>6.289613948E9</v>
      </c>
      <c r="C18" s="12" t="s">
        <v>315</v>
      </c>
      <c r="H18" s="12" t="s">
        <v>316</v>
      </c>
    </row>
    <row r="19">
      <c r="A19" s="12">
        <v>1.149492445E9</v>
      </c>
      <c r="B19" s="12" t="s">
        <v>339</v>
      </c>
      <c r="C19" s="12" t="s">
        <v>340</v>
      </c>
      <c r="D19" s="12" t="s">
        <v>341</v>
      </c>
      <c r="I19" s="12" t="s">
        <v>341</v>
      </c>
    </row>
    <row r="20">
      <c r="A20" s="12">
        <v>6.329865586E9</v>
      </c>
      <c r="B20" s="12" t="s">
        <v>346</v>
      </c>
      <c r="C20" s="12" t="s">
        <v>347</v>
      </c>
    </row>
    <row r="21">
      <c r="A21" s="12">
        <v>6.103125966E9</v>
      </c>
      <c r="C21" s="12" t="s">
        <v>372</v>
      </c>
      <c r="H21" s="12" t="s">
        <v>373</v>
      </c>
    </row>
    <row r="22">
      <c r="A22" s="12">
        <v>1.09438873E9</v>
      </c>
      <c r="C22" s="12" t="s">
        <v>89</v>
      </c>
    </row>
    <row r="23">
      <c r="A23" s="12">
        <v>1.750668226E9</v>
      </c>
      <c r="B23" s="12" t="s">
        <v>383</v>
      </c>
      <c r="C23" s="12" t="s">
        <v>384</v>
      </c>
      <c r="H23" s="12" t="s">
        <v>385</v>
      </c>
    </row>
    <row r="24">
      <c r="A24" s="12">
        <v>6.251139455E9</v>
      </c>
      <c r="C24" s="12" t="s">
        <v>277</v>
      </c>
    </row>
    <row r="25">
      <c r="A25" s="12">
        <v>1.266768477E9</v>
      </c>
      <c r="B25" s="12" t="s">
        <v>388</v>
      </c>
      <c r="C25" s="12" t="s">
        <v>89</v>
      </c>
    </row>
    <row r="26">
      <c r="A26" s="12">
        <v>6.659278144E9</v>
      </c>
      <c r="C26" s="12" t="s">
        <v>415</v>
      </c>
      <c r="G26" s="12" t="s">
        <v>416</v>
      </c>
    </row>
    <row r="27">
      <c r="A27" s="12">
        <v>6.659278144E9</v>
      </c>
      <c r="C27" s="12" t="s">
        <v>415</v>
      </c>
      <c r="G27" s="12" t="s">
        <v>416</v>
      </c>
    </row>
    <row r="28">
      <c r="A28" s="12">
        <v>5.183599744E9</v>
      </c>
      <c r="C28" s="12" t="s">
        <v>424</v>
      </c>
    </row>
    <row r="29">
      <c r="A29" s="12">
        <v>1.043754829E9</v>
      </c>
      <c r="B29" s="12" t="s">
        <v>425</v>
      </c>
      <c r="C29" s="12" t="s">
        <v>426</v>
      </c>
    </row>
    <row r="30">
      <c r="A30" s="12">
        <v>5.259603856E9</v>
      </c>
      <c r="C30" s="12" t="s">
        <v>89</v>
      </c>
      <c r="H30" s="12" t="s">
        <v>429</v>
      </c>
    </row>
    <row r="31">
      <c r="A31" s="12">
        <v>1.173322462E9</v>
      </c>
      <c r="B31" s="12" t="s">
        <v>449</v>
      </c>
      <c r="C31" s="12" t="s">
        <v>450</v>
      </c>
    </row>
    <row r="32">
      <c r="A32" s="12">
        <v>6.852894457E9</v>
      </c>
      <c r="C32" s="12" t="s">
        <v>465</v>
      </c>
    </row>
    <row r="33">
      <c r="A33" s="12">
        <v>5.972949297E9</v>
      </c>
      <c r="C33" s="12" t="s">
        <v>466</v>
      </c>
    </row>
    <row r="34">
      <c r="A34" s="12">
        <v>2.010373395E9</v>
      </c>
      <c r="B34" s="12" t="s">
        <v>467</v>
      </c>
      <c r="C34" s="12" t="s">
        <v>89</v>
      </c>
    </row>
    <row r="35">
      <c r="A35" s="12">
        <v>2.010373395E9</v>
      </c>
      <c r="B35" s="12" t="s">
        <v>467</v>
      </c>
      <c r="C35" s="12" t="s">
        <v>89</v>
      </c>
    </row>
    <row r="36">
      <c r="A36" s="12">
        <v>1.144687256E9</v>
      </c>
      <c r="B36" s="12" t="s">
        <v>471</v>
      </c>
      <c r="C36" s="12" t="s">
        <v>472</v>
      </c>
    </row>
    <row r="37">
      <c r="A37" s="12">
        <v>2.025801293E9</v>
      </c>
      <c r="C37" s="12" t="s">
        <v>347</v>
      </c>
    </row>
    <row r="38">
      <c r="A38" s="12">
        <v>6.272873367E9</v>
      </c>
      <c r="B38" s="12" t="s">
        <v>474</v>
      </c>
      <c r="C38" s="12" t="s">
        <v>64</v>
      </c>
    </row>
    <row r="39">
      <c r="A39" s="12">
        <v>1.767742417E9</v>
      </c>
      <c r="B39" s="12" t="s">
        <v>498</v>
      </c>
      <c r="C39" s="12" t="s">
        <v>499</v>
      </c>
      <c r="H39" s="12" t="s">
        <v>500</v>
      </c>
    </row>
    <row r="40">
      <c r="A40" s="12">
        <v>1.979720079E9</v>
      </c>
      <c r="B40" s="12" t="s">
        <v>501</v>
      </c>
      <c r="C40" s="12" t="s">
        <v>502</v>
      </c>
      <c r="E40" s="12" t="s">
        <v>503</v>
      </c>
      <c r="F40" s="12" t="s">
        <v>504</v>
      </c>
      <c r="H40" s="12" t="s">
        <v>505</v>
      </c>
    </row>
    <row r="41">
      <c r="B41" s="12" t="s">
        <v>516</v>
      </c>
      <c r="C41" s="12" t="s">
        <v>517</v>
      </c>
      <c r="D41" s="12" t="s">
        <v>518</v>
      </c>
      <c r="G41" s="12" t="s">
        <v>519</v>
      </c>
      <c r="I41" s="12" t="s">
        <v>514</v>
      </c>
    </row>
    <row r="42">
      <c r="B42" s="12" t="s">
        <v>536</v>
      </c>
      <c r="C42" s="12" t="s">
        <v>89</v>
      </c>
      <c r="H42" s="12" t="s">
        <v>537</v>
      </c>
    </row>
    <row r="43">
      <c r="B43" s="12" t="s">
        <v>608</v>
      </c>
      <c r="C43" s="12" t="s">
        <v>609</v>
      </c>
      <c r="H43" s="12" t="s">
        <v>610</v>
      </c>
    </row>
    <row r="44">
      <c r="B44" s="12" t="s">
        <v>640</v>
      </c>
      <c r="C44" s="12" t="s">
        <v>89</v>
      </c>
      <c r="H44" s="12" t="s">
        <v>641</v>
      </c>
    </row>
    <row r="45">
      <c r="C45" s="12" t="s">
        <v>89</v>
      </c>
      <c r="E45" s="12" t="s">
        <v>651</v>
      </c>
    </row>
    <row r="46">
      <c r="C46" s="12" t="s">
        <v>655</v>
      </c>
      <c r="E46" s="12" t="s">
        <v>656</v>
      </c>
    </row>
    <row r="47">
      <c r="C47" s="12" t="s">
        <v>89</v>
      </c>
      <c r="H47" s="12" t="s">
        <v>678</v>
      </c>
    </row>
    <row r="48">
      <c r="B48" s="12" t="s">
        <v>685</v>
      </c>
      <c r="C48" s="12" t="s">
        <v>89</v>
      </c>
      <c r="H48" s="12" t="s">
        <v>686</v>
      </c>
    </row>
    <row r="49">
      <c r="B49" s="12" t="s">
        <v>711</v>
      </c>
      <c r="C49" s="12" t="s">
        <v>712</v>
      </c>
      <c r="H49" s="12" t="s">
        <v>713</v>
      </c>
    </row>
    <row r="50">
      <c r="C50" s="12" t="s">
        <v>89</v>
      </c>
      <c r="H50" s="12" t="s">
        <v>731</v>
      </c>
      <c r="I50" s="12" t="s">
        <v>732</v>
      </c>
    </row>
    <row r="51">
      <c r="C51" s="12" t="s">
        <v>856</v>
      </c>
      <c r="E51" s="12" t="s">
        <v>857</v>
      </c>
    </row>
    <row r="52">
      <c r="C52" s="12" t="s">
        <v>655</v>
      </c>
      <c r="E52" s="12" t="s">
        <v>866</v>
      </c>
    </row>
    <row r="53">
      <c r="C53" s="12" t="s">
        <v>895</v>
      </c>
      <c r="I53" s="12" t="s">
        <v>896</v>
      </c>
    </row>
    <row r="54">
      <c r="B54" s="12" t="s">
        <v>901</v>
      </c>
      <c r="C54" s="12" t="s">
        <v>902</v>
      </c>
      <c r="H54" s="12" t="s">
        <v>903</v>
      </c>
    </row>
    <row r="55">
      <c r="B55" s="12" t="s">
        <v>929</v>
      </c>
      <c r="C55" s="12" t="s">
        <v>89</v>
      </c>
      <c r="E55" s="12" t="s">
        <v>930</v>
      </c>
    </row>
    <row r="56">
      <c r="B56" s="12" t="s">
        <v>982</v>
      </c>
      <c r="C56" s="12" t="s">
        <v>983</v>
      </c>
      <c r="D56" s="12" t="s">
        <v>984</v>
      </c>
      <c r="H56" s="12" t="s">
        <v>985</v>
      </c>
    </row>
    <row r="57">
      <c r="B57" s="12" t="s">
        <v>990</v>
      </c>
      <c r="C57" s="12" t="s">
        <v>89</v>
      </c>
      <c r="H57" s="12" t="s">
        <v>991</v>
      </c>
    </row>
    <row r="58">
      <c r="C58" s="12" t="s">
        <v>1008</v>
      </c>
      <c r="E58" s="12" t="s">
        <v>1009</v>
      </c>
    </row>
    <row r="59">
      <c r="B59" s="12" t="s">
        <v>1031</v>
      </c>
      <c r="C59" s="12" t="s">
        <v>895</v>
      </c>
      <c r="E59" s="12" t="s">
        <v>1032</v>
      </c>
    </row>
    <row r="60">
      <c r="C60" s="12" t="s">
        <v>1039</v>
      </c>
      <c r="H60" s="12" t="s">
        <v>1040</v>
      </c>
    </row>
    <row r="61">
      <c r="C61" s="12" t="s">
        <v>1055</v>
      </c>
      <c r="E61" s="12" t="s">
        <v>1056</v>
      </c>
    </row>
  </sheetData>
  <drawing r:id="rId1"/>
</worksheet>
</file>