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hidePivotFieldList="1" defaultThemeVersion="124226"/>
  <bookViews>
    <workbookView xWindow="0" yWindow="0" windowWidth="20490" windowHeight="7755"/>
  </bookViews>
  <sheets>
    <sheet name="DATA UTAMA" sheetId="3" r:id="rId1"/>
    <sheet name="KP4" sheetId="1" r:id="rId2"/>
    <sheet name="data 2" sheetId="4" state="hidden" r:id="rId3"/>
  </sheets>
  <externalReferences>
    <externalReference r:id="rId4"/>
    <externalReference r:id="rId5"/>
  </externalReferences>
  <definedNames>
    <definedName name="_xlnm._FilterDatabase" localSheetId="0" hidden="1">'DATA UTAMA'!$X$1:$X$40</definedName>
    <definedName name="AKK">#REF!</definedName>
    <definedName name="AKP">#REF!</definedName>
    <definedName name="AKrd">#REF!</definedName>
    <definedName name="GEN">#REF!</definedName>
    <definedName name="JENJANG" localSheetId="0">'[1]1C Sumatif'!$Q$3:$U$12</definedName>
    <definedName name="JENJANG">#REF!</definedName>
    <definedName name="JENJANG_JABATAN">#REF!</definedName>
    <definedName name="NPK">#REF!</definedName>
    <definedName name="PANGKAT">#REF!</definedName>
    <definedName name="PD">#REF!</definedName>
    <definedName name="PI">#REF!</definedName>
    <definedName name="PKGScore">#REF!</definedName>
    <definedName name="_xlnm.Print_Area" localSheetId="2">'data 2'!$A$1:$R$37</definedName>
    <definedName name="_xlnm.Print_Area" localSheetId="1">'KP4'!$A$1:$H$58</definedName>
    <definedName name="score" localSheetId="0">'[1]1C Sumatif'!$J$45</definedName>
    <definedName name="score">#REF!</definedName>
    <definedName name="Vb">#REF!</definedName>
    <definedName name="Vc">#REF!</definedName>
    <definedName name="WAKILKASEK">[2]DATA!$U$10</definedName>
  </definedNames>
  <calcPr calcId="144525"/>
  <pivotCaches>
    <pivotCache cacheId="47" r:id="rId6"/>
  </pivotCaches>
</workbook>
</file>

<file path=xl/calcChain.xml><?xml version="1.0" encoding="utf-8"?>
<calcChain xmlns="http://schemas.openxmlformats.org/spreadsheetml/2006/main">
  <c r="A28" i="1" l="1"/>
  <c r="Z32" i="3"/>
  <c r="A40" i="1"/>
  <c r="B51" i="1" l="1"/>
  <c r="B50" i="1"/>
  <c r="B45" i="1"/>
  <c r="B44" i="1"/>
  <c r="A38" i="1"/>
  <c r="G36" i="1" l="1"/>
  <c r="F36" i="1"/>
  <c r="D36" i="1"/>
  <c r="C36" i="1"/>
  <c r="G35" i="1"/>
  <c r="D35" i="1"/>
  <c r="C35" i="1"/>
  <c r="B35" i="1"/>
  <c r="G34" i="1"/>
  <c r="F34" i="1"/>
  <c r="C34" i="1"/>
  <c r="D18" i="1"/>
  <c r="V5" i="3"/>
  <c r="V6" i="3"/>
  <c r="V7" i="3"/>
  <c r="V8" i="3"/>
  <c r="V9" i="3"/>
  <c r="V10" i="3"/>
  <c r="V11" i="3"/>
  <c r="V12" i="3"/>
  <c r="V13" i="3"/>
  <c r="V14" i="3"/>
  <c r="V15" i="3"/>
  <c r="V16" i="3"/>
  <c r="V17" i="3"/>
  <c r="V18" i="3"/>
  <c r="V19" i="3"/>
  <c r="V20" i="3"/>
  <c r="V21" i="3"/>
  <c r="V22" i="3"/>
  <c r="V23" i="3"/>
  <c r="V24" i="3"/>
  <c r="V25" i="3"/>
  <c r="V26" i="3"/>
  <c r="V27" i="3"/>
  <c r="V28" i="3"/>
  <c r="V29" i="3"/>
  <c r="V31" i="3"/>
  <c r="V32" i="3"/>
  <c r="V33" i="3"/>
  <c r="V34" i="3"/>
  <c r="V4" i="3"/>
  <c r="F51" i="1" l="1"/>
  <c r="BC10" i="3"/>
  <c r="BC6" i="3"/>
  <c r="BC7" i="3"/>
  <c r="BC8" i="3"/>
  <c r="BC9" i="3"/>
  <c r="BC11" i="3"/>
  <c r="BC12" i="3"/>
  <c r="BC13" i="3"/>
  <c r="BC14" i="3"/>
  <c r="BC15" i="3"/>
  <c r="BC16" i="3"/>
  <c r="BC17" i="3"/>
  <c r="BC18" i="3"/>
  <c r="BC19" i="3"/>
  <c r="BC20" i="3"/>
  <c r="BC21" i="3"/>
  <c r="BC22" i="3"/>
  <c r="BC23" i="3"/>
  <c r="BC24" i="3"/>
  <c r="BC25" i="3"/>
  <c r="BC26" i="3"/>
  <c r="BC27" i="3"/>
  <c r="BC28" i="3"/>
  <c r="BC29" i="3"/>
  <c r="BC30" i="3"/>
  <c r="BC31" i="3"/>
  <c r="BC32" i="3"/>
  <c r="BC33" i="3"/>
  <c r="BC34" i="3"/>
  <c r="BC5" i="3"/>
  <c r="AP5" i="3" l="1"/>
  <c r="AP6" i="3"/>
  <c r="AP7" i="3"/>
  <c r="AP8" i="3"/>
  <c r="AP9" i="3"/>
  <c r="AP10" i="3"/>
  <c r="AP11" i="3"/>
  <c r="AP12" i="3"/>
  <c r="AP13" i="3"/>
  <c r="AP14" i="3"/>
  <c r="AP15" i="3"/>
  <c r="AP16" i="3"/>
  <c r="AP17" i="3"/>
  <c r="AP18" i="3"/>
  <c r="AP19" i="3"/>
  <c r="AP20" i="3"/>
  <c r="AP21" i="3"/>
  <c r="AP22" i="3"/>
  <c r="AP23" i="3"/>
  <c r="AP24" i="3"/>
  <c r="AP25" i="3"/>
  <c r="AP26" i="3"/>
  <c r="AP27" i="3"/>
  <c r="AP28" i="3"/>
  <c r="AP29" i="3"/>
  <c r="AP30" i="3"/>
  <c r="AP31" i="3"/>
  <c r="AP32" i="3"/>
  <c r="AP33" i="3"/>
  <c r="AP34" i="3"/>
  <c r="AP4" i="3"/>
  <c r="H35" i="1" s="1"/>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4" i="3"/>
  <c r="H34" i="1" s="1"/>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4" i="3"/>
  <c r="H33" i="1" s="1"/>
  <c r="B36" i="1"/>
  <c r="D33" i="1"/>
  <c r="F33" i="1"/>
  <c r="D34" i="1"/>
  <c r="D23" i="1"/>
  <c r="D22" i="1"/>
  <c r="D21" i="1"/>
  <c r="D20" i="1"/>
  <c r="D19" i="1"/>
  <c r="AW6" i="3" l="1"/>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5" i="3"/>
  <c r="AW4" i="3"/>
  <c r="H36" i="1" s="1"/>
  <c r="Z14" i="3" l="1"/>
  <c r="F50" i="1" l="1"/>
  <c r="D17" i="1" l="1"/>
  <c r="D16" i="1"/>
  <c r="D15" i="1"/>
  <c r="D14" i="1"/>
  <c r="D12" i="1"/>
  <c r="D13" i="1"/>
  <c r="D11" i="1"/>
  <c r="D10" i="1"/>
  <c r="D9" i="1"/>
  <c r="D8" i="1"/>
  <c r="B34" i="1" l="1"/>
  <c r="C33" i="1"/>
  <c r="B33" i="1"/>
  <c r="H1" i="1"/>
  <c r="F35" i="1"/>
  <c r="Z33" i="3" l="1"/>
  <c r="Z34" i="3"/>
  <c r="Z5" i="3" l="1"/>
  <c r="Z6" i="3"/>
  <c r="Z7" i="3"/>
  <c r="Z8" i="3"/>
  <c r="Z9" i="3"/>
  <c r="Z10" i="3"/>
  <c r="Z11" i="3"/>
  <c r="Z12" i="3"/>
  <c r="Z13" i="3"/>
  <c r="Z15" i="3"/>
  <c r="Z16" i="3"/>
  <c r="Z17" i="3"/>
  <c r="Z18" i="3"/>
  <c r="Z19" i="3"/>
  <c r="Z20" i="3"/>
  <c r="Z21" i="3"/>
  <c r="Z22" i="3"/>
  <c r="Z23" i="3"/>
  <c r="Z24" i="3"/>
  <c r="Z25" i="3"/>
  <c r="Z26" i="3"/>
  <c r="Z27" i="3"/>
  <c r="Z28" i="3"/>
  <c r="Z29" i="3"/>
  <c r="Z31" i="3"/>
  <c r="Z4" i="3"/>
  <c r="B31" i="1" l="1"/>
  <c r="G33" i="1"/>
  <c r="E33" i="1"/>
</calcChain>
</file>

<file path=xl/comments1.xml><?xml version="1.0" encoding="utf-8"?>
<comments xmlns="http://schemas.openxmlformats.org/spreadsheetml/2006/main">
  <authors>
    <author>Windows User</author>
  </authors>
  <commentList>
    <comment ref="K3" authorId="0">
      <text>
        <r>
          <rPr>
            <b/>
            <sz val="9"/>
            <color indexed="81"/>
            <rFont val="Tahoma"/>
            <family val="2"/>
          </rPr>
          <t>1 Abdul Wahid, S.Pd
2 Ir. Tina Rusydina
3 Setyowatiningsih, S.Pd.
4 Dra. Tuyati
5 Asmarida, S.Pd.
6 Lesta Sumarni, S.Pi.
7 Dra. Sardaniwati
8 Helmawati, S.Ag.
9 Inanda, SP
10 Lucen Helen Siberani, S.Hut.
11 Lilik Mulyani, S.Pd.
12 Ivonila Krisnawati, S.Pd.
13 Wahidah Wiani, S.Pd.
14 Prima Wanti, S.Pd.
15 Muthia Rahmah, S.Pd.
16 Melda Rahmatin, S.Pd.
17 Risa Riany, S.Ag.
18 Endah Tri Hastuti, S.Pd.
19 Dina Marlina, S.Pd.I.
20 Jumiati, S.Pd.
21 Jhon, S.Pd
22 Muhammad Syah Reza, S.Pd
23 Indra Gunawan, S.Pd
24 Herbet Sedem, S.Pd.AH
25 Siani, S.Th.      
26 Sumiati, S.Pd.I
27 A. Budi Prasetiono, SP
28 Desi Trisnawati, SP
29. MALYA ALMAL KANI
30. ONETH FAHRUDIN
31. JOHN HELMOTH</t>
        </r>
        <r>
          <rPr>
            <sz val="9"/>
            <color indexed="81"/>
            <rFont val="Tahoma"/>
            <family val="2"/>
          </rPr>
          <t xml:space="preserve">
</t>
        </r>
      </text>
    </comment>
  </commentList>
</comments>
</file>

<file path=xl/sharedStrings.xml><?xml version="1.0" encoding="utf-8"?>
<sst xmlns="http://schemas.openxmlformats.org/spreadsheetml/2006/main" count="1954" uniqueCount="998">
  <si>
    <t>SURAT  KETERANGAN</t>
  </si>
  <si>
    <t>UNTUK MENDAPATKAN PEMBAYARAN TUNJANGAN KELUARGA</t>
  </si>
  <si>
    <t xml:space="preserve">   </t>
  </si>
  <si>
    <t>No.</t>
  </si>
  <si>
    <t>Tanggal</t>
  </si>
  <si>
    <t>Kelahiran</t>
  </si>
  <si>
    <t>Perkawinan</t>
  </si>
  <si>
    <t>Catatan :</t>
  </si>
  <si>
    <t>AK</t>
  </si>
  <si>
    <t>AA</t>
  </si>
  <si>
    <t>Yang menerangkan,</t>
  </si>
  <si>
    <t xml:space="preserve">                                                                               </t>
  </si>
  <si>
    <t>-</t>
  </si>
  <si>
    <t>Menerangkan dengan sesungguhnya bahwa saya :</t>
  </si>
  <si>
    <t xml:space="preserve">       Yang bertanda tangan dibawah ini :</t>
  </si>
  <si>
    <t>PNS</t>
  </si>
  <si>
    <t>AZKA BIMA WICAKSONO</t>
  </si>
  <si>
    <t>AINAYYA FHATIYATURAHMA .W</t>
  </si>
  <si>
    <t>DINA MARLINA, S.Pd.I</t>
  </si>
  <si>
    <t>NAMA GURU SMKN2 MUARA TEWEH</t>
  </si>
  <si>
    <t>No</t>
  </si>
  <si>
    <t>Nama</t>
  </si>
  <si>
    <t>NIP</t>
  </si>
  <si>
    <t>KARPEG</t>
  </si>
  <si>
    <t>Pangkat/Gol Ruang</t>
  </si>
  <si>
    <t>UNIT KERJA</t>
  </si>
  <si>
    <t>ABDUL WAHID, S.Pd</t>
  </si>
  <si>
    <t>19720108 200003 1 005</t>
  </si>
  <si>
    <t>Pembina, IV/a</t>
  </si>
  <si>
    <t>Guru Madya</t>
  </si>
  <si>
    <t>Ir. TINA RUSYDINA</t>
  </si>
  <si>
    <t>19620905 199403 2 005</t>
  </si>
  <si>
    <t>SETYOWATININGSIH, S.Pd</t>
  </si>
  <si>
    <t>19700815 199412 2 002</t>
  </si>
  <si>
    <t>G. 266776</t>
  </si>
  <si>
    <t>Dra. TUYATI</t>
  </si>
  <si>
    <t>19670513 199512 2 004</t>
  </si>
  <si>
    <t>G. 389512</t>
  </si>
  <si>
    <t>ASMARIDA, S.Pd.</t>
  </si>
  <si>
    <t>19760906 200501 2 009</t>
  </si>
  <si>
    <t>M. 095023</t>
  </si>
  <si>
    <t>Penata Tk.I., III/d</t>
  </si>
  <si>
    <t>Guru Muda</t>
  </si>
  <si>
    <t>LESTA SUMARNI, S.Pi.</t>
  </si>
  <si>
    <t>19741231 200604 2 009</t>
  </si>
  <si>
    <t>Dra. SARDANIWATI</t>
  </si>
  <si>
    <t>19660225 200604 2 004</t>
  </si>
  <si>
    <t>N. 213797</t>
  </si>
  <si>
    <t>HELMAWATI, S.Ag.</t>
  </si>
  <si>
    <t>19750731 200701 2 016</t>
  </si>
  <si>
    <t>N. 353102</t>
  </si>
  <si>
    <t>INANDA, SP</t>
  </si>
  <si>
    <t>19740825 200712 2 014</t>
  </si>
  <si>
    <t>N. 353096</t>
  </si>
  <si>
    <t>Penata, III/c</t>
  </si>
  <si>
    <t>19790919 200801 2 018</t>
  </si>
  <si>
    <t>P. 060563</t>
  </si>
  <si>
    <t>LILIK MULYANI, S.Pd</t>
  </si>
  <si>
    <t>19810822 200903 2 008</t>
  </si>
  <si>
    <t>P. 305402</t>
  </si>
  <si>
    <t>IVONILA KRISNAWATI, S.Pd</t>
  </si>
  <si>
    <t>19790913 200903 2 003</t>
  </si>
  <si>
    <t>P. 305396</t>
  </si>
  <si>
    <t>WAHIDAH WIANI, S.Pd</t>
  </si>
  <si>
    <t>19830207 200903 2 005</t>
  </si>
  <si>
    <t>PRIMA WANTI, S.Pd</t>
  </si>
  <si>
    <t>19850818 200903 2 009</t>
  </si>
  <si>
    <t>P. 305440</t>
  </si>
  <si>
    <t>MUTHIA RAHMAH, S.Pd</t>
  </si>
  <si>
    <t>19820110 200903 2 007</t>
  </si>
  <si>
    <t>P.358413</t>
  </si>
  <si>
    <t>MELDA RAHMATIN, S.Pd</t>
  </si>
  <si>
    <t>19860528 200903 2 008</t>
  </si>
  <si>
    <t>P. 305399</t>
  </si>
  <si>
    <t>RISA RIANY, S.Ag.</t>
  </si>
  <si>
    <t>19820123 200903 2 011</t>
  </si>
  <si>
    <t>P. 305442</t>
  </si>
  <si>
    <t>ENDAH TRI HASTUTI, S.Pd</t>
  </si>
  <si>
    <t>19790921 200903 2 002</t>
  </si>
  <si>
    <t>P. 305398</t>
  </si>
  <si>
    <t>19850706 200903 2 008</t>
  </si>
  <si>
    <t>P. 305395</t>
  </si>
  <si>
    <t>JUMIATI, S.Pd</t>
  </si>
  <si>
    <t>19820129 201001 2 021</t>
  </si>
  <si>
    <t>P. 536895</t>
  </si>
  <si>
    <t>Penata Muda Tk.I., III/b</t>
  </si>
  <si>
    <t>Guru Pertama</t>
  </si>
  <si>
    <t>JHON, S.Pd</t>
  </si>
  <si>
    <t>19750915 200604 1 003</t>
  </si>
  <si>
    <t>N. 001691</t>
  </si>
  <si>
    <t>MUHAMMAD SYAH REZA, S.Pd</t>
  </si>
  <si>
    <t>19771222 200801 1 022</t>
  </si>
  <si>
    <t>P.061209</t>
  </si>
  <si>
    <t>INDRA GUNAWAN, S.Pd</t>
  </si>
  <si>
    <t>19750707 200801 1 022</t>
  </si>
  <si>
    <t>HERBET SEDEM, S.Pd.AH</t>
  </si>
  <si>
    <t>19840614 200903 1 004</t>
  </si>
  <si>
    <t>P. 305451</t>
  </si>
  <si>
    <t>SIANI, S.Th.</t>
  </si>
  <si>
    <t>19801111 200804 2 004</t>
  </si>
  <si>
    <t>SUMIATI, S.Pd.I</t>
  </si>
  <si>
    <t>19870505 201101 2 016</t>
  </si>
  <si>
    <t>Q. 233390</t>
  </si>
  <si>
    <t>A. BUDI PRASETIONO, SP.</t>
  </si>
  <si>
    <t>19810112 201403 1 001</t>
  </si>
  <si>
    <t>B. 08012752</t>
  </si>
  <si>
    <t>Penata Muda, III/a</t>
  </si>
  <si>
    <t>DESI TRISNAWATI, SP.</t>
  </si>
  <si>
    <t>19821213 201403 2 001</t>
  </si>
  <si>
    <t>B. 08012753</t>
  </si>
  <si>
    <t>Kuala Pembuang, 08 Januari 1972</t>
  </si>
  <si>
    <t>Amuntai, 05 September 1962</t>
  </si>
  <si>
    <t>Magetan, 15 Agustus 1970</t>
  </si>
  <si>
    <t>Bantul, 13 Mei 1967</t>
  </si>
  <si>
    <t>Barito Utara, 06 September 1976</t>
  </si>
  <si>
    <t>Muara Teweh, 31 Desember 1974</t>
  </si>
  <si>
    <t>Tanjung, 25 Februari 1966</t>
  </si>
  <si>
    <t>Palangka Raya, 25 Agustus 1974</t>
  </si>
  <si>
    <t>Muara Teweh, 19 September 1979</t>
  </si>
  <si>
    <t>Magetan, 22 Agustus 1981</t>
  </si>
  <si>
    <t>Muara Teweh, 13 September 1979</t>
  </si>
  <si>
    <t>Muara Teweh, 07 Februari 1983</t>
  </si>
  <si>
    <t>Palangka Raya, 18 Agustus 1985</t>
  </si>
  <si>
    <t>Barito Utara, 10 Januari 1982</t>
  </si>
  <si>
    <t>Muara Teweh, 28 Mei 1986</t>
  </si>
  <si>
    <t>Barito Selatan, 23 Januari 1982</t>
  </si>
  <si>
    <t>Muara Teweh, 21 September 1979</t>
  </si>
  <si>
    <t>Muara Teweh, 06 Juli 1985</t>
  </si>
  <si>
    <t>Rarawa, 29 Januari 1982</t>
  </si>
  <si>
    <t>Pujon, 15 September 1975</t>
  </si>
  <si>
    <t>Muara Teweh, 22 Desember 1977</t>
  </si>
  <si>
    <t>Tumbang Tohan, 07 juli 1975</t>
  </si>
  <si>
    <t>Palangka Raya, 14 Juni 1984</t>
  </si>
  <si>
    <t>Barito Timur, 11 November 1980</t>
  </si>
  <si>
    <t>Banjarmasin, 05 Mei 1987</t>
  </si>
  <si>
    <t>Barito Utara, 12 Januari 1981</t>
  </si>
  <si>
    <t>Tumbang Samba, 13 Desember 1982</t>
  </si>
  <si>
    <t>Tempat Dan Tanggal Lahir</t>
  </si>
  <si>
    <t>JENIS KELAMBU</t>
  </si>
  <si>
    <t>Laki-laki</t>
  </si>
  <si>
    <t>Perempuan</t>
  </si>
  <si>
    <t>AGAMA</t>
  </si>
  <si>
    <t>STATUS KEPEGAWAIAN</t>
  </si>
  <si>
    <t>ISLAM</t>
  </si>
  <si>
    <t>KRISTEN</t>
  </si>
  <si>
    <t>KATOLIK</t>
  </si>
  <si>
    <t>ALAMAT</t>
  </si>
  <si>
    <t>Jl. Nangka Rt. 13  RW. 4  Kel. Lanjas. Muara Teweh</t>
  </si>
  <si>
    <t>0821-4884-1184</t>
  </si>
  <si>
    <t>6205050801720000</t>
  </si>
  <si>
    <t xml:space="preserve">Jl. Pramuka simp LP 2 No.8 RT 26 RW 07 Kelurahan Lanjas, </t>
  </si>
  <si>
    <t>0813-5193-5432</t>
  </si>
  <si>
    <t>6205054509620001</t>
  </si>
  <si>
    <t>Jalan Taman Remaja Muara Teweh</t>
  </si>
  <si>
    <t>0812-3552-5067</t>
  </si>
  <si>
    <t>6205055508700000</t>
  </si>
  <si>
    <t xml:space="preserve">Jl.Yetro Sinseng No.92 Komplek RSUD </t>
  </si>
  <si>
    <t>0813-4630-6746</t>
  </si>
  <si>
    <t>6205055305670005</t>
  </si>
  <si>
    <t>Jl.Permata Hijau VII RT.18 Kel. Lanjas Muara  Teweh</t>
  </si>
  <si>
    <t>0852-4826-0430</t>
  </si>
  <si>
    <t>6205054609770003</t>
  </si>
  <si>
    <t>JALAN STADION No..17 RT.12 Kel.LANJAS MUARA TEWEH</t>
  </si>
  <si>
    <t>0813-5103-9270</t>
  </si>
  <si>
    <t>6205057112740003</t>
  </si>
  <si>
    <t>Jalan Panti Ajar No.61 A RT.16 Kel.Lanjas</t>
  </si>
  <si>
    <t>0813-5299-0473</t>
  </si>
  <si>
    <t>6205056502660002</t>
  </si>
  <si>
    <t>Jalan Pelajar RT.23 Kel. Melayu</t>
  </si>
  <si>
    <t>0852-5278-2579</t>
  </si>
  <si>
    <t>6205057107750001</t>
  </si>
  <si>
    <t>Jl. Meratus Komplek Mekar Indah No.99 RT.35 Kel. Melayu</t>
  </si>
  <si>
    <t>0857-5158-8525</t>
  </si>
  <si>
    <t>6205051006150006</t>
  </si>
  <si>
    <t>Jalan Jend. Sudirman RT.33/A No.149 Kel. Melayu</t>
  </si>
  <si>
    <t>0853-4714-1816</t>
  </si>
  <si>
    <t>6205055309790004</t>
  </si>
  <si>
    <t>Jl. Yetro Sinseng No.74 RT.13 Komp. RSUD Muara Teweh</t>
  </si>
  <si>
    <t>0852-4964-8305</t>
  </si>
  <si>
    <t>6205055111800004</t>
  </si>
  <si>
    <t>Komp. SMKN-2 Muara Teweh Jl. Puruk Cahu KM.07 M. Teweh</t>
  </si>
  <si>
    <t>0813-4860-0181</t>
  </si>
  <si>
    <t>620505620881001</t>
  </si>
  <si>
    <t>JL. KAPTEN PIERE TENDEAN NO.30 RT.021 KEL. MELAYU</t>
  </si>
  <si>
    <t>0813-5172-7663</t>
  </si>
  <si>
    <t xml:space="preserve">JALAN A. YANI GANG TUT WURI HANDAYANI NO. 57 </t>
  </si>
  <si>
    <t>0852-5287-9874</t>
  </si>
  <si>
    <t>6205054702830000</t>
  </si>
  <si>
    <t>JALAN BRIGJEND. KATAMSO</t>
  </si>
  <si>
    <t>0813-4900-9597</t>
  </si>
  <si>
    <t>6205055808850000</t>
  </si>
  <si>
    <t xml:space="preserve">Jl.Kelud No.79 RT.35 RW.10 Komplek Mekar Indah </t>
  </si>
  <si>
    <t>0821-5562-6216</t>
  </si>
  <si>
    <t>6205056301820000</t>
  </si>
  <si>
    <t>6205054607850000</t>
  </si>
  <si>
    <t>Jalan Mekar Indah No.69 RT.35 RW.0007 Muara Teweh</t>
  </si>
  <si>
    <t>0813-4950-0582</t>
  </si>
  <si>
    <t>62050569018200002</t>
  </si>
  <si>
    <t>Jalan Meratus No.100 RT.35 RW.10 Muara Teweh</t>
  </si>
  <si>
    <t>0813-4964-8412</t>
  </si>
  <si>
    <t>6203021509750004</t>
  </si>
  <si>
    <t>Jl.Sengaji Hilir No.91A Muara Teweh</t>
  </si>
  <si>
    <t>0852-4904-8528</t>
  </si>
  <si>
    <t>Jl. Piere Tendean No. 39 Muara Teweh</t>
  </si>
  <si>
    <t>0813-4538-5623</t>
  </si>
  <si>
    <t>6205050707750000</t>
  </si>
  <si>
    <t>Jalan Puruk Cahu KM 07</t>
  </si>
  <si>
    <t>0857-5436-8195</t>
  </si>
  <si>
    <t>6205051406840000</t>
  </si>
  <si>
    <t xml:space="preserve">JALAN MERAK GANG. DAMAI NO. 24 RT. 17 KEL. MELAYU </t>
  </si>
  <si>
    <t xml:space="preserve">0858-2877-1373 </t>
  </si>
  <si>
    <t>6205054505870000</t>
  </si>
  <si>
    <t xml:space="preserve">Jalan Rajawali Gg. Binjai No.05 RT.14 Kel.Melayu </t>
  </si>
  <si>
    <t>0812-5147-7123</t>
  </si>
  <si>
    <t>6205051201810000</t>
  </si>
  <si>
    <t>Jalan Indah Permai No.38 RT.14 RW.004 Kelurahan Lanjas</t>
  </si>
  <si>
    <t>0812-5127-9038</t>
  </si>
  <si>
    <t>6205055312820000</t>
  </si>
  <si>
    <t>JABATAN</t>
  </si>
  <si>
    <t>SMKN-2 Muara Teweh</t>
  </si>
  <si>
    <t>instansi</t>
  </si>
  <si>
    <t>Dinas Pendidikan Prov. Kalteng</t>
  </si>
  <si>
    <t>MKG</t>
  </si>
  <si>
    <t>NO HP</t>
  </si>
  <si>
    <t>GAJI POKOK</t>
  </si>
  <si>
    <t>NPWP</t>
  </si>
  <si>
    <t>NIK</t>
  </si>
  <si>
    <t>ANAK I</t>
  </si>
  <si>
    <t>STATUS ANAK I</t>
  </si>
  <si>
    <t>ANAK II</t>
  </si>
  <si>
    <t>STATUS ANAK II</t>
  </si>
  <si>
    <t>NAMA SUAMI/ISTRI</t>
  </si>
  <si>
    <t>TTL ANAK I</t>
  </si>
  <si>
    <t>TTL ANAK II</t>
  </si>
  <si>
    <t>TANGGAL PERKAWINAN</t>
  </si>
  <si>
    <t>PEKERJAAN ANAK I</t>
  </si>
  <si>
    <t>PEKERJAAN ANAK II</t>
  </si>
  <si>
    <t>STATUS (SUAMI / ISTRI)</t>
  </si>
  <si>
    <t>TTL SUAMI/ ISTRI</t>
  </si>
  <si>
    <t>RINI MARFIANI, S.Pd</t>
  </si>
  <si>
    <t>27 Oktober 1982</t>
  </si>
  <si>
    <t>29 April 2004</t>
  </si>
  <si>
    <t>MARSYA NAILA RAHMA</t>
  </si>
  <si>
    <t>JUMLAH ANAK</t>
  </si>
  <si>
    <t>ATIKA ZAHRA RATIFA</t>
  </si>
  <si>
    <t>28 September 2011</t>
  </si>
  <si>
    <t>03 Maret 1981</t>
  </si>
  <si>
    <t>27 Januari 2010</t>
  </si>
  <si>
    <t>Mengetahui</t>
  </si>
  <si>
    <t>64.236.837.7-714.000</t>
  </si>
  <si>
    <t>PEKERJAAN SUAMI / Istri</t>
  </si>
  <si>
    <t>Guru Honorer / TK. Negeri Kenanga</t>
  </si>
  <si>
    <t>MALYA ALMAL KANI, SE</t>
  </si>
  <si>
    <t>ONETH FAHRUDIN</t>
  </si>
  <si>
    <t>JOHN HELMOTH</t>
  </si>
  <si>
    <t>19782704 199903 1 002</t>
  </si>
  <si>
    <t>19690620 199911 1 001</t>
  </si>
  <si>
    <t>19790323 199903 1 005</t>
  </si>
  <si>
    <t>Kepala TU</t>
  </si>
  <si>
    <t>SITI BULKIS, S.Pd</t>
  </si>
  <si>
    <t>LAMSIAH HATUTE, S.Pd</t>
  </si>
  <si>
    <t>Guru Honorer / TK. Negeri Pembina</t>
  </si>
  <si>
    <t>RUDI RAMDANI, SE</t>
  </si>
  <si>
    <t>Jln. Putera Sabui 1 No. 20 Kel. Lanjas  Kec. Teweh Tengah</t>
  </si>
  <si>
    <t>0857-5430-4550</t>
  </si>
  <si>
    <t>85.649.451.9-714.000</t>
  </si>
  <si>
    <t>20 Mei 2011</t>
  </si>
  <si>
    <t>13 Agustus 2012</t>
  </si>
  <si>
    <t>Rp.  3.214.700,-</t>
  </si>
  <si>
    <t>LUCEN HELEN SIBARANI, S.Hut</t>
  </si>
  <si>
    <t>PARISTON BATUBARA</t>
  </si>
  <si>
    <t>20 Mei 1975</t>
  </si>
  <si>
    <t>Wiraswasta</t>
  </si>
  <si>
    <t>19 Desember 2006</t>
  </si>
  <si>
    <t>LADY LULU NAULI BATUBARA</t>
  </si>
  <si>
    <t>23 Oktober  2007</t>
  </si>
  <si>
    <t>ALDRICH OLOAN OSTEN BATUBARA</t>
  </si>
  <si>
    <t>18 Mei 2011</t>
  </si>
  <si>
    <t>15.443.717.2-714.000</t>
  </si>
  <si>
    <t>HERY PERNATA SUKMA, S.Ag</t>
  </si>
  <si>
    <t>10 April 1972</t>
  </si>
  <si>
    <t>13 September 2002</t>
  </si>
  <si>
    <t>RAJWAA NABIILAH</t>
  </si>
  <si>
    <t>13 Agustus 2005</t>
  </si>
  <si>
    <t>AHMAD AUFA NABHAN</t>
  </si>
  <si>
    <t>15 Agustus 2007</t>
  </si>
  <si>
    <t>12 Tahun 00 Bulan</t>
  </si>
  <si>
    <t>6205052212770004</t>
  </si>
  <si>
    <t>tertunjang (Ya/Tidak)</t>
  </si>
  <si>
    <t>Tertunjang/Tidak Tertunjang</t>
  </si>
  <si>
    <t>tertunjang (1 : Ya/2 :Tidak)</t>
  </si>
  <si>
    <t>OKTAVIANUS</t>
  </si>
  <si>
    <t>19 November 2007</t>
  </si>
  <si>
    <t>10 Februari 1980</t>
  </si>
  <si>
    <t>ALVARES FARERA</t>
  </si>
  <si>
    <t>01 April 2008</t>
  </si>
  <si>
    <t>ANABELA BIRGITHA</t>
  </si>
  <si>
    <t>26 Juli 2014</t>
  </si>
  <si>
    <t>15.573.501.4-714.001</t>
  </si>
  <si>
    <t>Pekerjaan / Sekolah</t>
  </si>
  <si>
    <t>Keterangan  (SUAMI/ISTRI,  AK,AT,AA)</t>
  </si>
  <si>
    <t>NOMOR URUT BERKAS</t>
  </si>
  <si>
    <t>24 Tahun 00 Bulan</t>
  </si>
  <si>
    <t>Rp. 4,206,500,-</t>
  </si>
  <si>
    <t>Drs. NURHADI</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</si>
  <si>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</si>
  <si>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</si>
  <si>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</si>
  <si>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</si>
  <si>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</si>
  <si>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</si>
  <si>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</si>
  <si>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</si>
  <si>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</si>
  <si>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</si>
  <si>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</si>
  <si>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</si>
  <si>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</si>
  <si>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</si>
  <si>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</si>
  <si>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</si>
  <si>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</si>
  <si>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</si>
  <si>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</si>
  <si>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</si>
  <si>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</si>
  <si>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</si>
  <si>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</si>
  <si>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</si>
  <si>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</si>
  <si>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</si>
  <si>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</si>
  <si>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</si>
  <si>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</si>
  <si>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</si>
  <si>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</si>
  <si>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10 Tahun 00 Bulan</t>
  </si>
  <si>
    <t>Rp. 3.116.500,-</t>
  </si>
  <si>
    <t>23 Tahun 01 Bulan</t>
  </si>
  <si>
    <t>Rp. 4.078.000,-</t>
  </si>
  <si>
    <t>876.494.428.714.000</t>
  </si>
  <si>
    <t>BADERUN</t>
  </si>
  <si>
    <t>25 Agustus 1966</t>
  </si>
  <si>
    <t>30 Januari 1999</t>
  </si>
  <si>
    <t>M.LUTHFI HUSEIN</t>
  </si>
  <si>
    <t>20 November 2003</t>
  </si>
  <si>
    <t>ANINDYA SHAFA  AZZAHRA</t>
  </si>
  <si>
    <t>18 Agustus 2014</t>
  </si>
  <si>
    <t>Jl. Yetro Sinseng Gg. Bahagia No. 141 Kel. Lanjas Muara Teweh</t>
  </si>
  <si>
    <t>0853-4683-6236</t>
  </si>
  <si>
    <t>15.443.611.7-714.000</t>
  </si>
  <si>
    <t>620505500182003</t>
  </si>
  <si>
    <t>PONIYO</t>
  </si>
  <si>
    <t>12 Mei 2003</t>
  </si>
  <si>
    <t>06 September 1974</t>
  </si>
  <si>
    <t>RIFKY FAHMA PUTRA</t>
  </si>
  <si>
    <t>28 September 2004</t>
  </si>
  <si>
    <t>ARYAYOGA FAJAR W.</t>
  </si>
  <si>
    <t>DHANANG TULUS WICAKSONO, ST</t>
  </si>
  <si>
    <t>16 November 2007</t>
  </si>
  <si>
    <t>16.141.855.3-714.000</t>
  </si>
  <si>
    <t>26 Desember 1979</t>
  </si>
  <si>
    <t>28 Mei 2006</t>
  </si>
  <si>
    <t>ALDILA ULIMA WIDYATNA</t>
  </si>
  <si>
    <t>13 Agustus 2007</t>
  </si>
  <si>
    <t>ALDINA LABIBAH HUMAIRAH</t>
  </si>
  <si>
    <t>15 Mei 2016</t>
  </si>
  <si>
    <t>Rp.  3.116.500,-</t>
  </si>
  <si>
    <t>JOKO SANTOSO, A.Md, Kep</t>
  </si>
  <si>
    <t>NO</t>
  </si>
  <si>
    <t>Nama Lengkap</t>
  </si>
  <si>
    <t>TEMPAT</t>
  </si>
  <si>
    <t>TANGGAL LAHIR</t>
  </si>
  <si>
    <t>EMAIL</t>
  </si>
  <si>
    <t>HP</t>
  </si>
  <si>
    <t>NPA PGRI</t>
  </si>
  <si>
    <t>N I K</t>
  </si>
  <si>
    <t>NUPTK</t>
  </si>
  <si>
    <t>TMT CPNS / HONORER</t>
  </si>
  <si>
    <t>Gol</t>
  </si>
  <si>
    <t>TMT GOL TERAKHIR</t>
  </si>
  <si>
    <t>Pendidikan Terakhir</t>
  </si>
  <si>
    <t>Mata Pelajaran yang Diajarkan</t>
  </si>
  <si>
    <t>SIM PKB</t>
  </si>
  <si>
    <t>KUALA PEMBUANG</t>
  </si>
  <si>
    <t>08 JANUARI 1972</t>
  </si>
  <si>
    <t>wahid72mat@gmail.com</t>
  </si>
  <si>
    <t>0440-7506-5120-0012</t>
  </si>
  <si>
    <t>1 MARET  2000</t>
  </si>
  <si>
    <t>IV/a</t>
  </si>
  <si>
    <t>1 Oktober 2011</t>
  </si>
  <si>
    <t>S-1 Pendidikan Matematika</t>
  </si>
  <si>
    <t>Matematika</t>
  </si>
  <si>
    <t>201512469856@guruku.id</t>
  </si>
  <si>
    <t>Ir.Hj.TINA RUSYDINA</t>
  </si>
  <si>
    <t>AMUNTAI</t>
  </si>
  <si>
    <t>05 SEPTEMBER 1962</t>
  </si>
  <si>
    <t>rusydina1962@gmail.com</t>
  </si>
  <si>
    <t xml:space="preserve">15050501488
</t>
  </si>
  <si>
    <t>6237-7406-4230-0053</t>
  </si>
  <si>
    <t>1 Maret 1994</t>
  </si>
  <si>
    <t>1 April 2007</t>
  </si>
  <si>
    <t>S-1 PRODUKSI PENGELOLAAN TANAMAN</t>
  </si>
  <si>
    <t>Agribisnis Tanaman Perkebunan</t>
  </si>
  <si>
    <t>201511571165@guruku.id</t>
  </si>
  <si>
    <t>SETYOWATININGSIH,S.Pd</t>
  </si>
  <si>
    <t>MAGETAN</t>
  </si>
  <si>
    <t>15  AGUSTUS 1970</t>
  </si>
  <si>
    <t>setyowaningsih91@gmail.com</t>
  </si>
  <si>
    <t>7147-7486-5030-0093</t>
  </si>
  <si>
    <t>1 Desember 1994</t>
  </si>
  <si>
    <t>S-1 Pendidikan Fisika</t>
  </si>
  <si>
    <t>FISIKA</t>
  </si>
  <si>
    <t>201501902130@guruku.id</t>
  </si>
  <si>
    <t xml:space="preserve">Dra.Hj.TUYATI </t>
  </si>
  <si>
    <t>BANTUL</t>
  </si>
  <si>
    <t>13 MEI 1967</t>
  </si>
  <si>
    <t>tuyati@yahoo.com</t>
  </si>
  <si>
    <t>9845-7456-4730-0062</t>
  </si>
  <si>
    <t>1 Desember  1995</t>
  </si>
  <si>
    <t>1 APRIL 2007</t>
  </si>
  <si>
    <t>201511533772@guruku.id</t>
  </si>
  <si>
    <t>ASMARIDA, S.Pd</t>
  </si>
  <si>
    <t>TUMPUNG LAUNG</t>
  </si>
  <si>
    <t>06 SEPTEMBER 1976</t>
  </si>
  <si>
    <t>asmarida1976@gmail.com</t>
  </si>
  <si>
    <t>6238-7546-5630-0033</t>
  </si>
  <si>
    <t>1 JANUARI 2005</t>
  </si>
  <si>
    <t>III/d</t>
  </si>
  <si>
    <t>1 Oktober 2014</t>
  </si>
  <si>
    <t>S-1 Penjaskes</t>
  </si>
  <si>
    <t>Penjaskes</t>
  </si>
  <si>
    <t>201511025003@guruku.id</t>
  </si>
  <si>
    <t>LESTA SUMARNI, S.Pi</t>
  </si>
  <si>
    <t>MUARA TEWEH</t>
  </si>
  <si>
    <t>31 DESEMBER 1974</t>
  </si>
  <si>
    <t>indykusay90@gmail.com</t>
  </si>
  <si>
    <t>2563-7526=5430-0153</t>
  </si>
  <si>
    <t>1 APRIL 2006</t>
  </si>
  <si>
    <t>1 Oktober 2016</t>
  </si>
  <si>
    <t>S-1 Budidaya Perikanan</t>
  </si>
  <si>
    <t>201501111393@guruku.id</t>
  </si>
  <si>
    <t>Dra.SARDANIWATI</t>
  </si>
  <si>
    <t>TANJUNG</t>
  </si>
  <si>
    <t>25 FEBRUARI 1966</t>
  </si>
  <si>
    <t>sardaniwati1966@gmail.com</t>
  </si>
  <si>
    <t>0557-7446-4630-0042</t>
  </si>
  <si>
    <t>1 April 2014</t>
  </si>
  <si>
    <t>S-1 Pendidikan Kimia</t>
  </si>
  <si>
    <t>KIMIA</t>
  </si>
  <si>
    <t>201510069287@guruku.id</t>
  </si>
  <si>
    <t>HELMAWATI,S.Ag</t>
  </si>
  <si>
    <t>BIRAYANG</t>
  </si>
  <si>
    <t>31 JULI 1975</t>
  </si>
  <si>
    <t>helmawatibirayang@gmail.com</t>
  </si>
  <si>
    <t>5063-7536-5630-0003</t>
  </si>
  <si>
    <t>1 JANUARI 2007</t>
  </si>
  <si>
    <t>1 April 2016</t>
  </si>
  <si>
    <t>S-1 PERADILAN AGAMA</t>
  </si>
  <si>
    <t>Agama Islam</t>
  </si>
  <si>
    <t>INANDA,S.P.</t>
  </si>
  <si>
    <t>PALANGKA RAYA</t>
  </si>
  <si>
    <t>25 AGUSTUS 1974</t>
  </si>
  <si>
    <t>201512493634@guruku.id</t>
  </si>
  <si>
    <t>7157-7526-5430-0043</t>
  </si>
  <si>
    <t>III/c</t>
  </si>
  <si>
    <t>1 Oktober 2013</t>
  </si>
  <si>
    <t>S-1 Agronomi</t>
  </si>
  <si>
    <t>LUCEN HELLEN SIBARANI, S.Hut</t>
  </si>
  <si>
    <t>13 SEPTEMBER 1979</t>
  </si>
  <si>
    <t>19790913 200801 2 018</t>
  </si>
  <si>
    <t>Hellensibarani@yahoo.co.id</t>
  </si>
  <si>
    <t>4245-7576-5830-0053</t>
  </si>
  <si>
    <t>1 JANUARI 2008</t>
  </si>
  <si>
    <t>1 OKTOBER 2015</t>
  </si>
  <si>
    <t>S-1 Manajemen Hutan</t>
  </si>
  <si>
    <t>201511509916@guruku.id</t>
  </si>
  <si>
    <t>SIANI,S.Th</t>
  </si>
  <si>
    <t>BARITO TIMUR</t>
  </si>
  <si>
    <t>11 NOVEMBER 1980</t>
  </si>
  <si>
    <t>yunaedie@yahoo.com</t>
  </si>
  <si>
    <t>6443-7586-59430-0053</t>
  </si>
  <si>
    <t>1 APRIL 2008</t>
  </si>
  <si>
    <t>S-1 TEOLOGI KEPENDETAAN (Pendidikan Agama Kristen)</t>
  </si>
  <si>
    <t>Agama Kristen</t>
  </si>
  <si>
    <t>LILIK MULIYANI,S.Pd</t>
  </si>
  <si>
    <t>22 AGUSTUS 1981</t>
  </si>
  <si>
    <t>lilikmulyani1981@gmail.com</t>
  </si>
  <si>
    <t>5154-7596-6130-0053</t>
  </si>
  <si>
    <t>1 MARET 2009</t>
  </si>
  <si>
    <t>201501780793@guruku.id</t>
  </si>
  <si>
    <t>IVONILA KRISNAWATI,S.Pd</t>
  </si>
  <si>
    <t>Ivonicantik1323@gmail.com</t>
  </si>
  <si>
    <t>2245-7576-5930-0073</t>
  </si>
  <si>
    <t>S-1 BP / BK</t>
  </si>
  <si>
    <t>BP / BK</t>
  </si>
  <si>
    <t>201501041432@guruku.id</t>
  </si>
  <si>
    <t>WAHIDAH WIANI,S.Pd</t>
  </si>
  <si>
    <t>07 FEBRUARI 1983</t>
  </si>
  <si>
    <t>2001501026736@guruku.id</t>
  </si>
  <si>
    <t>3539-7616-6130-0012</t>
  </si>
  <si>
    <t>S-1 Pendidikan Bahasa Inggris</t>
  </si>
  <si>
    <t>Bahasa Inggris</t>
  </si>
  <si>
    <t>201501026736@guruku.id</t>
  </si>
  <si>
    <t>PRIMA WANTI,S.Pd</t>
  </si>
  <si>
    <t>18 AGUSTUS 1985</t>
  </si>
  <si>
    <t>wantiprima@yahoo.com</t>
  </si>
  <si>
    <t>8150-7636-6430-0093</t>
  </si>
  <si>
    <t>201502181388@guruku.id</t>
  </si>
  <si>
    <t>MUTHIA RAHMAH,S.Pd</t>
  </si>
  <si>
    <t>MUARA LAHEI</t>
  </si>
  <si>
    <t>10 JANUARI 1982</t>
  </si>
  <si>
    <t>5442-7606-6530-0002</t>
  </si>
  <si>
    <t>S-1 Pendidikan Bahasa Indonesia</t>
  </si>
  <si>
    <t>Bahasa Indonesia</t>
  </si>
  <si>
    <t>201501710759@guruku.id</t>
  </si>
  <si>
    <t>MELDA RAHMATIN,S.Pd</t>
  </si>
  <si>
    <t>28 MEI 1986</t>
  </si>
  <si>
    <t>5160-7646-6530-0103</t>
  </si>
  <si>
    <t>S-1 Pendidikan Biologi</t>
  </si>
  <si>
    <t>Biologi</t>
  </si>
  <si>
    <t>201502422017@guruku.id</t>
  </si>
  <si>
    <t>RISA RIANY,S.Ag</t>
  </si>
  <si>
    <t>BARITO SELATAN</t>
  </si>
  <si>
    <t>23 JANUARI 1982</t>
  </si>
  <si>
    <t>risarianyvares@gmail.com</t>
  </si>
  <si>
    <t>0455-7606-6130-0042</t>
  </si>
  <si>
    <t>S-1 Katekese Pastoral</t>
  </si>
  <si>
    <t>Agama Katolik</t>
  </si>
  <si>
    <t>ENDAH TRI HASTUTI,S.Pd</t>
  </si>
  <si>
    <t>21 SEPTEMBER 1979</t>
  </si>
  <si>
    <t>1253-7576-5930-0073</t>
  </si>
  <si>
    <t>201500428931@guruku.id</t>
  </si>
  <si>
    <t>DINA MARLINA,S.Pd.I</t>
  </si>
  <si>
    <t>06 JULI 1985</t>
  </si>
  <si>
    <t>Jalan Durian RT.12 RW. 004 Kel. Melayu Muara Teweh</t>
  </si>
  <si>
    <t>dinamarlinaspdi@gmail.com</t>
  </si>
  <si>
    <t>0813-4960-3051</t>
  </si>
  <si>
    <t>4038-7636-6430-0123</t>
  </si>
  <si>
    <t>S-1 Pendidikan Agama Islam</t>
  </si>
  <si>
    <t>JUMIATI,S.Pd</t>
  </si>
  <si>
    <t>RARAWA</t>
  </si>
  <si>
    <t>29 JANUARI 1982</t>
  </si>
  <si>
    <t>jumia3701@gmail.com</t>
  </si>
  <si>
    <t>8461-7606-6230-0022</t>
  </si>
  <si>
    <t>1 JANUARI 2010</t>
  </si>
  <si>
    <t>III/b</t>
  </si>
  <si>
    <t>1 April 2013</t>
  </si>
  <si>
    <t>201501848282@guruku.id</t>
  </si>
  <si>
    <t>ERMELIN SIANA,S.Th</t>
  </si>
  <si>
    <t>KUALA KAPUAS</t>
  </si>
  <si>
    <t>30 JUNI 1985</t>
  </si>
  <si>
    <t>19850630 201001 2 027</t>
  </si>
  <si>
    <t xml:space="preserve">Jl. Teratai No.28 RT.26 RW.006 Kel.Melayu </t>
  </si>
  <si>
    <t>ermelinsiana@gmail.com</t>
  </si>
  <si>
    <t>0853-5039-0538</t>
  </si>
  <si>
    <t>6205057006850002</t>
  </si>
  <si>
    <t>2962-7636-643-00102</t>
  </si>
  <si>
    <t>JHON,S.Pd</t>
  </si>
  <si>
    <t>PUJON</t>
  </si>
  <si>
    <t>15 SEPTEMBER 1975</t>
  </si>
  <si>
    <t>jhonrangin3@gmail.com</t>
  </si>
  <si>
    <t xml:space="preserve"> 15050501502
</t>
  </si>
  <si>
    <t>1247-7536-5520-0033</t>
  </si>
  <si>
    <t>S-1 Pendidikan Geografi</t>
  </si>
  <si>
    <t>Geologi Pertambangan</t>
  </si>
  <si>
    <t>201502616071@guruku.id</t>
  </si>
  <si>
    <t>MUHAMMAD SYAH REZA,S.Pd</t>
  </si>
  <si>
    <t>22 DESEMBER 1977</t>
  </si>
  <si>
    <t>rsyah1976@gmail.com</t>
  </si>
  <si>
    <t>6205052212770000</t>
  </si>
  <si>
    <t>9554-7556-5720-0013</t>
  </si>
  <si>
    <t>201512342766@guruku.id</t>
  </si>
  <si>
    <t>INDRA GUNAWAN,S.Pd</t>
  </si>
  <si>
    <t>TUMBANG TOHAN</t>
  </si>
  <si>
    <t>07 JULI 1975</t>
  </si>
  <si>
    <t>indramishel@gmail.com</t>
  </si>
  <si>
    <t>1039-7556-5720-0053</t>
  </si>
  <si>
    <t>S-1 Pendidikan Teknik Mesin</t>
  </si>
  <si>
    <t>201500104899@guruku.id</t>
  </si>
  <si>
    <t>HERBET SEDEM,S.Pd.AH</t>
  </si>
  <si>
    <t>14 JUNI 1984</t>
  </si>
  <si>
    <t>herbetsedem1984@gmail.com</t>
  </si>
  <si>
    <t>5946-7626-6320-0042</t>
  </si>
  <si>
    <t>1 Oktober 2015</t>
  </si>
  <si>
    <t>S-1 Pendidikan Agama hindu</t>
  </si>
  <si>
    <t>Agama Hindu</t>
  </si>
  <si>
    <t>SUMIATI,S.Pd.I</t>
  </si>
  <si>
    <t>BANJARMASIN</t>
  </si>
  <si>
    <t>05 MEI 1987</t>
  </si>
  <si>
    <t>sumiati1987@gmail.com</t>
  </si>
  <si>
    <t>4837-7656-6621-0182</t>
  </si>
  <si>
    <t>1 Januari 1011</t>
  </si>
  <si>
    <t>A. BUDI PRASETIONO,S.P.</t>
  </si>
  <si>
    <t>12 JANUARI 1981</t>
  </si>
  <si>
    <t>prasetiono1981@gmail.com</t>
  </si>
  <si>
    <t>30200957-181001</t>
  </si>
  <si>
    <t>1 MARET 2014</t>
  </si>
  <si>
    <t>III/a</t>
  </si>
  <si>
    <t>S-1 Sosial Ekonomi Pertanian (Agrobisnis)</t>
  </si>
  <si>
    <t>Kewirausahaan</t>
  </si>
  <si>
    <t>201503106423@guruku.id</t>
  </si>
  <si>
    <t>DESI TRISNAWATI,S.P.</t>
  </si>
  <si>
    <t>TUMBANG SAMBA</t>
  </si>
  <si>
    <t>13 DESEMBER 1982</t>
  </si>
  <si>
    <t>desi.trisnawati2001@gmail.com</t>
  </si>
  <si>
    <t>4545-7606-6130-0033</t>
  </si>
  <si>
    <t>201503106424@guruku.id</t>
  </si>
  <si>
    <t>GIAN GILANG RAMADHAN,S.Pd</t>
  </si>
  <si>
    <t>14 JULI 1992</t>
  </si>
  <si>
    <t>Jl. A. Yani No. 166 RT. 16B</t>
  </si>
  <si>
    <t>gramadhan481@gmail.com</t>
  </si>
  <si>
    <t>0812-5182-6456</t>
  </si>
  <si>
    <t>6205051407920000</t>
  </si>
  <si>
    <t>30200957-192001</t>
  </si>
  <si>
    <t>1 JANUARI 2014</t>
  </si>
  <si>
    <t>Bahasa Inggris / KKPI</t>
  </si>
  <si>
    <t>201503106429@guruku.id</t>
  </si>
  <si>
    <t>HANAFI,S.Pd</t>
  </si>
  <si>
    <t>RENDA</t>
  </si>
  <si>
    <t>17 AGUSTUS 1990</t>
  </si>
  <si>
    <t>Jl. MERDEKA II</t>
  </si>
  <si>
    <t>Hanafibima0890@yahoo.com</t>
  </si>
  <si>
    <t>0823-4720-7848</t>
  </si>
  <si>
    <t>5206041708900000</t>
  </si>
  <si>
    <t>1 Agustus 2015</t>
  </si>
  <si>
    <t>S-1 Pendidikan PPKN</t>
  </si>
  <si>
    <t>PPKN</t>
  </si>
  <si>
    <t>201699761924@guruku.id</t>
  </si>
  <si>
    <t>INDRI YULIANINGTYAS,S.Pd</t>
  </si>
  <si>
    <t>16 JULI 1991</t>
  </si>
  <si>
    <t>0813-4537-1664</t>
  </si>
  <si>
    <t>3520095607910001@guruku.id</t>
  </si>
  <si>
    <t>TRI MULYONO,S.Pd</t>
  </si>
  <si>
    <t>26 DESEMBER 1990</t>
  </si>
  <si>
    <t>Jl. A. YANI GG. SDLB NO. 92A, RT. 27</t>
  </si>
  <si>
    <t>trie.mtw@gmail.com</t>
  </si>
  <si>
    <t>0852-4929-9132</t>
  </si>
  <si>
    <t>6205052612900000</t>
  </si>
  <si>
    <t>1 Januari 2016</t>
  </si>
  <si>
    <t>S - 1 Teknologi Pendidikan</t>
  </si>
  <si>
    <t>Tehnik Komputer Jaringan</t>
  </si>
  <si>
    <t>NURMA FITTA SARI,S.Pd</t>
  </si>
  <si>
    <t>02 FEBRUARI 1996</t>
  </si>
  <si>
    <t>Jl beringin no 72 RT.21 KeL.LANJAS</t>
  </si>
  <si>
    <t>nurmafitta@yahoo.com</t>
  </si>
  <si>
    <t>0812-5509-6965</t>
  </si>
  <si>
    <t>6205054202960000</t>
  </si>
  <si>
    <t>1 SEPTEMBER 2017</t>
  </si>
  <si>
    <t>S-1 PENDIDIKAN KIMIA</t>
  </si>
  <si>
    <t>KIMIA DAN PRODUKTIF GEOTAM</t>
  </si>
  <si>
    <t>Jl. Persemaian, Kel. Lanjas Muara Teweh</t>
  </si>
  <si>
    <t>Rp. 3.823.800,-</t>
  </si>
  <si>
    <t>6205050801720002</t>
  </si>
  <si>
    <t>16.308.025.2.714.000</t>
  </si>
  <si>
    <t>J.014991</t>
  </si>
  <si>
    <t>MUTIMATUS SANGADAH, A.Md</t>
  </si>
  <si>
    <t>10 Juli 1976</t>
  </si>
  <si>
    <t>01 Agustus 1999</t>
  </si>
  <si>
    <t>MUHAMMAD AFIFI MUBARAK</t>
  </si>
  <si>
    <t>25 Oktober 2000</t>
  </si>
  <si>
    <t>SITI RAHMAH</t>
  </si>
  <si>
    <t>08 September 2007</t>
  </si>
  <si>
    <t>ANAK III</t>
  </si>
  <si>
    <t>TTL ANAK III</t>
  </si>
  <si>
    <t>PEKERJAAN ANAK III</t>
  </si>
  <si>
    <t>STATUS ANAK III</t>
  </si>
  <si>
    <t>MUHAMMAD YAHYA ARFAN</t>
  </si>
  <si>
    <t>02 Juli 2018</t>
  </si>
  <si>
    <t>Belum Sekolah</t>
  </si>
  <si>
    <t>MASA KERJA SELURUHNYA</t>
  </si>
  <si>
    <t>, Masa kerja seluruhnya 19 Tahun 00 Bulan</t>
  </si>
  <si>
    <t>16.308.059.1.714.000</t>
  </si>
  <si>
    <t>10 Juni 1969</t>
  </si>
  <si>
    <t>26 Juni 1997</t>
  </si>
  <si>
    <t>LAILUL MAKHBUBAH</t>
  </si>
  <si>
    <t>22 Maret 1998</t>
  </si>
  <si>
    <t>LAILI FEBRIANINGRUM</t>
  </si>
  <si>
    <t>17 Februari 2004</t>
  </si>
  <si>
    <t>13 Tahun 00 Bulan</t>
  </si>
  <si>
    <t>, Masa kerja seluruhnya 13 Tahun 00 Bulan</t>
  </si>
  <si>
    <t>JALAN STADION No.17 RT.12 Kel.LANJAS MUARA TEWEH</t>
  </si>
  <si>
    <t>Rp. 3.350.000,-</t>
  </si>
  <si>
    <t>17.253.613.5.716.000</t>
  </si>
  <si>
    <t>N. 001669</t>
  </si>
  <si>
    <t>AGUS KUSARINOR, SE</t>
  </si>
  <si>
    <t>18 Agustus 1974</t>
  </si>
  <si>
    <t>10 Maret 2002</t>
  </si>
  <si>
    <t>ANINDYA DELANI K.</t>
  </si>
  <si>
    <t>25 Desember 2002</t>
  </si>
  <si>
    <t>GHAITSAA SHAFAA ANESTA</t>
  </si>
  <si>
    <t>11 Desember 2005</t>
  </si>
  <si>
    <t>NAURA AGUSTIA ZAAFARANI</t>
  </si>
  <si>
    <t>13 Agustus 2016</t>
  </si>
  <si>
    <t>04 Tahun 09 Bulan</t>
  </si>
  <si>
    <t>, Masa kerja seluruhnya 16 Tahun 02 Bulan</t>
  </si>
  <si>
    <t>Rp. 3.601.000,-</t>
  </si>
  <si>
    <t>876494410714000</t>
  </si>
  <si>
    <t>Ir. HANDRIANTO (ALM)</t>
  </si>
  <si>
    <t>15 Tahun 00 Bulan</t>
  </si>
  <si>
    <t>, Masa kerja seluruhnya 15 Tahun 00 Bulan</t>
  </si>
  <si>
    <t>Rp. 3.456.200,-</t>
  </si>
  <si>
    <t>57.794.888.8-714.000</t>
  </si>
  <si>
    <t>Rp. 3.315.900,-</t>
  </si>
  <si>
    <t>87.649.449.3.714-000</t>
  </si>
  <si>
    <t>Ir. SIGIT TRIHARTONO, MT (ALM)</t>
  </si>
  <si>
    <t>05 Tahun 03 Bulan</t>
  </si>
  <si>
    <t>, Masa kerja seluruhnya 15 Tahun 08 Bulan</t>
  </si>
  <si>
    <t>TAUFIK MACHFUYANA</t>
  </si>
  <si>
    <t>SWASTA</t>
  </si>
  <si>
    <t>14 Mei 2014</t>
  </si>
  <si>
    <t>AZZAHRA MAULIDA PUTRI KRISNAYANA</t>
  </si>
  <si>
    <t>20 Desember 2017</t>
  </si>
  <si>
    <t>75.616.980.1-714.000</t>
  </si>
  <si>
    <t>15.443.634.9-714.000</t>
  </si>
  <si>
    <t>P.305397</t>
  </si>
  <si>
    <t>DAVID CROSS, ST</t>
  </si>
  <si>
    <t>12 November 1982</t>
  </si>
  <si>
    <t>07 Januari 2008</t>
  </si>
  <si>
    <t>ANDHINI NUR NAILAH DAVID</t>
  </si>
  <si>
    <t>10 Januari 2008</t>
  </si>
  <si>
    <t>AIRIN NUR NABILAH DAVID</t>
  </si>
  <si>
    <t>07 November 2014</t>
  </si>
  <si>
    <t>JALAN BRIGJEND. KATAMSO No. 11 RT.28 Muara Teweh</t>
  </si>
  <si>
    <t>15.443.767.7-714.000</t>
  </si>
  <si>
    <t>6205055808850001</t>
  </si>
  <si>
    <t>Jl. Yetro Sinseng Gg. Bahagia RT.08 Kel. Lanjas Muara Teweh</t>
  </si>
  <si>
    <t>0853-4803-9987</t>
  </si>
  <si>
    <t>15.443.636.4-714.000</t>
  </si>
  <si>
    <t>6205056805860004</t>
  </si>
  <si>
    <t>AKHMAD SYAFAWI, S.Pd</t>
  </si>
  <si>
    <t>01 April 1984</t>
  </si>
  <si>
    <t>01 Desember 2016</t>
  </si>
  <si>
    <t>MUHAMMAD ROYYAN ELBANA</t>
  </si>
  <si>
    <t>10 JULI 2018</t>
  </si>
  <si>
    <t>Jl. Jend. Sudirman Gg. Pandu No.107 Muara Teweh</t>
  </si>
  <si>
    <t>0813-4945-3774</t>
  </si>
  <si>
    <t>15.443.635.6-714.000</t>
  </si>
  <si>
    <t>6205056109790002</t>
  </si>
  <si>
    <t>BUDI BUDIARTO S.</t>
  </si>
  <si>
    <t>27 APRIL 1982</t>
  </si>
  <si>
    <t>HONORER</t>
  </si>
  <si>
    <t>27 APRIL 2017</t>
  </si>
  <si>
    <t>RIDUAN YUSUF</t>
  </si>
  <si>
    <t>16 JANUARI 2000</t>
  </si>
  <si>
    <t>MAULANA ALI SADIQIN</t>
  </si>
  <si>
    <t>23 NOVEMBER 2003</t>
  </si>
  <si>
    <t>ASYIFA SYARIF</t>
  </si>
  <si>
    <t>18 AGUSTUS 2010</t>
  </si>
  <si>
    <t>05 Tahun 01 Bulan</t>
  </si>
  <si>
    <t>, Masa kerja seluruhnya 08 Tahun 09 Bulan</t>
  </si>
  <si>
    <t>Rp. 2.798.700,-</t>
  </si>
  <si>
    <t>57.794.885.4-714.000</t>
  </si>
  <si>
    <t>YOHANES SIGIT HARYAWAN</t>
  </si>
  <si>
    <t>10 NOVEMBER 1973</t>
  </si>
  <si>
    <t>03 FEBRUARI 2006</t>
  </si>
  <si>
    <t>TYOYADA PERESA AGESSESA</t>
  </si>
  <si>
    <t>16 AGUSTUS 2006</t>
  </si>
  <si>
    <t>ADELIA GLORIOSA VERA</t>
  </si>
  <si>
    <t>03 SEPTEMBER 2009</t>
  </si>
  <si>
    <t>SAMUEL ANTUGESA</t>
  </si>
  <si>
    <t>29 SEPTEMBER 2017</t>
  </si>
  <si>
    <t>09 Tahun 11 Bulan</t>
  </si>
  <si>
    <t>Rp. 2.651.000,-</t>
  </si>
  <si>
    <t>87.649.446.9-714.000</t>
  </si>
  <si>
    <t>YULITHA TARAKOLO</t>
  </si>
  <si>
    <t>20 JUNI 1983</t>
  </si>
  <si>
    <t>09 JANUARI 2008</t>
  </si>
  <si>
    <t>GRATIA THEOSACRA</t>
  </si>
  <si>
    <t>29 OKTOBER 2008</t>
  </si>
  <si>
    <t>GRACEYLA FLORENCIA</t>
  </si>
  <si>
    <t>16 APRIL 2012</t>
  </si>
  <si>
    <t>Rp. 3.084.200,-</t>
  </si>
  <si>
    <t>87.649.445.1-714.000</t>
  </si>
  <si>
    <t>P. 060566</t>
  </si>
  <si>
    <t>LENI SUFRANI, SE</t>
  </si>
  <si>
    <t>16 JANUARI 1978</t>
  </si>
  <si>
    <t>30 JANUARI 2010</t>
  </si>
  <si>
    <t>MISHELL CAROLIN</t>
  </si>
  <si>
    <t>24 APRIL 2011</t>
  </si>
  <si>
    <t>THE BERILL</t>
  </si>
  <si>
    <t>12 MEI 2015</t>
  </si>
  <si>
    <t>HINDU</t>
  </si>
  <si>
    <t>04 Tahun 07 Bulan</t>
  </si>
  <si>
    <t>, Masa kerja seluruhnya 07 Tahun 11 Bulan</t>
  </si>
  <si>
    <t>0852-4938-8497</t>
  </si>
  <si>
    <t>Rp. 2.810.200,-</t>
  </si>
  <si>
    <t>87.649.438.6-714.000</t>
  </si>
  <si>
    <t>SINDRAHATI</t>
  </si>
  <si>
    <t>16 JUNI 1988</t>
  </si>
  <si>
    <t>09 MEI 2007</t>
  </si>
  <si>
    <t>RHEYNA OKTA PURNAMA SARI</t>
  </si>
  <si>
    <t>14 OKTOBER 2008</t>
  </si>
  <si>
    <t>AHLADA MEIKA ISWARI</t>
  </si>
  <si>
    <t>18 MEI 2017</t>
  </si>
  <si>
    <t>09 Tahun 04 Bulan</t>
  </si>
  <si>
    <t>, Masa kerja seluruhnya 10 Tahun 09 Bulan</t>
  </si>
  <si>
    <t>57.794.887.0-714.000</t>
  </si>
  <si>
    <t>P.060572</t>
  </si>
  <si>
    <t>06 Tahun 00 bulan</t>
  </si>
  <si>
    <t>, Masa kerja seluruhnya 08 Tahun 00 Bulan</t>
  </si>
  <si>
    <t>Rp. 2.898.700,-</t>
  </si>
  <si>
    <t>879.897.155.2-714.000</t>
  </si>
  <si>
    <t>29 juni 1983</t>
  </si>
  <si>
    <t>03 MEI 2012</t>
  </si>
  <si>
    <t>ZHAFIRAH TAZKIYA FARHANA</t>
  </si>
  <si>
    <t>01 JULI 2013</t>
  </si>
  <si>
    <t>, Masa kerja seluruhnya 13 Tahun 3 Bulan</t>
  </si>
  <si>
    <t>, Masa kerja seluruhnya 16 Tahun 00 Bulan</t>
  </si>
  <si>
    <t>0</t>
  </si>
  <si>
    <t>02 Tahun 00 Bulan</t>
  </si>
  <si>
    <t>, Masa kerja seluruhnya 04 Tahun 10 Bulan</t>
  </si>
  <si>
    <t>Rp. 2.613.800,-</t>
  </si>
  <si>
    <t>72.350.213.4-714.000</t>
  </si>
  <si>
    <t>14.113.341.3-714.000</t>
  </si>
  <si>
    <t>MUHAMMAD SUSANTO</t>
  </si>
  <si>
    <t>21 JULI 1982</t>
  </si>
  <si>
    <t>11 JULI 2008</t>
  </si>
  <si>
    <t>RAFI NURIZADI FAJRI</t>
  </si>
  <si>
    <t>24 NOVEMBER 2009</t>
  </si>
  <si>
    <t>HANIF NURRIZIQ</t>
  </si>
  <si>
    <t>02 APRIL 2013</t>
  </si>
  <si>
    <t>BENANGIN, 27 APRIL 1978</t>
  </si>
  <si>
    <t>13 Tahun 07 Bulan</t>
  </si>
  <si>
    <t>Jl. Padat Karya No. 24 RT.19 Muara Teweh</t>
  </si>
  <si>
    <t>0821-5387-4530</t>
  </si>
  <si>
    <t>57.848.093.1-714.000</t>
  </si>
  <si>
    <t>6205051201810002</t>
  </si>
  <si>
    <t>6205055312820002</t>
  </si>
  <si>
    <t>6205052704780003</t>
  </si>
  <si>
    <t>I. 022649</t>
  </si>
  <si>
    <t>MIA UTAMI HANDAYANI, SP</t>
  </si>
  <si>
    <t>17 MEI 1982</t>
  </si>
  <si>
    <t>04 OKTOBER 2017</t>
  </si>
  <si>
    <t>YOLA ARTAMEVIA DINA TAUHIDA</t>
  </si>
  <si>
    <t>07 MARET 1999</t>
  </si>
  <si>
    <t>MUARA TEWEH, 20 JUNI 1969</t>
  </si>
  <si>
    <t>Staf TU Pembantu Adminiistrasi Keuangan</t>
  </si>
  <si>
    <t>Pengatur Tk.I, II/d</t>
  </si>
  <si>
    <t>25 Tahun 00 Bulan</t>
  </si>
  <si>
    <t>, Masa kerja seluruhnya 25 Tahun 08 Bulan</t>
  </si>
  <si>
    <t>Jalan Pendreh Simpang Wonorejo RT.33 B, Kelurahan Melayu</t>
  </si>
  <si>
    <t>0853-9304-0200</t>
  </si>
  <si>
    <t>Rp.3.213.800,-</t>
  </si>
  <si>
    <t>73.472.084.0-714.000</t>
  </si>
  <si>
    <t>6205052006690001</t>
  </si>
  <si>
    <t>J.064443</t>
  </si>
  <si>
    <t>02 JANUARI 1967</t>
  </si>
  <si>
    <t>29 SEPTEMBER 1988</t>
  </si>
  <si>
    <t>27 JANUARI 1991</t>
  </si>
  <si>
    <t>NOR SYIFA MELDI TIYA</t>
  </si>
  <si>
    <t>27 OKTOBER 1996</t>
  </si>
  <si>
    <t>PENGHASILAN JANDA/DUDA</t>
  </si>
  <si>
    <t>. 1.467.000,-</t>
  </si>
  <si>
    <t>ATASAN</t>
  </si>
  <si>
    <t>DR.H.NOOR HALIM, M.Pd</t>
  </si>
  <si>
    <t>NIP ATASAN</t>
  </si>
  <si>
    <t>NIP. 19690702199512 1 003</t>
  </si>
  <si>
    <t>NIP. 19720108 200003 1 005</t>
  </si>
  <si>
    <t>JABATAN ATASAN</t>
  </si>
  <si>
    <t>Kepala SMKN-2 Muara Teweh</t>
  </si>
  <si>
    <t>kolom 2</t>
  </si>
  <si>
    <t>Propinsi Kalimantan Tengah</t>
  </si>
  <si>
    <t>SUMARDI SEGA, S.Kep,Ners.</t>
  </si>
  <si>
    <t>SUKARMAN</t>
  </si>
  <si>
    <t>14 AGUSTUS 1974</t>
  </si>
  <si>
    <t>05 AGUSTUS 2002</t>
  </si>
  <si>
    <t>M. NAUFAL ALHADI</t>
  </si>
  <si>
    <t>01 MEI 2003</t>
  </si>
  <si>
    <t>NAYSHA ALMAYROH</t>
  </si>
  <si>
    <t>21 MEI 2009</t>
  </si>
  <si>
    <t>16 Tahun 00 Bulan</t>
  </si>
  <si>
    <t>, Masa kerja seluruhnya 17 Tahun 00 Bulan</t>
  </si>
  <si>
    <t>Rp. 3.565.000,-</t>
  </si>
  <si>
    <t>16.091.096.4-714.000</t>
  </si>
  <si>
    <t>Rp. 4.206.500,-</t>
  </si>
  <si>
    <t>15.179.007.8-714.000</t>
  </si>
  <si>
    <t>H. YUNANIANSYAH, SH</t>
  </si>
  <si>
    <t>14 MARET 1961</t>
  </si>
  <si>
    <t>05 JULI 1998</t>
  </si>
  <si>
    <t>AKMALUDIN YAHYA</t>
  </si>
  <si>
    <t>30 MEI 1999</t>
  </si>
  <si>
    <t>ALISA HANIFAH</t>
  </si>
  <si>
    <t>28 OKTOBER 2000</t>
  </si>
  <si>
    <t>G.035813</t>
  </si>
  <si>
    <t>6205055309790001</t>
  </si>
  <si>
    <t>24 Tahun 11 Bulan</t>
  </si>
  <si>
    <t>YUNAEDI, S.KM</t>
  </si>
  <si>
    <t>04 JANUARI 1977</t>
  </si>
  <si>
    <t>21 JULI 2004</t>
  </si>
  <si>
    <t>KAREN EKENSIA SABATI</t>
  </si>
  <si>
    <t>21 AGUSTUS 2005</t>
  </si>
  <si>
    <t>ZIO RICHARD</t>
  </si>
  <si>
    <t>25 AGUSTUS 2008</t>
  </si>
  <si>
    <t>Jenis Kelamin</t>
  </si>
  <si>
    <t>A g a m a</t>
  </si>
  <si>
    <t>Status Kepegawaian</t>
  </si>
  <si>
    <t>Masa Kerja Golongan</t>
  </si>
  <si>
    <t>Nomor Pokok Wajib Pajak (NPWP)</t>
  </si>
  <si>
    <t>Nomor Kartu Pegawai (KARPEG)</t>
  </si>
  <si>
    <t>P</t>
  </si>
  <si>
    <t>L</t>
  </si>
  <si>
    <t>SMA</t>
  </si>
  <si>
    <t>SMP</t>
  </si>
  <si>
    <t>SD</t>
  </si>
  <si>
    <t>Jenis Kel</t>
  </si>
  <si>
    <t>PNS / Guru SMPN-1 Bintang Ninggi</t>
  </si>
  <si>
    <t>PNS / RSUD Muara Teweh</t>
  </si>
  <si>
    <t>PNS / Guru SMKN-1 Muara Teweh</t>
  </si>
  <si>
    <t>PNS / Puskesmas Kec. Lahei Kab. Barito Utara</t>
  </si>
  <si>
    <t>PNS / Guru SMAN-4 Muara Teweh</t>
  </si>
  <si>
    <t>PNS / Guru SMAN-2 Muara Teweh</t>
  </si>
  <si>
    <t>TNI-AD / KODIM 1013 Muara Teweh</t>
  </si>
  <si>
    <t>PNS / Dinas Kesehatan Kab. Barito Utara</t>
  </si>
  <si>
    <t>KARYAWAN BUMN / BNI Muara Teweh</t>
  </si>
  <si>
    <t>PNS / BKD Kab. Barito Utara</t>
  </si>
  <si>
    <t>L / P</t>
  </si>
  <si>
    <t>L/P</t>
  </si>
  <si>
    <t>TK</t>
  </si>
  <si>
    <t xml:space="preserve">c.    Mempunyai Susunan Keluarga sbb : </t>
  </si>
  <si>
    <t>Nama lengkap (Sesuai Dengan SK)</t>
  </si>
  <si>
    <t>Tempat tgl lahir</t>
  </si>
  <si>
    <t>Jabatan Struktural/Fungsional</t>
  </si>
  <si>
    <t>Pangkat / Golongan</t>
  </si>
  <si>
    <t xml:space="preserve">Unit Kerja  </t>
  </si>
  <si>
    <t>Instansi</t>
  </si>
  <si>
    <t xml:space="preserve">Alamat </t>
  </si>
  <si>
    <t>No Telp Rumah / HP</t>
  </si>
  <si>
    <t>Nomor Induk Kependukan (NIK)</t>
  </si>
  <si>
    <t>Sebulan</t>
  </si>
  <si>
    <t>AK = Anak Kandung</t>
  </si>
  <si>
    <t>*) = Coret yang tidak perlu</t>
  </si>
  <si>
    <t>AT = Anak tiri</t>
  </si>
  <si>
    <t>AA = Anak Angkat</t>
  </si>
  <si>
    <t>14 Tahun 01 Bulan</t>
  </si>
  <si>
    <t>TNI-AD / SUB DENPOM MUARA TEWEH</t>
  </si>
  <si>
    <t xml:space="preserve">       Dengan mendapatkan penghasilan sebesar  Rp……………………………....…………...................</t>
  </si>
  <si>
    <t>a.    Disamping Jabatan tersebut, bekerja pula sebagai :</t>
  </si>
  <si>
    <t>IRI SHAYNA ATIAINI</t>
  </si>
  <si>
    <t>INA SHAITY KARUEHNI</t>
  </si>
  <si>
    <t>PTN</t>
  </si>
  <si>
    <t>ITY TRIANA WINEINI</t>
  </si>
  <si>
    <t>20 JANUARI 1961</t>
  </si>
  <si>
    <t>05 JANUARI 1995</t>
  </si>
  <si>
    <t>13 FEBURUARI 1996</t>
  </si>
  <si>
    <t>06 NOVEMBER 1998</t>
  </si>
  <si>
    <t>08 MARET 2002</t>
  </si>
  <si>
    <t>HENDRA ELEKTRA, ST, M.Si</t>
  </si>
  <si>
    <t>XAVIER PRANATA</t>
  </si>
  <si>
    <t>19 MARET 2011</t>
  </si>
  <si>
    <t>PTS</t>
  </si>
  <si>
    <t>PAUD</t>
  </si>
  <si>
    <t>DANIELA CHRISTY</t>
  </si>
  <si>
    <t>06 OKTOBER 2014</t>
  </si>
  <si>
    <t>MUARA TEWEH, 23 MARET 1979</t>
  </si>
  <si>
    <t>Pelaksana / Pengadminstrasi Kepegawaian</t>
  </si>
  <si>
    <t>15 Tahun 07 Bulan</t>
  </si>
  <si>
    <t>0852-4774-4880</t>
  </si>
  <si>
    <t>Rp. 2.752.300,-</t>
  </si>
  <si>
    <t>87.649.452.7-714.000</t>
  </si>
  <si>
    <t>6205052303790008</t>
  </si>
  <si>
    <t>I. 032317</t>
  </si>
  <si>
    <t>20 N0VEMBER 1976</t>
  </si>
  <si>
    <t>16 JULI 1997</t>
  </si>
  <si>
    <t>ELMA HELNA ASTUTI</t>
  </si>
  <si>
    <t>28 MARET 1998</t>
  </si>
  <si>
    <t>FITIRIO HELMOTH</t>
  </si>
  <si>
    <t>04 NOVEMBER 2005</t>
  </si>
  <si>
    <t>Surat  Keterangan   ini  saya  buat  dengan   sesungguhnya,   apabila   ternyata   terbukti  ada keterangan saya</t>
  </si>
  <si>
    <t xml:space="preserve"> yang  salah (palsu)  saya   bersedia  dituntut  dimuka   pengadilan   berdasarkan Undang-undang yang berlaku</t>
  </si>
  <si>
    <t>BANJARMASIN, 26 MARET 1984</t>
  </si>
  <si>
    <t>PNS / Dinas LH Kab. Barito Utara</t>
  </si>
  <si>
    <t>MAN / SMA Sederajat</t>
  </si>
  <si>
    <t>MIN / SD Sederajat</t>
  </si>
  <si>
    <t>M.TsN / SLTP Sederajat</t>
  </si>
  <si>
    <t>M.TsN / SMP Sederajat</t>
  </si>
  <si>
    <t>PNS / Dinas Ketahanan Pangan &amp; Perikanan Kab. Barut</t>
  </si>
  <si>
    <t>………..……......................................................................</t>
  </si>
  <si>
    <t xml:space="preserve">       .............................................................................................................................................................</t>
  </si>
  <si>
    <t>Birayang Damanhuri, 31 Juli 1975</t>
  </si>
  <si>
    <t>PNS / Dinas Penanaman Modal &amp; PTSP Kab. Barut</t>
  </si>
  <si>
    <t xml:space="preserve">SDN </t>
  </si>
  <si>
    <t>PNS / Guru TK</t>
  </si>
  <si>
    <t>Kepala Sekolah / Guru Madya</t>
  </si>
  <si>
    <t>18 Tahun 10 Bulan</t>
  </si>
  <si>
    <t xml:space="preserve"> dan  saya bersedia  mengembalikan  semua penghasilan  yang telah saya terima yang seharusnya bukan menjadi hak saya.</t>
  </si>
  <si>
    <t>23 Agustus 1971</t>
  </si>
  <si>
    <t>20 Maret 2010</t>
  </si>
  <si>
    <t>Dosen / Universitas Muhammadiyah Banjarmasin</t>
  </si>
  <si>
    <t>Kabid PSMK Dinas Pendidikan</t>
  </si>
  <si>
    <t>13 Tahun 06 Bulan</t>
  </si>
  <si>
    <t>Rp.3.375.300,-</t>
  </si>
  <si>
    <t>Muara Teweh, 20 Juli 2020</t>
  </si>
  <si>
    <t>25 Juni 2005</t>
  </si>
  <si>
    <t xml:space="preserve">Pelajar / SMA </t>
  </si>
  <si>
    <t>Pelajar / MIN (SD Sederajat)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</si>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</sst>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421]dd\ mmmm\ yyyy;@"/>
    <numFmt numFmtId="166" formatCode="_(&quot;Rp&quot;* #,##0_);_(&quot;Rp&quot;* \(#,##0\);_(&quot;Rp&quot;* &quot;-&quot;_);_(@_)"/>
  </numFmts>
  <fonts count="60">
    <font>
      <sz val="10"/>
      <name val="Arial"/>
      <charset val="1"/>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2"/>
      <name val="Batang"/>
    </font>
    <font>
      <b/>
      <sz val="12"/>
      <name val="Times New Roman"/>
      <family val="1"/>
    </font>
    <font>
      <u/>
      <sz val="12"/>
      <name val="Arial Black"/>
      <family val="2"/>
    </font>
    <font>
      <sz val="14"/>
      <name val="Arial Black"/>
      <family val="2"/>
    </font>
    <font>
      <sz val="8"/>
      <name val="Arial"/>
      <family val="2"/>
    </font>
    <font>
      <sz val="12"/>
      <name val="Arial"/>
      <family val="2"/>
    </font>
    <font>
      <b/>
      <sz val="12"/>
      <name val="Arial"/>
      <family val="2"/>
    </font>
    <font>
      <sz val="12"/>
      <name val="Arial"/>
      <family val="2"/>
    </font>
    <font>
      <sz val="10"/>
      <name val="Arial"/>
      <family val="2"/>
    </font>
    <font>
      <sz val="20"/>
      <name val="Arial Black"/>
      <family val="2"/>
    </font>
    <font>
      <b/>
      <sz val="11"/>
      <name val="Calibri"/>
      <family val="2"/>
    </font>
    <font>
      <sz val="10"/>
      <name val="Arial"/>
      <family val="2"/>
    </font>
    <font>
      <sz val="9"/>
      <name val="Arial"/>
      <family val="2"/>
    </font>
    <font>
      <sz val="14"/>
      <name val="Cambria"/>
      <family val="1"/>
      <scheme val="major"/>
    </font>
    <font>
      <sz val="9"/>
      <color theme="1"/>
      <name val="Arial"/>
      <family val="2"/>
    </font>
    <font>
      <sz val="9"/>
      <color indexed="81"/>
      <name val="Tahoma"/>
      <family val="2"/>
    </font>
    <font>
      <b/>
      <sz val="9"/>
      <color indexed="81"/>
      <name val="Tahoma"/>
      <family val="2"/>
    </font>
    <font>
      <sz val="20"/>
      <name val="Arial"/>
      <family val="2"/>
    </font>
    <font>
      <sz val="12"/>
      <name val="Tahoma"/>
      <family val="2"/>
    </font>
    <font>
      <sz val="11"/>
      <name val="Tahoma"/>
      <family val="2"/>
    </font>
    <font>
      <b/>
      <i/>
      <sz val="10"/>
      <name val="Arial"/>
      <family val="2"/>
    </font>
    <font>
      <u/>
      <sz val="10"/>
      <color theme="10"/>
      <name val="Arial"/>
      <family val="2"/>
    </font>
    <font>
      <sz val="10"/>
      <color theme="1"/>
      <name val="Arial"/>
      <family val="2"/>
    </font>
    <font>
      <sz val="12"/>
      <name val="Cambria"/>
      <family val="1"/>
      <scheme val="major"/>
    </font>
    <font>
      <sz val="20"/>
      <name val="Tahoma"/>
      <family val="2"/>
    </font>
    <font>
      <sz val="10"/>
      <name val="Tahoma"/>
      <family val="2"/>
    </font>
    <font>
      <sz val="14"/>
      <name val="Tahoma"/>
      <family val="2"/>
    </font>
    <font>
      <sz val="13"/>
      <name val="Tahoma"/>
      <family val="2"/>
    </font>
    <font>
      <b/>
      <sz val="12"/>
      <name val="Tahoma"/>
      <family val="2"/>
    </font>
    <font>
      <u/>
      <sz val="12"/>
      <name val="Tahoma"/>
      <family val="2"/>
    </font>
    <font>
      <b/>
      <sz val="10"/>
      <name val="Tahoma"/>
      <family val="2"/>
    </font>
    <font>
      <b/>
      <u/>
      <sz val="10"/>
      <name val="Tahoma"/>
      <family val="2"/>
    </font>
    <font>
      <sz val="13"/>
      <name val="Arial"/>
      <family val="2"/>
    </font>
    <font>
      <b/>
      <sz val="10"/>
      <name val="Arial"/>
      <family val="2"/>
    </font>
    <font>
      <sz val="10"/>
      <name val="Times New Roman"/>
      <family val="1"/>
    </font>
    <font>
      <b/>
      <sz val="10"/>
      <color theme="0"/>
      <name val="Tahoma"/>
      <family val="2"/>
    </font>
    <font>
      <sz val="12"/>
      <name val="Calibri"/>
      <family val="2"/>
      <scheme val="minor"/>
    </font>
    <font>
      <b/>
      <sz val="8"/>
      <name val="Tahoma"/>
      <family val="2"/>
    </font>
    <font>
      <b/>
      <sz val="11"/>
      <color theme="0"/>
      <name val="Tahoma"/>
      <family val="2"/>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2" tint="-9.9978637043366805E-2"/>
        <bgColor indexed="64"/>
      </patternFill>
    </fill>
  </fills>
  <borders count="18">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diagonal/>
    </border>
  </borders>
  <cellStyleXfs count="9">
    <xf numFmtId="0" fontId="0" fillId="0" borderId="0"/>
    <xf numFmtId="0" fontId="32" fillId="0" borderId="0"/>
    <xf numFmtId="0" fontId="20" fillId="0" borderId="0"/>
    <xf numFmtId="164" fontId="20" fillId="0" borderId="0" applyFont="0" applyFill="0" applyBorder="0" applyAlignment="0" applyProtection="0"/>
    <xf numFmtId="0" fontId="20" fillId="0" borderId="0"/>
    <xf numFmtId="0" fontId="32" fillId="0" borderId="0"/>
    <xf numFmtId="9" fontId="32" fillId="0" borderId="0" applyFont="0" applyFill="0" applyBorder="0" applyAlignment="0" applyProtection="0"/>
    <xf numFmtId="0" fontId="42" fillId="0" borderId="0" applyNumberFormat="0" applyFill="0" applyBorder="0" applyAlignment="0" applyProtection="0"/>
    <xf numFmtId="166" fontId="29" fillId="0" borderId="0" applyFont="0" applyFill="0" applyBorder="0" applyAlignment="0" applyProtection="0"/>
  </cellStyleXfs>
  <cellXfs count="352">
    <xf numFmtId="0" fontId="0" fillId="0" borderId="0" xfId="0"/>
    <xf numFmtId="0" fontId="22" fillId="0" borderId="0" xfId="0" applyFont="1"/>
    <xf numFmtId="0" fontId="27" fillId="2" borderId="0" xfId="0" applyFont="1" applyFill="1"/>
    <xf numFmtId="0" fontId="21" fillId="2" borderId="0" xfId="0" applyFont="1" applyFill="1" applyAlignment="1">
      <alignment horizontal="center"/>
    </xf>
    <xf numFmtId="0" fontId="26" fillId="2" borderId="0" xfId="0" applyFont="1" applyFill="1"/>
    <xf numFmtId="0" fontId="28" fillId="2" borderId="0" xfId="0" applyFont="1" applyFill="1"/>
    <xf numFmtId="0" fontId="22" fillId="2" borderId="0" xfId="0" applyFont="1" applyFill="1" applyAlignment="1">
      <alignment horizontal="left" vertical="top" indent="1"/>
    </xf>
    <xf numFmtId="0" fontId="29" fillId="2" borderId="0" xfId="0" applyFont="1" applyFill="1"/>
    <xf numFmtId="0" fontId="23" fillId="2" borderId="0" xfId="0" applyFont="1" applyFill="1" applyBorder="1" applyAlignment="1">
      <alignment horizontal="center"/>
    </xf>
    <xf numFmtId="0" fontId="27" fillId="2" borderId="0" xfId="0" applyFont="1" applyFill="1" applyBorder="1" applyAlignment="1"/>
    <xf numFmtId="0" fontId="0" fillId="0" borderId="0" xfId="0" applyAlignment="1"/>
    <xf numFmtId="0" fontId="32" fillId="0" borderId="0" xfId="1"/>
    <xf numFmtId="0" fontId="33" fillId="3" borderId="2" xfId="1" applyFont="1" applyFill="1" applyBorder="1" applyAlignment="1">
      <alignment horizontal="left" vertical="center"/>
    </xf>
    <xf numFmtId="0" fontId="33" fillId="3" borderId="2" xfId="1" applyFont="1" applyFill="1" applyBorder="1" applyAlignment="1">
      <alignment horizontal="center" vertical="center"/>
    </xf>
    <xf numFmtId="0" fontId="20" fillId="3" borderId="2" xfId="2" applyFill="1" applyBorder="1" applyAlignment="1">
      <alignment vertical="center"/>
    </xf>
    <xf numFmtId="0" fontId="32" fillId="3" borderId="2" xfId="1" quotePrefix="1" applyFill="1" applyBorder="1"/>
    <xf numFmtId="0" fontId="33" fillId="3" borderId="2" xfId="1" applyFont="1" applyFill="1" applyBorder="1" applyAlignment="1">
      <alignment horizontal="center"/>
    </xf>
    <xf numFmtId="0" fontId="32" fillId="3" borderId="2" xfId="1" applyFill="1" applyBorder="1"/>
    <xf numFmtId="0" fontId="32" fillId="0" borderId="0" xfId="1" applyFill="1"/>
    <xf numFmtId="0" fontId="35" fillId="3" borderId="8" xfId="2" applyFont="1" applyFill="1" applyBorder="1" applyAlignment="1">
      <alignment vertical="center"/>
    </xf>
    <xf numFmtId="1" fontId="32" fillId="0" borderId="2" xfId="0" quotePrefix="1" applyNumberFormat="1" applyFont="1" applyFill="1" applyBorder="1" applyAlignment="1">
      <alignment horizontal="center" vertical="center"/>
    </xf>
    <xf numFmtId="1" fontId="0" fillId="0" borderId="2" xfId="0" quotePrefix="1" applyNumberFormat="1" applyFill="1" applyBorder="1" applyAlignment="1">
      <alignment horizontal="center" vertical="center"/>
    </xf>
    <xf numFmtId="1" fontId="32" fillId="0" borderId="3" xfId="0" quotePrefix="1" applyNumberFormat="1" applyFont="1" applyFill="1" applyBorder="1" applyAlignment="1">
      <alignment horizontal="center" vertical="center"/>
    </xf>
    <xf numFmtId="1" fontId="0" fillId="0" borderId="3" xfId="0" quotePrefix="1" applyNumberFormat="1" applyFill="1" applyBorder="1" applyAlignment="1">
      <alignment horizontal="center" vertical="center"/>
    </xf>
    <xf numFmtId="165" fontId="32" fillId="0" borderId="3" xfId="0" applyNumberFormat="1" applyFont="1" applyFill="1" applyBorder="1" applyAlignment="1">
      <alignment horizontal="center" vertical="center"/>
    </xf>
    <xf numFmtId="165" fontId="32" fillId="0" borderId="2" xfId="0" applyNumberFormat="1" applyFont="1" applyFill="1" applyBorder="1" applyAlignment="1">
      <alignment horizontal="center" vertical="center"/>
    </xf>
    <xf numFmtId="1" fontId="0" fillId="0" borderId="3" xfId="0" applyNumberFormat="1" applyFill="1" applyBorder="1" applyAlignment="1">
      <alignment horizontal="center" vertical="center"/>
    </xf>
    <xf numFmtId="165" fontId="0" fillId="3" borderId="3" xfId="0" applyNumberFormat="1" applyFill="1" applyBorder="1" applyAlignment="1">
      <alignment horizontal="center" vertical="center"/>
    </xf>
    <xf numFmtId="1" fontId="0" fillId="3" borderId="3" xfId="0" applyNumberFormat="1" applyFill="1" applyBorder="1" applyAlignment="1">
      <alignment horizontal="center" vertical="center"/>
    </xf>
    <xf numFmtId="165" fontId="32" fillId="3" borderId="3" xfId="0" applyNumberFormat="1" applyFont="1" applyFill="1" applyBorder="1" applyAlignment="1">
      <alignment horizontal="center" vertical="center"/>
    </xf>
    <xf numFmtId="165" fontId="32" fillId="3" borderId="2" xfId="0" applyNumberFormat="1" applyFont="1" applyFill="1" applyBorder="1" applyAlignment="1">
      <alignment horizontal="center" vertical="center"/>
    </xf>
    <xf numFmtId="0" fontId="20" fillId="3" borderId="2" xfId="2" applyFill="1" applyBorder="1" applyAlignment="1">
      <alignment horizontal="center" vertical="center"/>
    </xf>
    <xf numFmtId="165" fontId="32" fillId="0" borderId="3" xfId="0" quotePrefix="1" applyNumberFormat="1" applyFont="1" applyFill="1" applyBorder="1" applyAlignment="1">
      <alignment horizontal="center" vertical="center"/>
    </xf>
    <xf numFmtId="0" fontId="0" fillId="0" borderId="0" xfId="0" applyBorder="1"/>
    <xf numFmtId="0" fontId="32" fillId="5" borderId="2" xfId="1" applyFill="1" applyBorder="1" applyAlignment="1">
      <alignment horizontal="center" vertical="center"/>
    </xf>
    <xf numFmtId="0" fontId="35" fillId="5" borderId="8" xfId="2" applyFont="1" applyFill="1" applyBorder="1" applyAlignment="1">
      <alignment vertical="center"/>
    </xf>
    <xf numFmtId="0" fontId="33" fillId="5" borderId="2" xfId="1" applyFont="1" applyFill="1" applyBorder="1" applyAlignment="1">
      <alignment horizontal="center"/>
    </xf>
    <xf numFmtId="0" fontId="32" fillId="5" borderId="2" xfId="1" applyFill="1" applyBorder="1"/>
    <xf numFmtId="0" fontId="20" fillId="5" borderId="2" xfId="2" applyFill="1" applyBorder="1" applyAlignment="1">
      <alignment vertical="center"/>
    </xf>
    <xf numFmtId="0" fontId="20" fillId="5" borderId="2" xfId="2" applyFill="1" applyBorder="1" applyAlignment="1">
      <alignment horizontal="center" vertical="center"/>
    </xf>
    <xf numFmtId="0" fontId="34" fillId="5" borderId="2" xfId="1" applyFont="1" applyFill="1" applyBorder="1" applyAlignment="1">
      <alignment horizontal="left" vertical="center"/>
    </xf>
    <xf numFmtId="165" fontId="32" fillId="5" borderId="3" xfId="0" applyNumberFormat="1" applyFont="1" applyFill="1" applyBorder="1" applyAlignment="1">
      <alignment horizontal="center" vertical="center"/>
    </xf>
    <xf numFmtId="1" fontId="32" fillId="5" borderId="3" xfId="0" quotePrefix="1" applyNumberFormat="1" applyFont="1" applyFill="1" applyBorder="1" applyAlignment="1">
      <alignment horizontal="center" vertical="center"/>
    </xf>
    <xf numFmtId="0" fontId="32" fillId="5" borderId="2" xfId="1" quotePrefix="1" applyFill="1" applyBorder="1"/>
    <xf numFmtId="0" fontId="20" fillId="5" borderId="2" xfId="2" applyFill="1" applyBorder="1"/>
    <xf numFmtId="0" fontId="32" fillId="5" borderId="2" xfId="1" applyFill="1" applyBorder="1" applyAlignment="1">
      <alignment horizontal="center"/>
    </xf>
    <xf numFmtId="0" fontId="32" fillId="5" borderId="0" xfId="1" applyFill="1"/>
    <xf numFmtId="165" fontId="0" fillId="0" borderId="0" xfId="0" applyNumberFormat="1" applyBorder="1" applyAlignment="1">
      <alignment vertical="center"/>
    </xf>
    <xf numFmtId="0" fontId="35" fillId="3" borderId="7" xfId="2" applyFont="1" applyFill="1" applyBorder="1" applyAlignment="1">
      <alignment horizontal="center" vertical="center"/>
    </xf>
    <xf numFmtId="0" fontId="14" fillId="3" borderId="2" xfId="2" quotePrefix="1" applyFont="1" applyFill="1" applyBorder="1" applyAlignment="1">
      <alignment vertical="center"/>
    </xf>
    <xf numFmtId="0" fontId="13" fillId="3" borderId="2" xfId="2" quotePrefix="1" applyFont="1" applyFill="1" applyBorder="1" applyAlignment="1">
      <alignment vertical="center"/>
    </xf>
    <xf numFmtId="165" fontId="32" fillId="3" borderId="3" xfId="0" quotePrefix="1" applyNumberFormat="1" applyFont="1" applyFill="1" applyBorder="1" applyAlignment="1">
      <alignment horizontal="center" vertical="center"/>
    </xf>
    <xf numFmtId="0" fontId="12" fillId="3" borderId="2" xfId="2" quotePrefix="1" applyFont="1" applyFill="1" applyBorder="1" applyAlignment="1">
      <alignment vertical="center"/>
    </xf>
    <xf numFmtId="1" fontId="0" fillId="3" borderId="3" xfId="0" quotePrefix="1" applyNumberFormat="1" applyFill="1" applyBorder="1" applyAlignment="1">
      <alignment horizontal="center" vertical="center"/>
    </xf>
    <xf numFmtId="0" fontId="12" fillId="3" borderId="2" xfId="2" applyFont="1" applyFill="1" applyBorder="1" applyAlignment="1">
      <alignment vertical="center"/>
    </xf>
    <xf numFmtId="0" fontId="41" fillId="6" borderId="2" xfId="0" applyFont="1" applyFill="1" applyBorder="1" applyAlignment="1">
      <alignment horizontal="center"/>
    </xf>
    <xf numFmtId="0" fontId="0" fillId="0" borderId="2" xfId="0" applyBorder="1" applyAlignment="1">
      <alignment horizontal="center"/>
    </xf>
    <xf numFmtId="0" fontId="0" fillId="0" borderId="2" xfId="0" applyFill="1" applyBorder="1" applyAlignment="1">
      <alignment vertical="center"/>
    </xf>
    <xf numFmtId="165" fontId="32" fillId="0" borderId="2" xfId="0" quotePrefix="1" applyNumberFormat="1" applyFont="1" applyFill="1" applyBorder="1" applyAlignment="1">
      <alignment horizontal="center" vertical="center"/>
    </xf>
    <xf numFmtId="0" fontId="0" fillId="0" borderId="2" xfId="0" applyFill="1" applyBorder="1" applyAlignment="1">
      <alignment horizontal="left" vertical="center"/>
    </xf>
    <xf numFmtId="165" fontId="0" fillId="0" borderId="2" xfId="0" applyNumberFormat="1" applyFill="1" applyBorder="1" applyAlignment="1">
      <alignment horizontal="center" vertical="center"/>
    </xf>
    <xf numFmtId="165" fontId="42" fillId="0" borderId="2" xfId="7" applyNumberFormat="1" applyFill="1" applyBorder="1" applyAlignment="1">
      <alignment horizontal="center" vertical="center"/>
    </xf>
    <xf numFmtId="0" fontId="0" fillId="0" borderId="2" xfId="0" applyBorder="1" applyAlignment="1">
      <alignment horizontal="center" vertical="center"/>
    </xf>
    <xf numFmtId="0" fontId="0" fillId="0" borderId="9" xfId="0" applyFill="1" applyBorder="1" applyAlignment="1">
      <alignment horizontal="center" vertical="center"/>
    </xf>
    <xf numFmtId="0" fontId="0" fillId="0" borderId="3" xfId="0" quotePrefix="1" applyFill="1" applyBorder="1" applyAlignment="1">
      <alignment vertical="center"/>
    </xf>
    <xf numFmtId="0" fontId="32" fillId="0" borderId="2" xfId="0" applyFont="1" applyFill="1" applyBorder="1" applyAlignment="1">
      <alignment vertical="center"/>
    </xf>
    <xf numFmtId="1" fontId="42" fillId="4" borderId="2" xfId="7" applyNumberFormat="1" applyFill="1" applyBorder="1" applyAlignment="1" applyProtection="1">
      <alignment horizontal="center"/>
      <protection locked="0"/>
    </xf>
    <xf numFmtId="0" fontId="0" fillId="0" borderId="0" xfId="0" applyFill="1"/>
    <xf numFmtId="0" fontId="0" fillId="0" borderId="3" xfId="0" applyFill="1" applyBorder="1" applyAlignment="1">
      <alignment horizontal="left" vertical="center"/>
    </xf>
    <xf numFmtId="165" fontId="0" fillId="0" borderId="3" xfId="0" applyNumberFormat="1" applyFill="1" applyBorder="1" applyAlignment="1">
      <alignment horizontal="center" vertical="center"/>
    </xf>
    <xf numFmtId="165" fontId="42" fillId="0" borderId="3" xfId="7" applyNumberFormat="1" applyFill="1" applyBorder="1" applyAlignment="1">
      <alignment horizontal="center" vertical="center"/>
    </xf>
    <xf numFmtId="0" fontId="32" fillId="0" borderId="2" xfId="0" applyFont="1" applyBorder="1" applyAlignment="1">
      <alignment horizontal="center"/>
    </xf>
    <xf numFmtId="1" fontId="32" fillId="0" borderId="3" xfId="0" applyNumberFormat="1" applyFont="1" applyFill="1" applyBorder="1" applyAlignment="1">
      <alignment horizontal="center"/>
    </xf>
    <xf numFmtId="1" fontId="42" fillId="0" borderId="2" xfId="7" applyNumberFormat="1" applyFill="1" applyBorder="1" applyAlignment="1">
      <alignment horizontal="center"/>
    </xf>
    <xf numFmtId="1" fontId="32" fillId="0" borderId="3" xfId="0" applyNumberFormat="1" applyFont="1" applyFill="1" applyBorder="1" applyAlignment="1">
      <alignment horizontal="center" vertical="center" wrapText="1"/>
    </xf>
    <xf numFmtId="1" fontId="32" fillId="0" borderId="17" xfId="0" applyNumberFormat="1" applyFont="1" applyFill="1" applyBorder="1" applyAlignment="1">
      <alignment horizontal="center" vertical="center" wrapText="1"/>
    </xf>
    <xf numFmtId="1" fontId="32" fillId="0" borderId="3" xfId="0" applyNumberFormat="1" applyFont="1" applyFill="1" applyBorder="1" applyAlignment="1">
      <alignment horizontal="center" vertical="center"/>
    </xf>
    <xf numFmtId="0" fontId="0" fillId="0" borderId="2" xfId="0" applyFill="1" applyBorder="1" applyAlignment="1">
      <alignment horizontal="center"/>
    </xf>
    <xf numFmtId="15" fontId="32" fillId="0" borderId="3" xfId="0" quotePrefix="1" applyNumberFormat="1" applyFont="1" applyFill="1" applyBorder="1" applyAlignment="1">
      <alignment vertical="center"/>
    </xf>
    <xf numFmtId="0" fontId="32" fillId="0" borderId="2" xfId="0" quotePrefix="1" applyFont="1" applyFill="1" applyBorder="1" applyAlignment="1">
      <alignment horizontal="center"/>
    </xf>
    <xf numFmtId="0" fontId="32" fillId="0" borderId="3" xfId="0" applyFont="1" applyFill="1" applyBorder="1" applyAlignment="1">
      <alignment horizontal="center"/>
    </xf>
    <xf numFmtId="0" fontId="0" fillId="0" borderId="2" xfId="0" applyFill="1" applyBorder="1" applyAlignment="1">
      <alignment horizontal="center" vertical="center" wrapText="1"/>
    </xf>
    <xf numFmtId="1" fontId="42" fillId="0" borderId="2" xfId="7" applyNumberFormat="1" applyBorder="1" applyAlignment="1">
      <alignment horizontal="center"/>
    </xf>
    <xf numFmtId="0" fontId="0" fillId="0" borderId="2" xfId="0" applyFill="1" applyBorder="1"/>
    <xf numFmtId="0" fontId="0" fillId="3" borderId="2" xfId="0" applyFill="1" applyBorder="1" applyAlignment="1">
      <alignment vertical="center"/>
    </xf>
    <xf numFmtId="0" fontId="0" fillId="3" borderId="3" xfId="0" applyFill="1" applyBorder="1" applyAlignment="1">
      <alignment horizontal="left" vertical="center"/>
    </xf>
    <xf numFmtId="0" fontId="0" fillId="3" borderId="2" xfId="0" applyFill="1" applyBorder="1" applyAlignment="1">
      <alignment horizontal="center"/>
    </xf>
    <xf numFmtId="1" fontId="32" fillId="3" borderId="3" xfId="0" applyNumberFormat="1" applyFont="1" applyFill="1" applyBorder="1" applyAlignment="1">
      <alignment horizontal="center" vertical="center" wrapText="1"/>
    </xf>
    <xf numFmtId="165" fontId="32" fillId="3" borderId="2" xfId="0" quotePrefix="1" applyNumberFormat="1" applyFont="1" applyFill="1" applyBorder="1" applyAlignment="1">
      <alignment horizontal="center" vertical="center"/>
    </xf>
    <xf numFmtId="0" fontId="0" fillId="3" borderId="9" xfId="0" applyFill="1" applyBorder="1" applyAlignment="1">
      <alignment horizontal="center" vertical="center"/>
    </xf>
    <xf numFmtId="15" fontId="32" fillId="3" borderId="3" xfId="0" quotePrefix="1" applyNumberFormat="1" applyFont="1" applyFill="1" applyBorder="1" applyAlignment="1">
      <alignment vertical="center"/>
    </xf>
    <xf numFmtId="0" fontId="32" fillId="3" borderId="2" xfId="0" applyFont="1" applyFill="1" applyBorder="1" applyAlignment="1">
      <alignment vertical="center"/>
    </xf>
    <xf numFmtId="0" fontId="32" fillId="0" borderId="3" xfId="0" quotePrefix="1" applyFont="1" applyFill="1" applyBorder="1" applyAlignment="1">
      <alignment vertical="center"/>
    </xf>
    <xf numFmtId="0" fontId="0" fillId="0" borderId="2" xfId="0" applyFill="1" applyBorder="1" applyAlignment="1">
      <alignment vertical="center" wrapText="1"/>
    </xf>
    <xf numFmtId="165" fontId="32" fillId="0" borderId="3" xfId="0" quotePrefix="1" applyNumberFormat="1" applyFont="1" applyFill="1" applyBorder="1" applyAlignment="1">
      <alignment horizontal="center" vertical="center" wrapText="1"/>
    </xf>
    <xf numFmtId="0" fontId="0" fillId="0" borderId="3" xfId="0" applyFill="1" applyBorder="1" applyAlignment="1">
      <alignment horizontal="left" vertical="center" wrapText="1"/>
    </xf>
    <xf numFmtId="0" fontId="32" fillId="0" borderId="2" xfId="0" applyFont="1" applyFill="1" applyBorder="1" applyAlignment="1">
      <alignment horizontal="center"/>
    </xf>
    <xf numFmtId="0" fontId="32" fillId="0" borderId="3" xfId="0" applyFont="1" applyFill="1" applyBorder="1" applyAlignment="1">
      <alignment horizontal="left" vertical="center"/>
    </xf>
    <xf numFmtId="0" fontId="42" fillId="0" borderId="2" xfId="7" applyFill="1" applyBorder="1" applyAlignment="1">
      <alignment horizontal="center"/>
    </xf>
    <xf numFmtId="0" fontId="32" fillId="0" borderId="2" xfId="0" applyFont="1" applyFill="1" applyBorder="1" applyAlignment="1">
      <alignment horizontal="left"/>
    </xf>
    <xf numFmtId="165" fontId="32" fillId="0" borderId="2" xfId="0" quotePrefix="1" applyNumberFormat="1" applyFont="1" applyFill="1" applyBorder="1" applyAlignment="1">
      <alignment horizontal="center"/>
    </xf>
    <xf numFmtId="0" fontId="0" fillId="0" borderId="9" xfId="0" applyFill="1" applyBorder="1" applyAlignment="1">
      <alignment horizontal="center"/>
    </xf>
    <xf numFmtId="15" fontId="32" fillId="0" borderId="3" xfId="0" quotePrefix="1" applyNumberFormat="1" applyFont="1" applyFill="1" applyBorder="1" applyAlignment="1">
      <alignment horizontal="center" vertical="center"/>
    </xf>
    <xf numFmtId="0" fontId="0" fillId="0" borderId="2" xfId="0" applyFill="1" applyBorder="1" applyAlignment="1">
      <alignment horizontal="left"/>
    </xf>
    <xf numFmtId="0" fontId="43" fillId="0" borderId="2" xfId="0" applyFont="1" applyFill="1" applyBorder="1" applyAlignment="1">
      <alignment vertical="center"/>
    </xf>
    <xf numFmtId="0" fontId="32" fillId="0" borderId="3" xfId="0" quotePrefix="1" applyFont="1" applyFill="1" applyBorder="1" applyAlignment="1">
      <alignment horizontal="center" vertical="center"/>
    </xf>
    <xf numFmtId="1" fontId="32" fillId="0" borderId="9" xfId="0" quotePrefix="1" applyNumberFormat="1" applyFont="1" applyFill="1" applyBorder="1" applyAlignment="1">
      <alignment horizontal="center" vertical="center"/>
    </xf>
    <xf numFmtId="0" fontId="43" fillId="3" borderId="2" xfId="0" applyFont="1" applyFill="1" applyBorder="1" applyAlignment="1">
      <alignment vertical="center"/>
    </xf>
    <xf numFmtId="0" fontId="32" fillId="3" borderId="3" xfId="0" quotePrefix="1" applyFont="1" applyFill="1" applyBorder="1" applyAlignment="1">
      <alignment horizontal="center" vertical="center"/>
    </xf>
    <xf numFmtId="1" fontId="32" fillId="3" borderId="3" xfId="0" quotePrefix="1" applyNumberFormat="1" applyFont="1" applyFill="1" applyBorder="1" applyAlignment="1">
      <alignment horizontal="center" vertical="center"/>
    </xf>
    <xf numFmtId="1" fontId="32" fillId="3" borderId="3" xfId="0" applyNumberFormat="1" applyFont="1" applyFill="1" applyBorder="1" applyAlignment="1">
      <alignment horizontal="center" vertical="center"/>
    </xf>
    <xf numFmtId="1" fontId="32" fillId="3" borderId="9" xfId="0" quotePrefix="1" applyNumberFormat="1" applyFont="1" applyFill="1" applyBorder="1" applyAlignment="1">
      <alignment horizontal="center" vertical="center"/>
    </xf>
    <xf numFmtId="1" fontId="32" fillId="3" borderId="2" xfId="0" quotePrefix="1" applyNumberFormat="1" applyFont="1" applyFill="1" applyBorder="1" applyAlignment="1">
      <alignment horizontal="center" vertical="center"/>
    </xf>
    <xf numFmtId="1" fontId="0" fillId="0" borderId="0" xfId="0" applyNumberFormat="1"/>
    <xf numFmtId="0" fontId="20" fillId="3" borderId="3" xfId="2" applyFill="1" applyBorder="1" applyAlignment="1">
      <alignment vertical="center"/>
    </xf>
    <xf numFmtId="0" fontId="14" fillId="3" borderId="3" xfId="2" quotePrefix="1" applyFont="1" applyFill="1" applyBorder="1" applyAlignment="1">
      <alignment vertical="center"/>
    </xf>
    <xf numFmtId="0" fontId="13" fillId="3" borderId="3" xfId="2" quotePrefix="1" applyFont="1" applyFill="1" applyBorder="1" applyAlignment="1">
      <alignment vertical="center"/>
    </xf>
    <xf numFmtId="0" fontId="12" fillId="3" borderId="3" xfId="2" applyFont="1" applyFill="1" applyBorder="1" applyAlignment="1">
      <alignment vertical="center"/>
    </xf>
    <xf numFmtId="0" fontId="12" fillId="3" borderId="3" xfId="2" quotePrefix="1" applyFont="1" applyFill="1" applyBorder="1" applyAlignment="1">
      <alignment vertical="center"/>
    </xf>
    <xf numFmtId="0" fontId="10" fillId="3" borderId="2" xfId="2" quotePrefix="1" applyFont="1" applyFill="1" applyBorder="1" applyAlignment="1">
      <alignment vertical="center"/>
    </xf>
    <xf numFmtId="0" fontId="10" fillId="3" borderId="2" xfId="2" quotePrefix="1" applyFont="1" applyFill="1" applyBorder="1" applyAlignment="1">
      <alignment vertical="center" wrapText="1"/>
    </xf>
    <xf numFmtId="0" fontId="32" fillId="3" borderId="2" xfId="1" applyFill="1" applyBorder="1" applyAlignment="1">
      <alignment horizontal="center" vertical="center"/>
    </xf>
    <xf numFmtId="0" fontId="44" fillId="3" borderId="2" xfId="1" applyFont="1" applyFill="1" applyBorder="1" applyAlignment="1">
      <alignment horizontal="left" vertical="center" wrapText="1"/>
    </xf>
    <xf numFmtId="0" fontId="32" fillId="3" borderId="2" xfId="1" applyFont="1" applyFill="1" applyBorder="1"/>
    <xf numFmtId="0" fontId="11" fillId="3" borderId="2" xfId="2" quotePrefix="1" applyFont="1" applyFill="1" applyBorder="1"/>
    <xf numFmtId="0" fontId="17" fillId="3" borderId="2" xfId="2" applyFont="1" applyFill="1" applyBorder="1"/>
    <xf numFmtId="0" fontId="20" fillId="3" borderId="2" xfId="2" applyFill="1" applyBorder="1"/>
    <xf numFmtId="0" fontId="20" fillId="3" borderId="2" xfId="2" applyFill="1" applyBorder="1" applyAlignment="1">
      <alignment horizontal="center"/>
    </xf>
    <xf numFmtId="0" fontId="32" fillId="3" borderId="2" xfId="1" applyFill="1" applyBorder="1" applyAlignment="1">
      <alignment horizontal="center"/>
    </xf>
    <xf numFmtId="0" fontId="32" fillId="3" borderId="0" xfId="1" applyFill="1"/>
    <xf numFmtId="0" fontId="34" fillId="3" borderId="2" xfId="1" applyFont="1" applyFill="1" applyBorder="1" applyAlignment="1">
      <alignment horizontal="left" vertical="center"/>
    </xf>
    <xf numFmtId="0" fontId="13" fillId="3" borderId="2" xfId="2" applyFont="1" applyFill="1" applyBorder="1"/>
    <xf numFmtId="0" fontId="13" fillId="3" borderId="2" xfId="2" quotePrefix="1" applyFont="1" applyFill="1" applyBorder="1"/>
    <xf numFmtId="0" fontId="13" fillId="3" borderId="2" xfId="2" applyFont="1" applyFill="1" applyBorder="1" applyAlignment="1">
      <alignment horizontal="center"/>
    </xf>
    <xf numFmtId="0" fontId="39" fillId="3" borderId="11" xfId="0" applyFont="1" applyFill="1" applyBorder="1" applyAlignment="1"/>
    <xf numFmtId="0" fontId="39" fillId="3" borderId="2" xfId="0" quotePrefix="1" applyFont="1" applyFill="1" applyBorder="1" applyAlignment="1"/>
    <xf numFmtId="0" fontId="17" fillId="3" borderId="2" xfId="2" quotePrefix="1" applyFont="1" applyFill="1" applyBorder="1"/>
    <xf numFmtId="0" fontId="39" fillId="3" borderId="2" xfId="0" applyFont="1" applyFill="1" applyBorder="1" applyAlignment="1"/>
    <xf numFmtId="0" fontId="39" fillId="3" borderId="9" xfId="0" quotePrefix="1" applyFont="1" applyFill="1" applyBorder="1" applyAlignment="1"/>
    <xf numFmtId="0" fontId="17" fillId="3" borderId="2" xfId="2" applyFont="1" applyFill="1" applyBorder="1" applyAlignment="1">
      <alignment horizontal="center"/>
    </xf>
    <xf numFmtId="0" fontId="40" fillId="3" borderId="13" xfId="0" applyFont="1" applyFill="1" applyBorder="1" applyAlignment="1"/>
    <xf numFmtId="0" fontId="12" fillId="3" borderId="2" xfId="2" applyFont="1" applyFill="1" applyBorder="1"/>
    <xf numFmtId="0" fontId="12" fillId="3" borderId="2" xfId="2" quotePrefix="1" applyFont="1" applyFill="1" applyBorder="1"/>
    <xf numFmtId="0" fontId="12" fillId="3" borderId="0" xfId="2" quotePrefix="1" applyFont="1" applyFill="1"/>
    <xf numFmtId="0" fontId="12" fillId="3" borderId="2" xfId="2" applyFont="1" applyFill="1" applyBorder="1" applyAlignment="1">
      <alignment horizontal="center"/>
    </xf>
    <xf numFmtId="15" fontId="12" fillId="3" borderId="2" xfId="2" quotePrefix="1" applyNumberFormat="1" applyFont="1" applyFill="1" applyBorder="1"/>
    <xf numFmtId="0" fontId="15" fillId="3" borderId="2" xfId="2" applyFont="1" applyFill="1" applyBorder="1"/>
    <xf numFmtId="0" fontId="15" fillId="3" borderId="0" xfId="2" quotePrefix="1" applyFont="1" applyFill="1"/>
    <xf numFmtId="0" fontId="15" fillId="3" borderId="2" xfId="2" quotePrefix="1" applyFont="1" applyFill="1" applyBorder="1"/>
    <xf numFmtId="0" fontId="15" fillId="3" borderId="2" xfId="2" applyFont="1" applyFill="1" applyBorder="1" applyAlignment="1">
      <alignment horizontal="center"/>
    </xf>
    <xf numFmtId="0" fontId="20" fillId="3" borderId="2" xfId="2" quotePrefix="1" applyFill="1" applyBorder="1"/>
    <xf numFmtId="15" fontId="20" fillId="3" borderId="2" xfId="2" quotePrefix="1" applyNumberFormat="1" applyFill="1" applyBorder="1"/>
    <xf numFmtId="0" fontId="31" fillId="3" borderId="2" xfId="0" applyFont="1" applyFill="1" applyBorder="1" applyAlignment="1">
      <alignment vertical="center"/>
    </xf>
    <xf numFmtId="0" fontId="18" fillId="3" borderId="2" xfId="2" quotePrefix="1" applyFont="1" applyFill="1" applyBorder="1"/>
    <xf numFmtId="0" fontId="18" fillId="3" borderId="2" xfId="2" applyFont="1" applyFill="1" applyBorder="1"/>
    <xf numFmtId="0" fontId="18" fillId="3" borderId="2" xfId="2" applyFont="1" applyFill="1" applyBorder="1" applyAlignment="1">
      <alignment horizontal="center"/>
    </xf>
    <xf numFmtId="0" fontId="20" fillId="5" borderId="2" xfId="2" applyFill="1" applyBorder="1" applyAlignment="1">
      <alignment horizontal="center"/>
    </xf>
    <xf numFmtId="0" fontId="11" fillId="5" borderId="2" xfId="2" quotePrefix="1" applyFont="1" applyFill="1" applyBorder="1"/>
    <xf numFmtId="0" fontId="19" fillId="3" borderId="2" xfId="2" applyFont="1" applyFill="1" applyBorder="1"/>
    <xf numFmtId="0" fontId="33" fillId="5" borderId="2" xfId="1" applyFont="1" applyFill="1" applyBorder="1" applyAlignment="1">
      <alignment horizontal="center" vertical="center"/>
    </xf>
    <xf numFmtId="0" fontId="10" fillId="3" borderId="2" xfId="2" applyFont="1" applyFill="1" applyBorder="1" applyAlignment="1">
      <alignment vertical="center"/>
    </xf>
    <xf numFmtId="0" fontId="32" fillId="0" borderId="0" xfId="1" applyFill="1" applyAlignment="1"/>
    <xf numFmtId="0" fontId="20" fillId="0" borderId="0" xfId="2" applyFill="1"/>
    <xf numFmtId="0" fontId="14" fillId="3" borderId="2" xfId="2" applyFont="1" applyFill="1" applyBorder="1"/>
    <xf numFmtId="0" fontId="10" fillId="3" borderId="2" xfId="2" quotePrefix="1" applyFont="1" applyFill="1" applyBorder="1"/>
    <xf numFmtId="0" fontId="10" fillId="3" borderId="2" xfId="2" applyFont="1" applyFill="1" applyBorder="1"/>
    <xf numFmtId="0" fontId="10" fillId="3" borderId="2" xfId="2" applyFont="1" applyFill="1" applyBorder="1" applyAlignment="1">
      <alignment horizontal="center"/>
    </xf>
    <xf numFmtId="0" fontId="10" fillId="3" borderId="3" xfId="2" applyFont="1" applyFill="1" applyBorder="1" applyAlignment="1">
      <alignment vertical="center"/>
    </xf>
    <xf numFmtId="0" fontId="39" fillId="3" borderId="12" xfId="0" applyFont="1" applyFill="1" applyBorder="1" applyAlignment="1"/>
    <xf numFmtId="0" fontId="40" fillId="3" borderId="13" xfId="0" applyFont="1" applyFill="1" applyBorder="1" applyAlignment="1">
      <alignment vertical="center"/>
    </xf>
    <xf numFmtId="0" fontId="10" fillId="5" borderId="2" xfId="2" applyFont="1" applyFill="1" applyBorder="1"/>
    <xf numFmtId="0" fontId="10" fillId="5" borderId="2" xfId="2" quotePrefix="1" applyFont="1" applyFill="1" applyBorder="1" applyAlignment="1">
      <alignment vertical="center"/>
    </xf>
    <xf numFmtId="0" fontId="9" fillId="5" borderId="3" xfId="2" applyFont="1" applyFill="1" applyBorder="1" applyAlignment="1">
      <alignment vertical="center"/>
    </xf>
    <xf numFmtId="0" fontId="9" fillId="3" borderId="2" xfId="2" applyFont="1" applyFill="1" applyBorder="1" applyAlignment="1">
      <alignment vertical="center"/>
    </xf>
    <xf numFmtId="0" fontId="8" fillId="3" borderId="2" xfId="2" quotePrefix="1" applyFont="1" applyFill="1" applyBorder="1" applyAlignment="1">
      <alignment vertical="center"/>
    </xf>
    <xf numFmtId="0" fontId="8" fillId="3" borderId="2" xfId="2" applyFont="1" applyFill="1" applyBorder="1" applyAlignment="1">
      <alignment vertical="center"/>
    </xf>
    <xf numFmtId="0" fontId="8" fillId="3" borderId="2" xfId="2" quotePrefix="1" applyFont="1" applyFill="1" applyBorder="1"/>
    <xf numFmtId="0" fontId="8" fillId="3" borderId="2" xfId="2" quotePrefix="1" applyFont="1" applyFill="1" applyBorder="1" applyAlignment="1">
      <alignment horizontal="center"/>
    </xf>
    <xf numFmtId="0" fontId="32" fillId="3" borderId="2" xfId="1" quotePrefix="1" applyFill="1" applyBorder="1" applyAlignment="1">
      <alignment horizontal="center"/>
    </xf>
    <xf numFmtId="0" fontId="35" fillId="3" borderId="10" xfId="2" applyFont="1" applyFill="1" applyBorder="1" applyAlignment="1">
      <alignment vertical="center"/>
    </xf>
    <xf numFmtId="0" fontId="33" fillId="3" borderId="5" xfId="1" applyFont="1" applyFill="1" applyBorder="1" applyAlignment="1">
      <alignment horizontal="center"/>
    </xf>
    <xf numFmtId="0" fontId="32" fillId="3" borderId="5" xfId="1" applyFill="1" applyBorder="1"/>
    <xf numFmtId="0" fontId="18" fillId="3" borderId="5" xfId="2" applyFont="1" applyFill="1" applyBorder="1" applyAlignment="1">
      <alignment vertical="center"/>
    </xf>
    <xf numFmtId="0" fontId="20" fillId="3" borderId="5" xfId="2" applyFill="1" applyBorder="1" applyAlignment="1">
      <alignment vertical="center"/>
    </xf>
    <xf numFmtId="0" fontId="20" fillId="3" borderId="5" xfId="2" applyFill="1" applyBorder="1" applyAlignment="1">
      <alignment horizontal="center" vertical="center"/>
    </xf>
    <xf numFmtId="0" fontId="34" fillId="3" borderId="5" xfId="1" applyFont="1" applyFill="1" applyBorder="1" applyAlignment="1">
      <alignment horizontal="left" vertical="center"/>
    </xf>
    <xf numFmtId="165" fontId="32" fillId="3" borderId="6" xfId="0" applyNumberFormat="1" applyFont="1" applyFill="1" applyBorder="1" applyAlignment="1">
      <alignment horizontal="center" vertical="center"/>
    </xf>
    <xf numFmtId="1" fontId="32" fillId="3" borderId="6" xfId="0" quotePrefix="1" applyNumberFormat="1" applyFont="1" applyFill="1" applyBorder="1" applyAlignment="1">
      <alignment horizontal="center" vertical="center"/>
    </xf>
    <xf numFmtId="165" fontId="32" fillId="3" borderId="6" xfId="0" quotePrefix="1" applyNumberFormat="1" applyFont="1" applyFill="1" applyBorder="1" applyAlignment="1">
      <alignment horizontal="center" vertical="center"/>
    </xf>
    <xf numFmtId="0" fontId="32" fillId="3" borderId="5" xfId="1" quotePrefix="1" applyFill="1" applyBorder="1"/>
    <xf numFmtId="0" fontId="8" fillId="3" borderId="5" xfId="2" applyFont="1" applyFill="1" applyBorder="1"/>
    <xf numFmtId="0" fontId="8" fillId="3" borderId="5" xfId="2" quotePrefix="1" applyFont="1" applyFill="1" applyBorder="1"/>
    <xf numFmtId="0" fontId="20" fillId="3" borderId="5" xfId="2" applyFill="1" applyBorder="1"/>
    <xf numFmtId="0" fontId="8" fillId="3" borderId="5" xfId="2" applyFont="1" applyFill="1" applyBorder="1" applyAlignment="1">
      <alignment horizontal="center"/>
    </xf>
    <xf numFmtId="0" fontId="20" fillId="3" borderId="5" xfId="2" applyFill="1" applyBorder="1" applyAlignment="1">
      <alignment horizontal="center"/>
    </xf>
    <xf numFmtId="0" fontId="32" fillId="3" borderId="5" xfId="1" applyFill="1" applyBorder="1" applyAlignment="1">
      <alignment horizontal="center"/>
    </xf>
    <xf numFmtId="0" fontId="33" fillId="3" borderId="2" xfId="0" applyFont="1" applyFill="1" applyBorder="1" applyAlignment="1">
      <alignment horizontal="center"/>
    </xf>
    <xf numFmtId="0" fontId="33" fillId="3" borderId="3" xfId="1" applyFont="1" applyFill="1" applyBorder="1" applyAlignment="1">
      <alignment horizontal="left" vertical="center"/>
    </xf>
    <xf numFmtId="0" fontId="8" fillId="3" borderId="2" xfId="2" applyFont="1" applyFill="1" applyBorder="1"/>
    <xf numFmtId="0" fontId="8" fillId="3" borderId="2" xfId="2" applyFont="1" applyFill="1" applyBorder="1" applyAlignment="1">
      <alignment horizontal="center"/>
    </xf>
    <xf numFmtId="0" fontId="11" fillId="3" borderId="2" xfId="2" applyFont="1" applyFill="1" applyBorder="1" applyAlignment="1">
      <alignment vertical="center"/>
    </xf>
    <xf numFmtId="1" fontId="29" fillId="3" borderId="3" xfId="0" quotePrefix="1" applyNumberFormat="1" applyFont="1" applyFill="1" applyBorder="1" applyAlignment="1">
      <alignment horizontal="center" vertical="center"/>
    </xf>
    <xf numFmtId="0" fontId="46" fillId="0" borderId="0" xfId="0" applyFont="1"/>
    <xf numFmtId="0" fontId="48" fillId="0" borderId="0" xfId="0" applyFont="1"/>
    <xf numFmtId="0" fontId="45" fillId="0" borderId="0" xfId="0" applyFont="1" applyAlignment="1">
      <alignment horizontal="left" indent="15"/>
    </xf>
    <xf numFmtId="0" fontId="50" fillId="2" borderId="0" xfId="0" applyFont="1" applyFill="1" applyAlignment="1">
      <alignment horizontal="center"/>
    </xf>
    <xf numFmtId="0" fontId="39" fillId="2" borderId="0" xfId="0" applyFont="1" applyFill="1"/>
    <xf numFmtId="0" fontId="49" fillId="2" borderId="0" xfId="0" applyFont="1" applyFill="1"/>
    <xf numFmtId="0" fontId="49" fillId="2" borderId="0" xfId="0" applyFont="1" applyFill="1" applyAlignment="1"/>
    <xf numFmtId="0" fontId="49" fillId="2" borderId="0" xfId="0" applyFont="1" applyFill="1" applyAlignment="1">
      <alignment horizontal="left"/>
    </xf>
    <xf numFmtId="0" fontId="51" fillId="2" borderId="0" xfId="0" applyFont="1" applyFill="1"/>
    <xf numFmtId="0" fontId="51" fillId="2" borderId="0" xfId="0" applyFont="1" applyFill="1" applyAlignment="1"/>
    <xf numFmtId="0" fontId="46" fillId="2" borderId="0" xfId="0" applyFont="1" applyFill="1"/>
    <xf numFmtId="0" fontId="51" fillId="2" borderId="0" xfId="0" applyFont="1" applyFill="1" applyAlignment="1">
      <alignment horizontal="left"/>
    </xf>
    <xf numFmtId="0" fontId="51" fillId="2" borderId="0" xfId="0" applyFont="1" applyFill="1" applyAlignment="1">
      <alignment horizontal="left" indent="5"/>
    </xf>
    <xf numFmtId="0" fontId="51" fillId="2" borderId="0" xfId="0" applyFont="1" applyFill="1" applyAlignment="1">
      <alignment horizontal="left" indent="3"/>
    </xf>
    <xf numFmtId="0" fontId="51" fillId="2" borderId="0" xfId="0" applyFont="1" applyFill="1" applyAlignment="1">
      <alignment horizontal="center"/>
    </xf>
    <xf numFmtId="0" fontId="51" fillId="2" borderId="2" xfId="0" applyFont="1" applyFill="1" applyBorder="1" applyAlignment="1">
      <alignment horizontal="center" vertical="center" wrapText="1"/>
    </xf>
    <xf numFmtId="0" fontId="51" fillId="0" borderId="2" xfId="0" applyFont="1" applyBorder="1" applyAlignment="1">
      <alignment horizontal="center" vertical="center" wrapText="1"/>
    </xf>
    <xf numFmtId="0" fontId="51" fillId="0" borderId="3" xfId="0" applyFont="1" applyBorder="1" applyAlignment="1">
      <alignment horizontal="left" vertical="center" wrapText="1"/>
    </xf>
    <xf numFmtId="0" fontId="51" fillId="0" borderId="3" xfId="0" applyFont="1" applyBorder="1" applyAlignment="1">
      <alignment horizontal="center" vertical="center" wrapText="1"/>
    </xf>
    <xf numFmtId="0" fontId="46" fillId="0" borderId="2" xfId="0" quotePrefix="1" applyFont="1" applyBorder="1" applyAlignment="1">
      <alignment horizontal="center" vertical="center"/>
    </xf>
    <xf numFmtId="0" fontId="51" fillId="0" borderId="2" xfId="0" quotePrefix="1" applyFont="1" applyBorder="1" applyAlignment="1">
      <alignment horizontal="center" vertical="center" wrapText="1"/>
    </xf>
    <xf numFmtId="0" fontId="46" fillId="0" borderId="0" xfId="0" applyFont="1" applyAlignment="1">
      <alignment horizontal="left" indent="5"/>
    </xf>
    <xf numFmtId="0" fontId="51" fillId="2" borderId="0" xfId="0" quotePrefix="1" applyFont="1" applyFill="1"/>
    <xf numFmtId="0" fontId="51" fillId="2" borderId="3" xfId="0" applyFont="1" applyFill="1" applyBorder="1" applyAlignment="1">
      <alignment horizontal="center" vertical="center" wrapText="1"/>
    </xf>
    <xf numFmtId="165" fontId="51" fillId="2" borderId="3" xfId="0" applyNumberFormat="1" applyFont="1" applyFill="1" applyBorder="1" applyAlignment="1">
      <alignment horizontal="left" vertical="center" wrapText="1"/>
    </xf>
    <xf numFmtId="0" fontId="51" fillId="2" borderId="0" xfId="0" applyFont="1" applyFill="1" applyBorder="1" applyAlignment="1">
      <alignment horizontal="center" vertical="center" wrapText="1"/>
    </xf>
    <xf numFmtId="0" fontId="51" fillId="2" borderId="0" xfId="0" applyFont="1" applyFill="1" applyBorder="1" applyAlignment="1">
      <alignment vertical="top" wrapText="1"/>
    </xf>
    <xf numFmtId="0" fontId="51" fillId="2" borderId="0" xfId="0" applyFont="1" applyFill="1" applyBorder="1" applyAlignment="1">
      <alignment horizontal="center" vertical="top" wrapText="1"/>
    </xf>
    <xf numFmtId="0" fontId="51" fillId="2" borderId="0" xfId="0" applyFont="1" applyFill="1" applyAlignment="1">
      <alignment horizontal="left" vertical="center"/>
    </xf>
    <xf numFmtId="0" fontId="51" fillId="2" borderId="0" xfId="0" applyFont="1" applyFill="1" applyAlignment="1">
      <alignment horizontal="left" vertical="center" indent="5"/>
    </xf>
    <xf numFmtId="0" fontId="51" fillId="2" borderId="0" xfId="0" applyFont="1" applyFill="1" applyBorder="1" applyAlignment="1">
      <alignment horizontal="left"/>
    </xf>
    <xf numFmtId="0" fontId="51" fillId="2" borderId="0" xfId="0" applyFont="1" applyFill="1" applyAlignment="1">
      <alignment horizontal="left" indent="6"/>
    </xf>
    <xf numFmtId="0" fontId="51" fillId="2" borderId="0" xfId="0" applyFont="1" applyFill="1" applyAlignment="1">
      <alignment horizontal="left" indent="9"/>
    </xf>
    <xf numFmtId="0" fontId="51" fillId="2" borderId="0" xfId="0" applyFont="1" applyFill="1" applyAlignment="1">
      <alignment horizontal="left" indent="12"/>
    </xf>
    <xf numFmtId="0" fontId="46" fillId="2" borderId="0" xfId="0" applyFont="1" applyFill="1" applyAlignment="1">
      <alignment horizontal="left" indent="5"/>
    </xf>
    <xf numFmtId="0" fontId="52" fillId="2" borderId="0" xfId="0" applyFont="1" applyFill="1" applyAlignment="1">
      <alignment horizontal="left" indent="5"/>
    </xf>
    <xf numFmtId="0" fontId="51" fillId="0" borderId="0" xfId="0" applyFont="1" applyAlignment="1">
      <alignment horizontal="justify"/>
    </xf>
    <xf numFmtId="0" fontId="6" fillId="3" borderId="2" xfId="2" applyFont="1" applyFill="1" applyBorder="1"/>
    <xf numFmtId="0" fontId="29" fillId="3" borderId="0" xfId="1" applyFont="1" applyFill="1"/>
    <xf numFmtId="0" fontId="6" fillId="3" borderId="5" xfId="2" applyFont="1" applyFill="1" applyBorder="1"/>
    <xf numFmtId="0" fontId="11" fillId="3" borderId="2" xfId="2" applyFont="1" applyFill="1" applyBorder="1" applyAlignment="1">
      <alignment horizontal="center" vertical="center"/>
    </xf>
    <xf numFmtId="0" fontId="39" fillId="3" borderId="9" xfId="0" applyFont="1" applyFill="1" applyBorder="1" applyAlignment="1"/>
    <xf numFmtId="0" fontId="6" fillId="5" borderId="2" xfId="2" applyFont="1" applyFill="1" applyBorder="1"/>
    <xf numFmtId="0" fontId="29" fillId="3" borderId="2" xfId="1" quotePrefix="1" applyFont="1" applyFill="1" applyBorder="1"/>
    <xf numFmtId="0" fontId="29" fillId="3" borderId="2" xfId="1" applyFont="1" applyFill="1" applyBorder="1"/>
    <xf numFmtId="0" fontId="40" fillId="3" borderId="12" xfId="0" applyFont="1" applyFill="1" applyBorder="1" applyAlignment="1">
      <alignment vertical="center"/>
    </xf>
    <xf numFmtId="0" fontId="40" fillId="3" borderId="12" xfId="0" applyFont="1" applyFill="1" applyBorder="1" applyAlignment="1"/>
    <xf numFmtId="0" fontId="6" fillId="3" borderId="2" xfId="2" quotePrefix="1" applyFont="1" applyFill="1" applyBorder="1"/>
    <xf numFmtId="0" fontId="32" fillId="3" borderId="2" xfId="1" applyFont="1" applyFill="1" applyBorder="1" applyAlignment="1">
      <alignment vertical="center"/>
    </xf>
    <xf numFmtId="0" fontId="11" fillId="3" borderId="2" xfId="2" quotePrefix="1" applyFont="1" applyFill="1" applyBorder="1" applyAlignment="1">
      <alignment vertical="center"/>
    </xf>
    <xf numFmtId="0" fontId="6" fillId="3" borderId="2" xfId="2" applyFont="1" applyFill="1" applyBorder="1" applyAlignment="1">
      <alignment vertical="center"/>
    </xf>
    <xf numFmtId="0" fontId="32" fillId="3" borderId="0" xfId="1" applyFill="1" applyAlignment="1">
      <alignment vertical="center"/>
    </xf>
    <xf numFmtId="0" fontId="32" fillId="3" borderId="2" xfId="1" applyFill="1" applyBorder="1" applyAlignment="1">
      <alignment vertical="center"/>
    </xf>
    <xf numFmtId="165" fontId="51" fillId="2" borderId="3" xfId="0" applyNumberFormat="1" applyFont="1" applyFill="1" applyBorder="1" applyAlignment="1">
      <alignment horizontal="center" vertical="center" wrapText="1"/>
    </xf>
    <xf numFmtId="0" fontId="51" fillId="0" borderId="2" xfId="0" applyFont="1" applyBorder="1" applyAlignment="1">
      <alignment horizontal="left" vertical="center" wrapText="1"/>
    </xf>
    <xf numFmtId="0" fontId="51" fillId="2" borderId="0" xfId="0" applyFont="1" applyFill="1" applyAlignment="1">
      <alignment horizontal="left" indent="1"/>
    </xf>
    <xf numFmtId="0" fontId="53" fillId="0" borderId="0" xfId="0" applyFont="1"/>
    <xf numFmtId="0" fontId="48" fillId="0" borderId="0" xfId="0" applyFont="1" applyAlignment="1">
      <alignment horizontal="left"/>
    </xf>
    <xf numFmtId="0" fontId="6" fillId="0" borderId="2" xfId="2" quotePrefix="1" applyFont="1" applyFill="1" applyBorder="1"/>
    <xf numFmtId="0" fontId="29" fillId="3" borderId="4" xfId="1" applyFont="1" applyFill="1" applyBorder="1" applyAlignment="1">
      <alignment vertical="center"/>
    </xf>
    <xf numFmtId="0" fontId="29" fillId="3" borderId="0" xfId="1" quotePrefix="1" applyFont="1" applyFill="1"/>
    <xf numFmtId="0" fontId="45" fillId="0" borderId="0" xfId="0" applyFont="1" applyAlignment="1">
      <alignment horizontal="left" indent="20"/>
    </xf>
    <xf numFmtId="0" fontId="51" fillId="2" borderId="0" xfId="0" applyFont="1" applyFill="1" applyAlignment="1">
      <alignment horizontal="left" vertical="top" indent="5"/>
    </xf>
    <xf numFmtId="0" fontId="51" fillId="2" borderId="0" xfId="0" applyFont="1" applyFill="1" applyAlignment="1">
      <alignment horizontal="left" vertical="top" indent="6"/>
    </xf>
    <xf numFmtId="0" fontId="7" fillId="3" borderId="2" xfId="2" applyFont="1" applyFill="1" applyBorder="1"/>
    <xf numFmtId="0" fontId="7" fillId="3" borderId="2" xfId="2" quotePrefix="1" applyFont="1" applyFill="1" applyBorder="1"/>
    <xf numFmtId="0" fontId="7" fillId="3" borderId="2" xfId="2" applyFont="1" applyFill="1" applyBorder="1" applyAlignment="1">
      <alignment horizontal="center"/>
    </xf>
    <xf numFmtId="0" fontId="35" fillId="3" borderId="7" xfId="2" applyFont="1" applyFill="1" applyBorder="1" applyAlignment="1">
      <alignment vertical="center"/>
    </xf>
    <xf numFmtId="0" fontId="7" fillId="3" borderId="2" xfId="2" quotePrefix="1" applyFont="1" applyFill="1" applyBorder="1" applyAlignment="1">
      <alignment vertical="center"/>
    </xf>
    <xf numFmtId="165" fontId="29" fillId="3" borderId="3" xfId="0" applyNumberFormat="1" applyFont="1" applyFill="1" applyBorder="1" applyAlignment="1">
      <alignment horizontal="center" vertical="center"/>
    </xf>
    <xf numFmtId="165" fontId="29" fillId="3" borderId="3" xfId="0" quotePrefix="1" applyNumberFormat="1" applyFont="1" applyFill="1" applyBorder="1" applyAlignment="1">
      <alignment horizontal="center" vertical="center"/>
    </xf>
    <xf numFmtId="0" fontId="5" fillId="3" borderId="2" xfId="2" applyFont="1" applyFill="1" applyBorder="1"/>
    <xf numFmtId="0" fontId="54" fillId="0" borderId="0" xfId="0" applyFont="1" applyAlignment="1">
      <alignment horizontal="center"/>
    </xf>
    <xf numFmtId="0" fontId="4" fillId="3" borderId="2" xfId="2" quotePrefix="1" applyFont="1" applyFill="1" applyBorder="1"/>
    <xf numFmtId="0" fontId="55" fillId="3" borderId="3" xfId="0" applyFont="1" applyFill="1" applyBorder="1" applyAlignment="1">
      <alignment horizontal="justify"/>
    </xf>
    <xf numFmtId="0" fontId="4" fillId="3" borderId="2" xfId="2" applyFont="1" applyFill="1" applyBorder="1"/>
    <xf numFmtId="0" fontId="4" fillId="3" borderId="2" xfId="2" applyFont="1" applyFill="1" applyBorder="1" applyAlignment="1">
      <alignment horizontal="center"/>
    </xf>
    <xf numFmtId="0" fontId="55" fillId="3" borderId="3" xfId="0" applyFont="1" applyFill="1" applyBorder="1" applyAlignment="1"/>
    <xf numFmtId="0" fontId="4" fillId="3" borderId="5" xfId="2" applyFont="1" applyFill="1" applyBorder="1"/>
    <xf numFmtId="0" fontId="56" fillId="2" borderId="0" xfId="0" applyFont="1" applyFill="1" applyAlignment="1"/>
    <xf numFmtId="0" fontId="32" fillId="0" borderId="2" xfId="1" applyFill="1" applyBorder="1" applyAlignment="1">
      <alignment horizontal="center" vertical="center" wrapText="1"/>
    </xf>
    <xf numFmtId="0" fontId="32" fillId="0" borderId="3" xfId="1" applyFill="1" applyBorder="1" applyAlignment="1">
      <alignment horizontal="center" vertical="center" wrapText="1"/>
    </xf>
    <xf numFmtId="0" fontId="32" fillId="0" borderId="2" xfId="1" applyFont="1" applyFill="1" applyBorder="1" applyAlignment="1">
      <alignment horizontal="center" vertical="center" wrapText="1"/>
    </xf>
    <xf numFmtId="0" fontId="6" fillId="0" borderId="2" xfId="2" applyFont="1" applyFill="1" applyBorder="1" applyAlignment="1">
      <alignment horizontal="center" vertical="center" wrapText="1"/>
    </xf>
    <xf numFmtId="0" fontId="20" fillId="0" borderId="2" xfId="2" applyFill="1" applyBorder="1" applyAlignment="1">
      <alignment horizontal="center" vertical="center" wrapText="1"/>
    </xf>
    <xf numFmtId="0" fontId="19" fillId="0" borderId="2" xfId="2" applyFont="1" applyFill="1" applyBorder="1" applyAlignment="1">
      <alignment horizontal="center" vertical="center" wrapText="1"/>
    </xf>
    <xf numFmtId="0" fontId="11" fillId="0" borderId="2" xfId="2" applyFont="1" applyFill="1" applyBorder="1" applyAlignment="1">
      <alignment horizontal="center" vertical="center" wrapText="1"/>
    </xf>
    <xf numFmtId="0" fontId="32" fillId="0" borderId="0" xfId="1" applyFill="1" applyAlignment="1">
      <alignment horizontal="center" vertical="center" wrapText="1"/>
    </xf>
    <xf numFmtId="0" fontId="3" fillId="3" borderId="2" xfId="2" applyFont="1" applyFill="1" applyBorder="1"/>
    <xf numFmtId="0" fontId="3" fillId="3" borderId="2" xfId="2" applyFont="1" applyFill="1" applyBorder="1" applyAlignment="1">
      <alignment vertical="center"/>
    </xf>
    <xf numFmtId="0" fontId="29" fillId="3" borderId="2" xfId="1" applyFont="1" applyFill="1" applyBorder="1" applyAlignment="1">
      <alignment horizontal="center"/>
    </xf>
    <xf numFmtId="14" fontId="57" fillId="3" borderId="5" xfId="0" quotePrefix="1" applyNumberFormat="1" applyFont="1" applyFill="1" applyBorder="1" applyAlignment="1">
      <alignment horizontal="left"/>
    </xf>
    <xf numFmtId="0" fontId="3" fillId="3" borderId="2" xfId="2" quotePrefix="1" applyFont="1" applyFill="1" applyBorder="1" applyAlignment="1">
      <alignment horizontal="center" vertical="center"/>
    </xf>
    <xf numFmtId="0" fontId="3" fillId="3" borderId="2" xfId="2" quotePrefix="1" applyFont="1" applyFill="1" applyBorder="1"/>
    <xf numFmtId="0" fontId="51" fillId="2" borderId="0" xfId="0" applyFont="1" applyFill="1" applyAlignment="1">
      <alignment horizontal="left"/>
    </xf>
    <xf numFmtId="0" fontId="2" fillId="3" borderId="2" xfId="2" quotePrefix="1" applyFont="1" applyFill="1" applyBorder="1" applyAlignment="1">
      <alignment vertical="center"/>
    </xf>
    <xf numFmtId="0" fontId="51" fillId="2" borderId="0" xfId="0" applyFont="1" applyFill="1" applyAlignment="1">
      <alignment horizontal="left" vertical="top"/>
    </xf>
    <xf numFmtId="0" fontId="2" fillId="3" borderId="2" xfId="2" applyFont="1" applyFill="1" applyBorder="1"/>
    <xf numFmtId="0" fontId="2" fillId="3" borderId="2" xfId="2" quotePrefix="1" applyFont="1" applyFill="1" applyBorder="1"/>
    <xf numFmtId="15" fontId="2" fillId="3" borderId="2" xfId="2" quotePrefix="1" applyNumberFormat="1" applyFont="1" applyFill="1" applyBorder="1"/>
    <xf numFmtId="0" fontId="58" fillId="0" borderId="2" xfId="0" applyFont="1" applyBorder="1" applyAlignment="1">
      <alignment horizontal="center" vertical="center" wrapText="1"/>
    </xf>
    <xf numFmtId="0" fontId="29" fillId="3" borderId="2" xfId="1" quotePrefix="1" applyFont="1" applyFill="1" applyBorder="1" applyAlignment="1">
      <alignment vertical="center"/>
    </xf>
    <xf numFmtId="0" fontId="1" fillId="5" borderId="2" xfId="2" applyFont="1" applyFill="1" applyBorder="1" applyAlignment="1">
      <alignment vertical="center"/>
    </xf>
    <xf numFmtId="0" fontId="29" fillId="3" borderId="2" xfId="1" applyFont="1" applyFill="1" applyBorder="1" applyAlignment="1">
      <alignment vertical="center"/>
    </xf>
    <xf numFmtId="0" fontId="1" fillId="3" borderId="2" xfId="2" quotePrefix="1" applyFont="1" applyFill="1" applyBorder="1" applyAlignment="1">
      <alignment vertical="center"/>
    </xf>
    <xf numFmtId="0" fontId="1" fillId="3" borderId="3" xfId="2" quotePrefix="1" applyFont="1" applyFill="1" applyBorder="1" applyAlignment="1">
      <alignment vertical="center"/>
    </xf>
    <xf numFmtId="0" fontId="1" fillId="3" borderId="2" xfId="2" applyFont="1" applyFill="1" applyBorder="1"/>
    <xf numFmtId="0" fontId="59" fillId="0" borderId="0" xfId="0" applyFont="1" applyFill="1" applyBorder="1" applyAlignment="1">
      <alignment horizontal="right" vertical="top" wrapText="1"/>
    </xf>
    <xf numFmtId="0" fontId="1" fillId="3" borderId="2" xfId="2" quotePrefix="1" applyFont="1" applyFill="1" applyBorder="1"/>
    <xf numFmtId="0" fontId="32" fillId="0" borderId="0" xfId="1" applyFont="1" applyAlignment="1">
      <alignment horizontal="center"/>
    </xf>
    <xf numFmtId="0" fontId="15" fillId="0" borderId="3" xfId="2" applyFont="1" applyFill="1" applyBorder="1" applyAlignment="1">
      <alignment horizontal="center" vertical="center" wrapText="1"/>
    </xf>
    <xf numFmtId="0" fontId="16" fillId="0" borderId="9" xfId="2" applyFont="1" applyFill="1" applyBorder="1" applyAlignment="1">
      <alignment horizontal="center" vertical="center" wrapText="1"/>
    </xf>
    <xf numFmtId="0" fontId="16" fillId="0" borderId="3" xfId="2" applyFont="1" applyFill="1" applyBorder="1" applyAlignment="1">
      <alignment horizontal="center" vertical="center" wrapText="1"/>
    </xf>
    <xf numFmtId="0" fontId="38" fillId="3" borderId="2" xfId="0" applyFont="1" applyFill="1" applyBorder="1" applyAlignment="1">
      <alignment horizontal="center" vertical="center"/>
    </xf>
    <xf numFmtId="0" fontId="24" fillId="2" borderId="0" xfId="0" applyFont="1" applyFill="1" applyBorder="1" applyAlignment="1">
      <alignment horizontal="center"/>
    </xf>
    <xf numFmtId="0" fontId="30" fillId="0" borderId="0" xfId="0" applyFont="1" applyAlignment="1">
      <alignment horizontal="center"/>
    </xf>
    <xf numFmtId="0" fontId="47" fillId="2" borderId="1" xfId="0" applyFont="1" applyFill="1" applyBorder="1" applyAlignment="1">
      <alignment horizontal="center"/>
    </xf>
    <xf numFmtId="0" fontId="51" fillId="2" borderId="2" xfId="0" applyFont="1" applyFill="1" applyBorder="1" applyAlignment="1">
      <alignment horizontal="center" wrapText="1"/>
    </xf>
    <xf numFmtId="0" fontId="51" fillId="2" borderId="3" xfId="0" applyFont="1" applyFill="1" applyBorder="1" applyAlignment="1">
      <alignment horizontal="center" wrapText="1"/>
    </xf>
    <xf numFmtId="0" fontId="51" fillId="2" borderId="2" xfId="0" applyFont="1" applyFill="1" applyBorder="1" applyAlignment="1">
      <alignment horizontal="center" vertical="center" wrapText="1"/>
    </xf>
    <xf numFmtId="0" fontId="51" fillId="2" borderId="5" xfId="0" applyFont="1" applyFill="1" applyBorder="1" applyAlignment="1">
      <alignment horizontal="center" vertical="center" wrapText="1"/>
    </xf>
    <xf numFmtId="0" fontId="51" fillId="2" borderId="4" xfId="0" applyFont="1" applyFill="1" applyBorder="1" applyAlignment="1">
      <alignment horizontal="center" vertical="center" wrapText="1"/>
    </xf>
    <xf numFmtId="0" fontId="51" fillId="0" borderId="5" xfId="0" applyFont="1" applyBorder="1" applyAlignment="1">
      <alignment horizontal="center" vertical="center" wrapText="1"/>
    </xf>
    <xf numFmtId="0" fontId="51" fillId="0" borderId="4" xfId="0" applyFont="1" applyBorder="1" applyAlignment="1">
      <alignment horizontal="center" vertical="center" wrapText="1"/>
    </xf>
    <xf numFmtId="0" fontId="51" fillId="2" borderId="5" xfId="0" applyFont="1" applyFill="1" applyBorder="1" applyAlignment="1">
      <alignment horizontal="center" vertical="distributed"/>
    </xf>
    <xf numFmtId="0" fontId="51" fillId="2" borderId="4" xfId="0" applyFont="1" applyFill="1" applyBorder="1" applyAlignment="1">
      <alignment horizontal="center" vertical="distributed"/>
    </xf>
    <xf numFmtId="0" fontId="52" fillId="0" borderId="0" xfId="0" applyFont="1" applyBorder="1" applyAlignment="1">
      <alignment horizontal="left" wrapText="1"/>
    </xf>
    <xf numFmtId="0" fontId="51" fillId="2" borderId="0" xfId="0" applyFont="1" applyFill="1" applyAlignment="1">
      <alignment horizontal="left" vertical="top" wrapText="1"/>
    </xf>
    <xf numFmtId="0" fontId="48" fillId="0" borderId="0" xfId="0" applyFont="1" applyAlignment="1">
      <alignment horizontal="left"/>
    </xf>
    <xf numFmtId="0" fontId="51" fillId="2" borderId="0" xfId="0" applyFont="1" applyFill="1" applyAlignment="1">
      <alignment horizontal="left"/>
    </xf>
    <xf numFmtId="0" fontId="32" fillId="0" borderId="5" xfId="0" applyFont="1" applyFill="1" applyBorder="1" applyAlignment="1">
      <alignment horizontal="center" vertical="center"/>
    </xf>
    <xf numFmtId="0" fontId="32" fillId="0" borderId="4" xfId="0" applyFont="1" applyFill="1"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Fill="1" applyBorder="1" applyAlignment="1">
      <alignment horizontal="center" vertical="center"/>
    </xf>
    <xf numFmtId="0" fontId="32" fillId="0" borderId="6" xfId="0" applyFont="1" applyFill="1" applyBorder="1" applyAlignment="1">
      <alignment horizontal="center" vertical="center"/>
    </xf>
    <xf numFmtId="0" fontId="32" fillId="0" borderId="15" xfId="0" applyFont="1" applyFill="1" applyBorder="1" applyAlignment="1">
      <alignment horizontal="center" vertical="center"/>
    </xf>
    <xf numFmtId="0" fontId="0" fillId="0" borderId="14" xfId="0" applyFill="1" applyBorder="1" applyAlignment="1">
      <alignment horizontal="center" vertical="center"/>
    </xf>
    <xf numFmtId="0" fontId="0" fillId="0" borderId="16" xfId="0" applyFill="1" applyBorder="1" applyAlignment="1">
      <alignment horizontal="center" vertical="center"/>
    </xf>
    <xf numFmtId="1" fontId="0" fillId="0" borderId="5" xfId="0" applyNumberFormat="1" applyFill="1" applyBorder="1" applyAlignment="1">
      <alignment horizontal="center" vertical="center"/>
    </xf>
    <xf numFmtId="1" fontId="0" fillId="0" borderId="4" xfId="0" applyNumberFormat="1" applyFill="1" applyBorder="1" applyAlignment="1">
      <alignment horizontal="center" vertical="center"/>
    </xf>
    <xf numFmtId="0" fontId="32" fillId="0" borderId="5" xfId="0" applyFont="1"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xf>
    <xf numFmtId="0" fontId="32" fillId="0" borderId="12" xfId="0" applyFont="1" applyBorder="1" applyAlignment="1">
      <alignment horizontal="center" vertical="center"/>
    </xf>
    <xf numFmtId="0" fontId="0" fillId="0" borderId="12" xfId="0"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9">
    <cellStyle name="Comma 2" xfId="3"/>
    <cellStyle name="Currency [0] 2" xfId="8"/>
    <cellStyle name="Hyperlink" xfId="7" builtinId="8"/>
    <cellStyle name="Normal" xfId="0" builtinId="0"/>
    <cellStyle name="Normal 2" xfId="1"/>
    <cellStyle name="Normal 3" xfId="2"/>
    <cellStyle name="Normal 4" xfId="4"/>
    <cellStyle name="Normal 5" xfId="5"/>
    <cellStyle name="Percent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NAIK%20PANGKAT%20OKTOBER%202019\SKP%20&amp;%20PKG%20SMK-2%20THN%202018\DENGAN%20NAMA2\GURU2\JUMI%20KEPALA%20LAB\PKG%202018%20GURU%20TANPA%20TUTAM.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NAIK%20PANGKAT%20OKTOBER%202019\NAIK%20PANGKAT%202019\SKP%20DAN%20PKG%202014%20-%202018\SKP%20&amp;%20PKG%202017%20WAKA%20KESISWAAN\PKG%20WAKA%20KESISWAAN%202017%20EDIT%20LAGI.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DATA"/>
      <sheetName val="PKB"/>
      <sheetName val="Pengantar"/>
      <sheetName val="COVER"/>
      <sheetName val="1A-1B-Sumatif"/>
      <sheetName val="PKG GURU 1-14"/>
      <sheetName val="1C Sumatif"/>
      <sheetName val="1D Sumatif"/>
      <sheetName val="NAMA GURU"/>
      <sheetName val="GURU PENILAI"/>
    </sheetNames>
    <sheetDataSet>
      <sheetData sheetId="0"/>
      <sheetData sheetId="1"/>
      <sheetData sheetId="2"/>
      <sheetData sheetId="3"/>
      <sheetData sheetId="4"/>
      <sheetData sheetId="5"/>
      <sheetData sheetId="6"/>
      <sheetData sheetId="7">
        <row r="3">
          <cell r="S3" t="str">
            <v>PD</v>
          </cell>
          <cell r="T3" t="str">
            <v>PI</v>
          </cell>
        </row>
        <row r="4">
          <cell r="Q4" t="str">
            <v>Penata Muda Guru Pertama, III/a</v>
          </cell>
          <cell r="R4">
            <v>50</v>
          </cell>
          <cell r="S4">
            <v>3</v>
          </cell>
          <cell r="T4">
            <v>0</v>
          </cell>
          <cell r="U4">
            <v>5</v>
          </cell>
        </row>
        <row r="5">
          <cell r="Q5" t="str">
            <v>Penata Muda Tk.I Guru Pertama, III/b</v>
          </cell>
          <cell r="R5">
            <v>50</v>
          </cell>
          <cell r="S5">
            <v>3</v>
          </cell>
          <cell r="T5">
            <v>4</v>
          </cell>
          <cell r="U5">
            <v>5</v>
          </cell>
        </row>
        <row r="6">
          <cell r="Q6" t="str">
            <v>Penata Guru Muda, III/c</v>
          </cell>
          <cell r="R6">
            <v>100</v>
          </cell>
          <cell r="S6">
            <v>3</v>
          </cell>
          <cell r="T6">
            <v>6</v>
          </cell>
          <cell r="U6">
            <v>10</v>
          </cell>
        </row>
        <row r="7">
          <cell r="Q7" t="str">
            <v>Penata Tk.I Guru Muda, III/d</v>
          </cell>
          <cell r="R7">
            <v>100</v>
          </cell>
          <cell r="S7">
            <v>4</v>
          </cell>
          <cell r="T7">
            <v>8</v>
          </cell>
          <cell r="U7">
            <v>10</v>
          </cell>
        </row>
        <row r="8">
          <cell r="Q8" t="str">
            <v>Pembina Guru Madya, IV/a</v>
          </cell>
          <cell r="R8">
            <v>150</v>
          </cell>
          <cell r="S8">
            <v>4</v>
          </cell>
          <cell r="T8">
            <v>12</v>
          </cell>
          <cell r="U8">
            <v>15</v>
          </cell>
        </row>
        <row r="9">
          <cell r="Q9" t="str">
            <v>Pembina Tk.I Guru Madya, IV/b</v>
          </cell>
          <cell r="R9">
            <v>150</v>
          </cell>
          <cell r="S9">
            <v>4</v>
          </cell>
          <cell r="T9">
            <v>12</v>
          </cell>
          <cell r="U9">
            <v>15</v>
          </cell>
        </row>
        <row r="10">
          <cell r="Q10" t="str">
            <v>Pembina Utama Muda Guru Madya, IV/c</v>
          </cell>
          <cell r="R10">
            <v>150</v>
          </cell>
          <cell r="S10">
            <v>5</v>
          </cell>
          <cell r="T10">
            <v>14</v>
          </cell>
          <cell r="U10">
            <v>15</v>
          </cell>
        </row>
        <row r="11">
          <cell r="Q11" t="str">
            <v>Pembina Utama Madya Guru Utama, IV/d</v>
          </cell>
          <cell r="R11">
            <v>200</v>
          </cell>
          <cell r="S11">
            <v>5</v>
          </cell>
          <cell r="T11">
            <v>20</v>
          </cell>
          <cell r="U11">
            <v>20</v>
          </cell>
        </row>
        <row r="12">
          <cell r="Q12" t="str">
            <v>Pembina Utama Guru Utama, IV/e</v>
          </cell>
          <cell r="R12">
            <v>200</v>
          </cell>
          <cell r="S12">
            <v>0</v>
          </cell>
          <cell r="T12">
            <v>0</v>
          </cell>
          <cell r="U12">
            <v>20</v>
          </cell>
        </row>
        <row r="45">
          <cell r="J45">
            <v>47</v>
          </cell>
        </row>
      </sheetData>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DATA"/>
      <sheetName val="COVER"/>
      <sheetName val="PKB"/>
      <sheetName val="Pengantar"/>
      <sheetName val="COVER 1"/>
      <sheetName val="COVER 2"/>
      <sheetName val="1A-1B-Formatif"/>
      <sheetName val="1A-1B-Sumatif"/>
      <sheetName val="K-1"/>
      <sheetName val="K-2"/>
      <sheetName val="K-3"/>
      <sheetName val="K-4"/>
      <sheetName val="K-5"/>
      <sheetName val="K-6"/>
      <sheetName val="K-7"/>
      <sheetName val="K-8"/>
      <sheetName val="K9"/>
      <sheetName val="K-10"/>
      <sheetName val="K-11"/>
      <sheetName val="K-12"/>
      <sheetName val="K-13"/>
      <sheetName val="K-14"/>
      <sheetName val="PKG GURU 1-14"/>
      <sheetName val="1C Sumatif"/>
      <sheetName val="1C Formatif"/>
      <sheetName val="1D Sumatif"/>
      <sheetName val="1D Formatif"/>
      <sheetName val="Supervisi "/>
      <sheetName val="PKWKS 1-5"/>
      <sheetName val="Rekap Formatif"/>
      <sheetName val="Rekap 1 Formatif"/>
      <sheetName val="Rekap Sumatif"/>
      <sheetName val="Rekap 1 Sumatif"/>
      <sheetName val="LAP PKG WAKASEK"/>
    </sheetNames>
    <sheetDataSet>
      <sheetData sheetId="0"/>
      <sheetData sheetId="1">
        <row r="10">
          <cell r="U10" t="str">
            <v>WAKIL KEPALA SEKOLAH</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
          <cell r="Q3">
            <v>0</v>
          </cell>
        </row>
      </sheetData>
      <sheetData sheetId="25"/>
      <sheetData sheetId="26"/>
      <sheetData sheetId="27"/>
      <sheetData sheetId="28"/>
      <sheetData sheetId="29"/>
      <sheetData sheetId="30"/>
      <sheetData sheetId="31"/>
      <sheetData sheetId="32"/>
      <sheetData sheetId="33"/>
      <sheetData sheetId="3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06.935167939817" createdVersion="4" refreshedVersion="4" minRefreshableVersion="3" recordCount="30">
  <cacheSource type="worksheet">
    <worksheetSource ref="A4:BC34" sheet="DATA UTAMA"/>
  </cacheSource>
  <cacheFields count="55">
    <cacheField name="1" numFmtId="0">
      <sharedItems containsSemiMixedTypes="0" containsString="0" containsNumber="1" containsInteger="1" minValue="2" maxValue="31"/>
    </cacheField>
    <cacheField name="ABDUL WAHID, S.Pd" numFmtId="0">
      <sharedItems/>
    </cacheField>
    <cacheField name="19720108 200003 1 005" numFmtId="0">
      <sharedItems/>
    </cacheField>
    <cacheField name="Kuala Pembuang, 08 Januari 1972" numFmtId="0">
      <sharedItems/>
    </cacheField>
    <cacheField name="Laki-laki" numFmtId="0">
      <sharedItems count="2">
        <s v="Perempuan"/>
        <s v="Laki-laki"/>
      </sharedItems>
    </cacheField>
    <cacheField name="ISLAM" numFmtId="0">
      <sharedItems count="4">
        <s v="ISLAM"/>
        <s v="KRISTEN"/>
        <s v="KATOLIK"/>
        <s v="HINDU"/>
      </sharedItems>
    </cacheField>
    <cacheField name="PNS" numFmtId="0">
      <sharedItems/>
    </cacheField>
    <cacheField name="Kepala Sekolah / Guru Madya" numFmtId="0">
      <sharedItems/>
    </cacheField>
    <cacheField name="Pembina, IV/a" numFmtId="0">
      <sharedItems count="6">
        <s v="Pembina, IV/a"/>
        <s v="Penata Tk.I., III/d"/>
        <s v="Penata, III/c"/>
        <s v="Penata Muda Tk.I., III/b"/>
        <s v="Penata Muda, III/a"/>
        <s v="Pengatur Tk.I, II/d"/>
      </sharedItems>
    </cacheField>
    <cacheField name="SMKN-2 Muara Teweh" numFmtId="0">
      <sharedItems/>
    </cacheField>
    <cacheField name="Dinas Pendidikan Prov. Kalteng" numFmtId="0">
      <sharedItems/>
    </cacheField>
    <cacheField name="18 Tahun 10 Bulan" numFmtId="0">
      <sharedItems/>
    </cacheField>
    <cacheField name=", Masa kerja seluruhnya 19 Tahun 00 Bulan" numFmtId="0">
      <sharedItems containsBlank="1"/>
    </cacheField>
    <cacheField name="Jl. Persemaian, Kel. Lanjas Muara Teweh" numFmtId="0">
      <sharedItems/>
    </cacheField>
    <cacheField name="0821-4884-1184" numFmtId="0">
      <sharedItems/>
    </cacheField>
    <cacheField name="Rp. 3.823.800,-" numFmtId="0">
      <sharedItems/>
    </cacheField>
    <cacheField name="16.308.025.2.714.000" numFmtId="0">
      <sharedItems/>
    </cacheField>
    <cacheField name="6205050801720002" numFmtId="0">
      <sharedItems/>
    </cacheField>
    <cacheField name="J.014991" numFmtId="0">
      <sharedItems/>
    </cacheField>
    <cacheField name="#1" numFmtId="0">
      <sharedItems/>
    </cacheField>
    <cacheField name="MUTIMATUS SANGADAH, A.Md" numFmtId="0">
      <sharedItems/>
    </cacheField>
    <cacheField name="P" numFmtId="0">
      <sharedItems/>
    </cacheField>
    <cacheField name="10 Juli 1976" numFmtId="0">
      <sharedItems containsBlank="1"/>
    </cacheField>
    <cacheField name="PNS / Dinas Ketahanan Pangan &amp; Perikanan Kab. Barut" numFmtId="0">
      <sharedItems containsBlank="1"/>
    </cacheField>
    <cacheField name="01 Agustus 1999" numFmtId="0">
      <sharedItems containsBlank="1"/>
    </cacheField>
    <cacheField name="ISTRI" numFmtId="0">
      <sharedItems/>
    </cacheField>
    <cacheField name="12" numFmtId="0">
      <sharedItems containsSemiMixedTypes="0" containsString="0" containsNumber="1" containsInteger="1" minValue="0" maxValue="2"/>
    </cacheField>
    <cacheField name="Tertunjang" numFmtId="0">
      <sharedItems/>
    </cacheField>
    <cacheField name="MUHAMMAD AFIFI MUBARAK" numFmtId="0">
      <sharedItems containsBlank="1"/>
    </cacheField>
    <cacheField name="L" numFmtId="0">
      <sharedItems/>
    </cacheField>
    <cacheField name="25 Oktober 2000" numFmtId="0">
      <sharedItems containsBlank="1"/>
    </cacheField>
    <cacheField name="MAN / SMA Sederajat" numFmtId="0">
      <sharedItems containsBlank="1"/>
    </cacheField>
    <cacheField name="AK" numFmtId="0">
      <sharedItems containsBlank="1"/>
    </cacheField>
    <cacheField name="13" numFmtId="0">
      <sharedItems containsSemiMixedTypes="0" containsString="0" containsNumber="1" containsInteger="1" minValue="0" maxValue="2"/>
    </cacheField>
    <cacheField name="Tertunjang2" numFmtId="0">
      <sharedItems/>
    </cacheField>
    <cacheField name="SITI RAHMAH" numFmtId="0">
      <sharedItems containsBlank="1"/>
    </cacheField>
    <cacheField name="P2" numFmtId="0">
      <sharedItems containsBlank="1"/>
    </cacheField>
    <cacheField name="08 September 2007" numFmtId="0">
      <sharedItems containsBlank="1"/>
    </cacheField>
    <cacheField name="MIN / SD Sederajat" numFmtId="0">
      <sharedItems containsBlank="1"/>
    </cacheField>
    <cacheField name="AK2" numFmtId="0">
      <sharedItems containsBlank="1"/>
    </cacheField>
    <cacheField name="14" numFmtId="0">
      <sharedItems containsSemiMixedTypes="0" containsString="0" containsNumber="1" containsInteger="1" minValue="0" maxValue="2"/>
    </cacheField>
    <cacheField name="Tertunjang3" numFmtId="0">
      <sharedItems/>
    </cacheField>
    <cacheField name="MUHAMMAD YAHYA ARFAN" numFmtId="0">
      <sharedItems/>
    </cacheField>
    <cacheField name="L2" numFmtId="0">
      <sharedItems/>
    </cacheField>
    <cacheField name="02 Juli 2018" numFmtId="0">
      <sharedItems/>
    </cacheField>
    <cacheField name="Belum Sekolah" numFmtId="0">
      <sharedItems/>
    </cacheField>
    <cacheField name="AK3" numFmtId="0">
      <sharedItems/>
    </cacheField>
    <cacheField name="2" numFmtId="0">
      <sharedItems containsSemiMixedTypes="0" containsString="0" containsNumber="1" containsInteger="1" minValue="0" maxValue="2"/>
    </cacheField>
    <cacheField name="Tidak Tertunjang" numFmtId="0">
      <sharedItems/>
    </cacheField>
    <cacheField name="3" numFmtId="0">
      <sharedItems containsMixedTypes="1" containsNumber="1" containsInteger="1" minValue="1" maxValue="3"/>
    </cacheField>
    <cacheField name="………..……......................................................................" numFmtId="0">
      <sharedItems/>
    </cacheField>
    <cacheField name="DR.H.NOOR HALIM, M.Pd" numFmtId="0">
      <sharedItems/>
    </cacheField>
    <cacheField name="NIP. 19690702199512 1 003" numFmtId="0">
      <sharedItems/>
    </cacheField>
    <cacheField name="Kabid PSMK Dinas Pendidikan" numFmtId="0">
      <sharedItems/>
    </cacheField>
    <cacheField name="Propinsi Kalimantan Tenga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n v="2"/>
    <s v="Ir. TINA RUSYDINA"/>
    <s v="19620905 199403 2 005"/>
    <s v="Amuntai, 05 September 1962"/>
    <x v="0"/>
    <x v="0"/>
    <s v="PNS"/>
    <s v="Guru Madya"/>
    <x v="0"/>
    <s v="SMKN-2 Muara Teweh"/>
    <s v="Dinas Pendidikan Prov. Kalteng"/>
    <s v="24 Tahun 11 Bulan"/>
    <m/>
    <s v="Jl. Pramuka simp LP 2 No.8 RT 26 RW 07 Kelurahan Lanjas, "/>
    <s v="0813-5193-5432"/>
    <s v="Rp. 4.206.500,-"/>
    <s v="15.179.007.8-714.000"/>
    <s v="6205054509620001"/>
    <s v="G.035813"/>
    <s v="#2"/>
    <s v="H. YUNANIANSYAH, SH"/>
    <s v="L"/>
    <s v="14 MARET 1961"/>
    <s v="PNS / BKD Kab. Barito Utara"/>
    <s v="05 JULI 1998"/>
    <s v="SUAMI"/>
    <n v="2"/>
    <s v="Tidak Tertunjang"/>
    <s v="AKMALUDIN YAHYA"/>
    <s v="L"/>
    <s v="30 MEI 1999"/>
    <s v="PTS"/>
    <s v="AK"/>
    <n v="2"/>
    <s v="Tidak Tertunjang"/>
    <s v="ALISA HANIFAH"/>
    <s v="P"/>
    <s v="28 OKTOBER 2000"/>
    <s v="PTS"/>
    <s v="AK"/>
    <n v="2"/>
    <s v="Tidak Tertunjang"/>
    <s v="-"/>
    <s v="-"/>
    <s v="-"/>
    <s v="-"/>
    <s v="-"/>
    <n v="0"/>
    <s v=" - "/>
    <n v="2"/>
    <s v="………..……......................................................................"/>
    <s v="ABDUL WAHID, S.Pd"/>
    <s v="NIP. 19720108 200003 1 005"/>
    <s v="Kepala SMKN-2 Muara Teweh"/>
    <s v=" "/>
  </r>
  <r>
    <n v="3"/>
    <s v="SETYOWATININGSIH, S.Pd"/>
    <s v="19700815 199412 2 002"/>
    <s v="Magetan, 15 Agustus 1970"/>
    <x v="0"/>
    <x v="0"/>
    <s v="PNS"/>
    <s v="Guru Madya"/>
    <x v="0"/>
    <s v="SMKN-2 Muara Teweh"/>
    <s v="Dinas Pendidikan Prov. Kalteng"/>
    <s v="24 Tahun 00 Bulan"/>
    <m/>
    <s v="Jalan Taman Remaja Muara Teweh"/>
    <s v="0812-3552-5067"/>
    <s v="Rp. 4,206,500,-"/>
    <s v="16.308.059.1.714.000"/>
    <s v="6205055508700000"/>
    <s v="G. 266776"/>
    <s v="#3"/>
    <s v="Drs. NURHADI"/>
    <s v="L"/>
    <s v="10 Juni 1969"/>
    <s v="PNS / Guru SMPN-1 Bintang Ninggi"/>
    <s v="26 Juni 1997"/>
    <s v="SUAMI"/>
    <n v="2"/>
    <s v="Tidak Tertunjang"/>
    <s v="LAILUL MAKHBUBAH"/>
    <s v="P"/>
    <s v="22 Maret 1998"/>
    <s v="PTS"/>
    <s v="AK"/>
    <n v="2"/>
    <s v="Tidak Tertunjang"/>
    <s v="LAILI FEBRIANINGRUM"/>
    <s v="P"/>
    <s v="17 Februari 2004"/>
    <s v="M.TsN / SMP Sederajat"/>
    <s v="AK"/>
    <n v="2"/>
    <s v="Tidak Tertunjang"/>
    <s v="-"/>
    <s v="-"/>
    <s v="-"/>
    <s v="-"/>
    <s v="-"/>
    <n v="0"/>
    <s v=" - "/>
    <n v="2"/>
    <s v="………..……......................................................................"/>
    <s v="ABDUL WAHID, S.Pd"/>
    <s v="NIP. 19720108 200003 1 005"/>
    <s v="Kepala SMKN-2 Muara Teweh"/>
    <s v=" "/>
  </r>
  <r>
    <n v="4"/>
    <s v="Dra. TUYATI"/>
    <s v="19670513 199512 2 004"/>
    <s v="Bantul, 13 Mei 1967"/>
    <x v="0"/>
    <x v="0"/>
    <s v="PNS"/>
    <s v="Guru Madya"/>
    <x v="0"/>
    <s v="SMKN-2 Muara Teweh"/>
    <s v="Dinas Pendidikan Prov. Kalteng"/>
    <s v="23 Tahun 01 Bulan"/>
    <m/>
    <s v="Jl.Yetro Sinseng No.92 Komplek RSUD "/>
    <s v="0813-4630-6746"/>
    <s v="Rp. 4.078.000,-"/>
    <s v="876.494.428.714.000"/>
    <s v="6205055305670005"/>
    <s v="G. 389512"/>
    <s v="#4"/>
    <s v="BADERUN"/>
    <s v="L"/>
    <s v="25 Agustus 1966"/>
    <s v="PNS / RSUD Muara Teweh"/>
    <s v="30 Januari 1999"/>
    <s v="SUAMI"/>
    <n v="1"/>
    <s v="Tertunjang"/>
    <s v="M.LUTHFI HUSEIN"/>
    <s v="L"/>
    <s v="20 November 2003"/>
    <s v="SMA"/>
    <s v="AA"/>
    <n v="1"/>
    <s v="Tertunjang"/>
    <s v="ANINDYA SHAFA  AZZAHRA"/>
    <s v="P"/>
    <s v="18 Agustus 2014"/>
    <s v="PAUD"/>
    <s v="AA"/>
    <n v="1"/>
    <s v="Tertunjang"/>
    <s v="-"/>
    <s v="-"/>
    <s v="-"/>
    <s v="-"/>
    <s v="-"/>
    <n v="0"/>
    <s v=" - "/>
    <n v="2"/>
    <s v="………..……......................................................................"/>
    <s v="ABDUL WAHID, S.Pd"/>
    <s v="NIP. 19720108 200003 1 005"/>
    <s v="Kepala SMKN-2 Muara Teweh"/>
    <s v=" "/>
  </r>
  <r>
    <n v="5"/>
    <s v="ASMARIDA, S.Pd."/>
    <s v="19760906 200501 2 009"/>
    <s v="Barito Utara, 06 September 1976"/>
    <x v="0"/>
    <x v="0"/>
    <s v="PNS"/>
    <s v="Guru Muda"/>
    <x v="1"/>
    <s v="SMKN-2 Muara Teweh"/>
    <s v="Dinas Pendidikan Prov. Kalteng"/>
    <s v="16 Tahun 00 Bulan"/>
    <s v=", Masa kerja seluruhnya 17 Tahun 00 Bulan"/>
    <s v="Jl.Permata Hijau VII RT.18 Kel. Lanjas Muara  Teweh"/>
    <s v="0852-4826-0430"/>
    <s v="Rp. 3.565.000,-"/>
    <s v="16.091.096.4-714.000"/>
    <s v="6205054609770003"/>
    <s v="M. 095023"/>
    <s v="#5"/>
    <s v="SUKARMAN"/>
    <s v="L"/>
    <s v="14 AGUSTUS 1974"/>
    <s v="TNI-AD / KODIM 1013 Muara Teweh"/>
    <s v="05 AGUSTUS 2002"/>
    <s v="SUAMI"/>
    <n v="1"/>
    <s v="Tertunjang"/>
    <s v="M. NAUFAL ALHADI"/>
    <s v="L"/>
    <s v="01 MEI 2003"/>
    <s v="SMA"/>
    <s v="AK"/>
    <n v="1"/>
    <s v="Tertunjang"/>
    <s v="NAYSHA ALMAYROH"/>
    <s v="P"/>
    <s v="21 MEI 2009"/>
    <s v="SD"/>
    <s v="AK"/>
    <n v="1"/>
    <s v="Tertunjang"/>
    <s v="-"/>
    <s v="-"/>
    <s v="-"/>
    <s v="-"/>
    <s v="-"/>
    <n v="0"/>
    <s v=" - "/>
    <n v="2"/>
    <s v="………..……......................................................................"/>
    <s v="ABDUL WAHID, S.Pd"/>
    <s v="NIP. 19720108 200003 1 005"/>
    <s v="Kepala SMKN-2 Muara Teweh"/>
    <s v=" "/>
  </r>
  <r>
    <n v="6"/>
    <s v="LESTA SUMARNI, S.Pi."/>
    <s v="19741231 200604 2 009"/>
    <s v="Muara Teweh, 31 Desember 1974"/>
    <x v="0"/>
    <x v="0"/>
    <s v="PNS"/>
    <s v="Guru Muda"/>
    <x v="1"/>
    <s v="SMKN-2 Muara Teweh"/>
    <s v="Dinas Pendidikan Prov. Kalteng"/>
    <s v="13 Tahun 00 Bulan"/>
    <s v=", Masa kerja seluruhnya 13 Tahun 00 Bulan"/>
    <s v="JALAN STADION No.17 RT.12 Kel.LANJAS MUARA TEWEH"/>
    <s v="0813-5103-9270"/>
    <s v="Rp. 3.350.000,-"/>
    <s v="17.253.613.5.716.000"/>
    <s v="6205057112740003"/>
    <s v="N. 001669"/>
    <s v="#6"/>
    <s v="AGUS KUSARINOR, SE"/>
    <s v="L"/>
    <s v="18 Agustus 1974"/>
    <s v="PNS / Dinas Kesehatan Kab. Barito Utara"/>
    <s v="10 Maret 2002"/>
    <s v="SUAMI"/>
    <n v="1"/>
    <s v="Tertunjang"/>
    <s v="ANINDYA DELANI K."/>
    <s v="P"/>
    <s v="25 Desember 2002"/>
    <s v="SMA"/>
    <s v="AK"/>
    <n v="1"/>
    <s v="Tertunjang"/>
    <s v="GHAITSAA SHAFAA ANESTA"/>
    <s v="P"/>
    <s v="11 Desember 2005"/>
    <s v="SMP"/>
    <s v="AK"/>
    <n v="1"/>
    <s v="Tertunjang"/>
    <s v="NAURA AGUSTIA ZAAFARANI"/>
    <s v="P"/>
    <s v="13 Agustus 2016"/>
    <s v="Belum Sekolah"/>
    <s v="AK"/>
    <n v="2"/>
    <s v="Tidak Tertunjang"/>
    <n v="3"/>
    <s v="………..……......................................................................"/>
    <s v="ABDUL WAHID, S.Pd"/>
    <s v="NIP. 19720108 200003 1 005"/>
    <s v="Kepala SMKN-2 Muara Teweh"/>
    <s v=" "/>
  </r>
  <r>
    <n v="7"/>
    <s v="Dra. SARDANIWATI"/>
    <s v="19660225 200604 2 004"/>
    <s v="Tanjung, 25 Februari 1966"/>
    <x v="0"/>
    <x v="1"/>
    <s v="PNS"/>
    <s v="Guru Muda"/>
    <x v="1"/>
    <s v="SMKN-2 Muara Teweh"/>
    <s v="Dinas Pendidikan Prov. Kalteng"/>
    <s v="04 Tahun 09 Bulan"/>
    <s v=", Masa kerja seluruhnya 16 Tahun 02 Bulan"/>
    <s v="Jalan Panti Ajar No.61 A RT.16 Kel.Lanjas"/>
    <s v="0813-5299-0473"/>
    <s v="Rp. 3.601.000,-"/>
    <s v="876494410714000"/>
    <s v="6205056502660002"/>
    <s v="N. 213797"/>
    <s v="#7"/>
    <s v="Ir. HANDRIANTO (ALM)"/>
    <s v="L"/>
    <s v="20 JANUARI 1961"/>
    <s v="-"/>
    <s v="05 JANUARI 1995"/>
    <s v="SUAMI"/>
    <n v="2"/>
    <s v="Tidak Tertunjang"/>
    <s v="IRI SHAYNA ATIAINI"/>
    <s v="P"/>
    <s v="13 FEBURUARI 1996"/>
    <s v="PTN"/>
    <s v="AK"/>
    <n v="2"/>
    <s v="Tidak Tertunjang"/>
    <s v="INA SHAITY KARUEHNI"/>
    <s v="P"/>
    <s v="06 NOVEMBER 1998"/>
    <s v="PTN"/>
    <s v="AK"/>
    <n v="2"/>
    <s v="Tidak Tertunjang"/>
    <s v="ITY TRIANA WINEINI"/>
    <s v="P"/>
    <s v="08 MARET 2002"/>
    <s v="SMA"/>
    <s v="AK"/>
    <n v="2"/>
    <s v="Tidak Tertunjang"/>
    <n v="3"/>
    <s v=". 1.467.000,-"/>
    <s v="ABDUL WAHID, S.Pd"/>
    <s v="NIP. 19720108 200003 1 005"/>
    <s v="Kepala SMKN-2 Muara Teweh"/>
    <s v=" "/>
  </r>
  <r>
    <n v="8"/>
    <s v="HELMAWATI, S.Ag."/>
    <s v="19750731 200701 2 016"/>
    <s v="Birayang Damanhuri, 31 Juli 1975"/>
    <x v="0"/>
    <x v="0"/>
    <s v="PNS"/>
    <s v="Guru Muda"/>
    <x v="1"/>
    <s v="SMKN-2 Muara Teweh"/>
    <s v="Dinas Pendidikan Prov. Kalteng"/>
    <s v="15 Tahun 00 Bulan"/>
    <s v=", Masa kerja seluruhnya 15 Tahun 00 Bulan"/>
    <s v="Jalan Pelajar RT.23 Kel. Melayu"/>
    <s v="0852-5278-2579"/>
    <s v="Rp. 3.456.200,-"/>
    <s v="57.794.888.8-714.000"/>
    <s v="6205057107750001"/>
    <s v="N. 353102"/>
    <s v="#8"/>
    <s v="HERY PERNATA SUKMA, S.Ag"/>
    <s v="L"/>
    <s v="10 April 1972"/>
    <s v="PNS / Guru SMKN-1 Muara Teweh"/>
    <s v="13 September 2002"/>
    <s v="SUAMI"/>
    <n v="2"/>
    <s v="Tidak Tertunjang"/>
    <s v="RAJWAA NABIILAH"/>
    <s v="P"/>
    <s v="13 Agustus 2005"/>
    <s v="M.TsN / SLTP Sederajat"/>
    <s v="AK"/>
    <n v="2"/>
    <s v="Tidak Tertunjang"/>
    <s v="AHMAD AUFA NABHAN"/>
    <s v="L"/>
    <s v="15 Agustus 2007"/>
    <s v="MIN / SD Sederajat"/>
    <s v="AK"/>
    <n v="2"/>
    <s v="Tidak Tertunjang"/>
    <s v="-"/>
    <s v="-"/>
    <s v="-"/>
    <s v="-"/>
    <s v="-"/>
    <n v="0"/>
    <s v=" - "/>
    <n v="2"/>
    <s v="………..……......................................................................"/>
    <s v="ABDUL WAHID, S.Pd"/>
    <s v="NIP. 19720108 200003 1 005"/>
    <s v="Kepala SMKN-2 Muara Teweh"/>
    <s v=" "/>
  </r>
  <r>
    <n v="9"/>
    <s v="INANDA, SP"/>
    <s v="19740825 200712 2 014"/>
    <s v="Palangka Raya, 25 Agustus 1974"/>
    <x v="0"/>
    <x v="1"/>
    <s v="PNS"/>
    <s v="Guru Muda"/>
    <x v="2"/>
    <s v="SMKN-2 Muara Teweh"/>
    <s v="Dinas Pendidikan Prov. Kalteng"/>
    <s v="05 Tahun 03 Bulan"/>
    <s v=", Masa kerja seluruhnya 15 Tahun 08 Bulan"/>
    <s v="Jl. Meratus Komplek Mekar Indah No.99 RT.35 Kel. Melayu"/>
    <s v="0857-5158-8525"/>
    <s v="Rp. 3.315.900,-"/>
    <s v="87.649.449.3.714-000"/>
    <s v="6205051006150006"/>
    <s v="N. 353096"/>
    <s v="#9"/>
    <s v="Ir. SIGIT TRIHARTONO, MT (ALM)"/>
    <s v="L"/>
    <m/>
    <m/>
    <m/>
    <s v="SUAMI"/>
    <n v="1"/>
    <s v="Tertunjang"/>
    <m/>
    <s v="P"/>
    <m/>
    <m/>
    <m/>
    <n v="1"/>
    <s v="Tertunjang"/>
    <m/>
    <m/>
    <m/>
    <m/>
    <m/>
    <n v="2"/>
    <s v="Tidak Tertunjang"/>
    <s v="-"/>
    <s v="-"/>
    <s v="-"/>
    <s v="-"/>
    <s v="-"/>
    <n v="0"/>
    <s v=" - "/>
    <n v="2"/>
    <s v="………..……......................................................................"/>
    <s v="ABDUL WAHID, S.Pd"/>
    <s v="NIP. 19720108 200003 1 005"/>
    <s v="Kepala SMKN-2 Muara Teweh"/>
    <s v=" "/>
  </r>
  <r>
    <n v="10"/>
    <s v="LUCEN HELEN SIBARANI, S.Hut"/>
    <s v="19790919 200801 2 018"/>
    <s v="Muara Teweh, 19 September 1979"/>
    <x v="0"/>
    <x v="1"/>
    <s v="PNS"/>
    <s v="Guru Muda"/>
    <x v="2"/>
    <s v="SMKN-2 Muara Teweh"/>
    <s v="Dinas Pendidikan Prov. Kalteng"/>
    <s v="14 Tahun 01 Bulan"/>
    <s v=", Masa kerja seluruhnya 13 Tahun 3 Bulan"/>
    <s v="Jalan Jend. Sudirman RT.33/A No.149 Kel. Melayu"/>
    <s v="0853-4714-1816"/>
    <s v="Rp.  3.214.700,-"/>
    <s v="15.443.717.2-714.000"/>
    <s v="6205055309790004"/>
    <s v="P. 060563"/>
    <s v="#10"/>
    <s v="PARISTON BATUBARA"/>
    <s v="L"/>
    <s v="20 Mei 1975"/>
    <s v="Wiraswasta"/>
    <s v="19 Desember 2006"/>
    <s v="SUAMI"/>
    <n v="1"/>
    <s v="Tertunjang"/>
    <s v="LADY LULU NAULI BATUBARA"/>
    <s v="P"/>
    <s v="23 Oktober  2007"/>
    <s v="SD"/>
    <s v="AK"/>
    <n v="1"/>
    <s v="Tertunjang"/>
    <s v="ALDRICH OLOAN OSTEN BATUBARA"/>
    <s v="L"/>
    <s v="18 Mei 2011"/>
    <s v="SD"/>
    <s v="AK"/>
    <n v="1"/>
    <s v="Tertunjang"/>
    <s v="-"/>
    <s v="-"/>
    <s v="-"/>
    <s v="-"/>
    <s v="-"/>
    <n v="0"/>
    <s v=" - "/>
    <n v="2"/>
    <s v="………..……......................................................................"/>
    <s v="ABDUL WAHID, S.Pd"/>
    <s v="NIP. 19720108 200003 1 005"/>
    <s v="Kepala SMKN-2 Muara Teweh"/>
    <s v=" "/>
  </r>
  <r>
    <n v="11"/>
    <s v="LILIK MULYANI, S.Pd"/>
    <s v="19810822 200903 2 008"/>
    <s v="Magetan, 22 Agustus 1981"/>
    <x v="0"/>
    <x v="0"/>
    <s v="PNS"/>
    <s v="Guru Muda"/>
    <x v="2"/>
    <s v="SMKN-2 Muara Teweh"/>
    <s v="Dinas Pendidikan Prov. Kalteng"/>
    <s v="10 Tahun 00 Bulan"/>
    <m/>
    <s v="Komp. SMKN-2 Muara Teweh Jl. Puruk Cahu KM.07 M. Teweh"/>
    <s v="0813-4860-0181"/>
    <s v="Rp.  3.116.500,-"/>
    <s v="16.141.855.3-714.000"/>
    <s v="620505620881001"/>
    <s v="P. 305402"/>
    <s v="#11"/>
    <s v="JOKO SANTOSO, A.Md, Kep"/>
    <s v="L"/>
    <s v="26 Desember 1979"/>
    <s v="PNS / Puskesmas Kec. Lahei Kab. Barito Utara"/>
    <s v="28 Mei 2006"/>
    <s v="SUAMI"/>
    <n v="1"/>
    <s v="Tertunjang"/>
    <s v="ALDILA ULIMA WIDYATNA"/>
    <s v="P"/>
    <s v="13 Agustus 2007"/>
    <s v="MIN / SD Sederajat"/>
    <s v="AK"/>
    <n v="1"/>
    <s v="Tertunjang"/>
    <s v="ALDINA LABIBAH HUMAIRAH"/>
    <s v="P"/>
    <s v="15 Mei 2016"/>
    <s v="Belum Sekolah"/>
    <s v="AK"/>
    <n v="1"/>
    <s v="Tertunjang"/>
    <s v="-"/>
    <s v="-"/>
    <s v="-"/>
    <s v="-"/>
    <s v="-"/>
    <n v="0"/>
    <s v=" - "/>
    <n v="2"/>
    <s v="………..……......................................................................"/>
    <s v="ABDUL WAHID, S.Pd"/>
    <s v="NIP. 19720108 200003 1 005"/>
    <s v="Kepala SMKN-2 Muara Teweh"/>
    <s v=" "/>
  </r>
  <r>
    <n v="12"/>
    <s v="IVONILA KRISNAWATI, S.Pd"/>
    <s v="19790913 200903 2 003"/>
    <s v="Muara Teweh, 13 September 1979"/>
    <x v="0"/>
    <x v="0"/>
    <s v="PNS"/>
    <s v="Guru Muda"/>
    <x v="2"/>
    <s v="SMKN-2 Muara Teweh"/>
    <s v="Dinas Pendidikan Prov. Kalteng"/>
    <s v="10 Tahun 00 Bulan"/>
    <m/>
    <s v="JL. KAPTEN PIERE TENDEAN NO.30 RT.021 KEL. MELAYU"/>
    <s v="0813-5172-7663"/>
    <s v="Rp. 3.116.500,-"/>
    <s v="75.616.980.1-714.000"/>
    <s v="6205055309790001"/>
    <s v="P. 305396"/>
    <s v="#12"/>
    <s v="TAUFIK MACHFUYANA"/>
    <s v="L"/>
    <s v="23 Agustus 1971"/>
    <s v="SWASTA"/>
    <s v="14 Mei 2014"/>
    <s v="SUAMI"/>
    <n v="1"/>
    <s v="Tertunjang"/>
    <s v="AZZAHRA MAULIDA PUTRI KRISNAYANA"/>
    <s v="P"/>
    <s v="20 Desember 2017"/>
    <s v="Belum Sekolah"/>
    <s v="AK"/>
    <n v="1"/>
    <s v="Tertunjang"/>
    <s v="-"/>
    <s v="-"/>
    <s v="-"/>
    <s v="-"/>
    <s v="-"/>
    <n v="0"/>
    <s v=" - "/>
    <s v="-"/>
    <s v="-"/>
    <s v="-"/>
    <s v="-"/>
    <s v="-"/>
    <n v="0"/>
    <s v=" - "/>
    <n v="1"/>
    <s v="………..……......................................................................"/>
    <s v="ABDUL WAHID, S.Pd"/>
    <s v="NIP. 19720108 200003 1 005"/>
    <s v="Kepala SMKN-2 Muara Teweh"/>
    <s v=" "/>
  </r>
  <r>
    <n v="13"/>
    <s v="WAHIDAH WIANI, S.Pd"/>
    <s v="19830207 200903 2 005"/>
    <s v="Muara Teweh, 07 Februari 1983"/>
    <x v="0"/>
    <x v="0"/>
    <s v="PNS"/>
    <s v="Guru Muda"/>
    <x v="2"/>
    <s v="SMKN-2 Muara Teweh"/>
    <s v="Dinas Pendidikan Prov. Kalteng"/>
    <s v="10 Tahun 00 Bulan"/>
    <m/>
    <s v="JALAN A. YANI GANG TUT WURI HANDAYANI NO. 57 "/>
    <s v="0852-5287-9874"/>
    <s v="Rp. 3.116.500,-"/>
    <s v="15.443.634.9-714.000"/>
    <s v="6205054702830000"/>
    <s v="P.305397"/>
    <s v="#13"/>
    <s v="DAVID CROSS, ST"/>
    <s v="L"/>
    <s v="12 November 1982"/>
    <s v="SWASTA"/>
    <s v="07 Januari 2008"/>
    <s v="SUAMI"/>
    <n v="1"/>
    <s v="Tertunjang"/>
    <s v="ANDHINI NUR NAILAH DAVID"/>
    <s v="P"/>
    <s v="10 Januari 2008"/>
    <s v="SD"/>
    <s v="AK"/>
    <n v="1"/>
    <s v="Tertunjang"/>
    <s v="AIRIN NUR NABILAH DAVID"/>
    <s v="P"/>
    <s v="07 November 2014"/>
    <s v="Belum Sekolah"/>
    <s v="AK"/>
    <n v="1"/>
    <s v="Tertunjang"/>
    <s v="-"/>
    <s v="-"/>
    <s v="-"/>
    <s v="-"/>
    <s v="-"/>
    <n v="0"/>
    <s v=" - "/>
    <n v="2"/>
    <s v="………..……......................................................................"/>
    <s v="ABDUL WAHID, S.Pd"/>
    <s v="NIP. 19720108 200003 1 005"/>
    <s v="Kepala SMKN-2 Muara Teweh"/>
    <s v=" "/>
  </r>
  <r>
    <n v="14"/>
    <s v="PRIMA WANTI, S.Pd"/>
    <s v="19850818 200903 2 009"/>
    <s v="Palangka Raya, 18 Agustus 1985"/>
    <x v="0"/>
    <x v="1"/>
    <s v="PNS"/>
    <s v="Guru Muda"/>
    <x v="2"/>
    <s v="SMKN-2 Muara Teweh"/>
    <s v="Dinas Pendidikan Prov. Kalteng"/>
    <s v="10 Tahun 00 Bulan"/>
    <m/>
    <s v="JALAN BRIGJEND. KATAMSO No. 11 RT.28 Muara Teweh"/>
    <s v="0813-4900-9597"/>
    <s v="Rp. 3.116.500,-"/>
    <s v="15.443.767.7-714.000"/>
    <s v="6205055808850001"/>
    <s v="P. 305440"/>
    <s v="#14"/>
    <s v="HENDRA ELEKTRA, ST, M.Si"/>
    <s v="L"/>
    <s v="BANJARMASIN, 26 MARET 1984"/>
    <s v="PNS / Dinas LH Kab. Barito Utara"/>
    <s v="20 Maret 2010"/>
    <s v="SUAMI"/>
    <n v="2"/>
    <s v="Tidak Tertunjang"/>
    <s v="XAVIER PRANATA"/>
    <s v="L"/>
    <s v="19 MARET 2011"/>
    <s v="SD"/>
    <s v="AK"/>
    <n v="2"/>
    <s v="Tidak Tertunjang"/>
    <s v="DANIELA CHRISTY"/>
    <s v="P"/>
    <s v="06 OKTOBER 2014"/>
    <s v="TK"/>
    <s v="AK"/>
    <n v="2"/>
    <s v="Tidak Tertunjang"/>
    <s v="-"/>
    <s v="-"/>
    <s v="-"/>
    <s v="-"/>
    <s v="-"/>
    <n v="0"/>
    <s v=" - "/>
    <n v="2"/>
    <s v="………..……......................................................................"/>
    <s v="ABDUL WAHID, S.Pd"/>
    <s v="NIP. 19720108 200003 1 005"/>
    <s v="Kepala SMKN-2 Muara Teweh"/>
    <s v=" "/>
  </r>
  <r>
    <n v="15"/>
    <s v="MUTHIA RAHMAH, S.Pd"/>
    <s v="19820110 200903 2 007"/>
    <s v="Barito Utara, 10 Januari 1982"/>
    <x v="0"/>
    <x v="0"/>
    <s v="PNS"/>
    <s v="Guru Muda"/>
    <x v="2"/>
    <s v="SMKN-2 Muara Teweh"/>
    <s v="Dinas Pendidikan Prov. Kalteng"/>
    <s v="10 Tahun 00 Bulan"/>
    <m/>
    <s v="Jl. Yetro Sinseng Gg. Bahagia No. 141 Kel. Lanjas Muara Teweh"/>
    <s v="0853-4683-6236"/>
    <s v="Rp. 3.116.500,-"/>
    <s v="15.443.611.7-714.000"/>
    <s v="620505500182003"/>
    <s v="P.358413"/>
    <s v="#15"/>
    <s v="PONIYO"/>
    <s v="L"/>
    <s v="06 September 1974"/>
    <s v="TNI-AD / SUB DENPOM MUARA TEWEH"/>
    <s v="12 Mei 2003"/>
    <s v="SUAMI"/>
    <n v="1"/>
    <s v="Tertunjang"/>
    <s v="RIFKY FAHMA PUTRA"/>
    <s v="L"/>
    <s v="28 September 2004"/>
    <s v="SMP"/>
    <s v="AK"/>
    <n v="1"/>
    <s v="Tertunjang"/>
    <s v="ARYAYOGA FAJAR W."/>
    <s v="L"/>
    <s v="16 November 2007"/>
    <s v="SD"/>
    <s v="AK"/>
    <n v="1"/>
    <s v="Tertunjang"/>
    <s v="-"/>
    <s v="-"/>
    <s v="-"/>
    <s v="-"/>
    <s v="-"/>
    <n v="0"/>
    <s v=" - "/>
    <n v="2"/>
    <s v="………..……......................................................................"/>
    <s v="ABDUL WAHID, S.Pd"/>
    <s v="NIP. 19720108 200003 1 005"/>
    <s v="Kepala SMKN-2 Muara Teweh"/>
    <s v=" "/>
  </r>
  <r>
    <n v="16"/>
    <s v="MELDA RAHMATIN, S.Pd"/>
    <s v="19860528 200903 2 008"/>
    <s v="Muara Teweh, 28 Mei 1986"/>
    <x v="0"/>
    <x v="0"/>
    <s v="PNS"/>
    <s v="Guru Muda"/>
    <x v="2"/>
    <s v="SMKN-2 Muara Teweh"/>
    <s v="Dinas Pendidikan Prov. Kalteng"/>
    <s v="10 Tahun 00 Bulan"/>
    <m/>
    <s v="Jl. Yetro Sinseng Gg. Bahagia RT.08 Kel. Lanjas Muara Teweh"/>
    <s v="0853-4803-9987"/>
    <s v="Rp. 3.116.500,-"/>
    <s v="15.443.636.4-714.000"/>
    <s v="6205056805860004"/>
    <s v="P. 305399"/>
    <s v="#16"/>
    <s v="AKHMAD SYAFAWI, S.Pd"/>
    <s v="L"/>
    <s v="01 April 1984"/>
    <s v="SWASTA"/>
    <s v="01 Desember 2016"/>
    <s v="SUAMI"/>
    <n v="1"/>
    <s v="Tertunjang"/>
    <s v="MUHAMMAD ROYYAN ELBANA"/>
    <s v="L"/>
    <s v="10 JULI 2018"/>
    <s v="Belum Sekolah"/>
    <s v="AK"/>
    <n v="1"/>
    <s v="Tertunjang"/>
    <s v="-"/>
    <s v="-"/>
    <s v="-"/>
    <s v="-"/>
    <s v="-"/>
    <n v="0"/>
    <s v=" - "/>
    <s v="-"/>
    <s v="-"/>
    <s v="-"/>
    <s v="-"/>
    <s v="-"/>
    <n v="0"/>
    <s v=" - "/>
    <n v="1"/>
    <s v="………..……......................................................................"/>
    <s v="ABDUL WAHID, S.Pd"/>
    <s v="NIP. 19720108 200003 1 005"/>
    <s v="Kepala SMKN-2 Muara Teweh"/>
    <s v=" "/>
  </r>
  <r>
    <n v="17"/>
    <s v="RISA RIANY, S.Ag."/>
    <s v="19820123 200903 2 011"/>
    <s v="Barito Selatan, 23 Januari 1982"/>
    <x v="0"/>
    <x v="2"/>
    <s v="PNS"/>
    <s v="Guru Muda"/>
    <x v="2"/>
    <s v="SMKN-2 Muara Teweh"/>
    <s v="Dinas Pendidikan Prov. Kalteng"/>
    <s v="10 Tahun 00 Bulan"/>
    <m/>
    <s v="Jl.Kelud No.79 RT.35 RW.10 Komplek Mekar Indah "/>
    <s v="0821-5562-6216"/>
    <s v="Rp. 3.116.500,-"/>
    <s v="15.573.501.4-714.001"/>
    <s v="6205056301820000"/>
    <s v="P. 305442"/>
    <s v="#17"/>
    <s v="OKTAVIANUS"/>
    <s v="L"/>
    <s v="10 Februari 1980"/>
    <s v="PNS / Guru SMAN-4 Muara Teweh"/>
    <s v="19 November 2007"/>
    <s v="SUAMI"/>
    <n v="2"/>
    <s v="Tidak Tertunjang"/>
    <s v="ALVARES FARERA"/>
    <s v="L"/>
    <s v="01 April 2008"/>
    <s v="SD"/>
    <s v="AK"/>
    <n v="2"/>
    <s v="Tidak Tertunjang"/>
    <s v="ANABELA BIRGITHA"/>
    <s v="P"/>
    <s v="26 Juli 2014"/>
    <s v="TK"/>
    <s v="AK"/>
    <n v="2"/>
    <s v="Tidak Tertunjang"/>
    <s v="-"/>
    <s v="-"/>
    <s v="-"/>
    <s v="-"/>
    <s v="-"/>
    <n v="0"/>
    <s v=" - "/>
    <n v="2"/>
    <s v="………..……......................................................................"/>
    <s v="ABDUL WAHID, S.Pd"/>
    <s v="NIP. 19720108 200003 1 005"/>
    <s v="Kepala SMKN-2 Muara Teweh"/>
    <s v=" "/>
  </r>
  <r>
    <n v="18"/>
    <s v="ENDAH TRI HASTUTI, S.Pd"/>
    <s v="19790921 200903 2 002"/>
    <s v="Muara Teweh, 21 September 1979"/>
    <x v="0"/>
    <x v="0"/>
    <s v="PNS"/>
    <s v="Guru Muda"/>
    <x v="2"/>
    <s v="SMKN-2 Muara Teweh"/>
    <s v="Dinas Pendidikan Prov. Kalteng"/>
    <s v="10 Tahun 00 Bulan"/>
    <m/>
    <s v="Jl. Jend. Sudirman Gg. Pandu No.107 Muara Teweh"/>
    <s v="0813-4945-3774"/>
    <s v="Rp. 3.116.500,-"/>
    <s v="15.443.635.6-714.000"/>
    <s v="6205056109790002"/>
    <s v="P. 305398"/>
    <s v="#18"/>
    <s v="BUDI BUDIARTO S."/>
    <s v="L"/>
    <s v="27 APRIL 1982"/>
    <s v="HONORER"/>
    <s v="27 APRIL 2017"/>
    <s v="SUAMI"/>
    <n v="1"/>
    <s v="Tertunjang"/>
    <s v="RIDUAN YUSUF"/>
    <s v="L"/>
    <s v="16 JANUARI 2000"/>
    <s v="SMA"/>
    <s v="AK"/>
    <n v="1"/>
    <s v="Tertunjang"/>
    <s v="MAULANA ALI SADIQIN"/>
    <s v="L"/>
    <s v="23 NOVEMBER 2003"/>
    <s v="SMP"/>
    <s v="AK"/>
    <n v="1"/>
    <s v="Tertunjang"/>
    <s v="ASYIFA SYARIF"/>
    <s v="P"/>
    <s v="18 AGUSTUS 2010"/>
    <s v="SDN "/>
    <s v="AK"/>
    <n v="2"/>
    <s v="Tidak Tertunjang"/>
    <n v="3"/>
    <s v="………..……......................................................................"/>
    <s v="ABDUL WAHID, S.Pd"/>
    <s v="NIP. 19720108 200003 1 005"/>
    <s v="Kepala SMKN-2 Muara Teweh"/>
    <s v=" "/>
  </r>
  <r>
    <n v="19"/>
    <s v="DINA MARLINA, S.Pd.I"/>
    <s v="19850706 200903 2 008"/>
    <s v="Muara Teweh, 06 Juli 1985"/>
    <x v="0"/>
    <x v="0"/>
    <s v="PNS"/>
    <s v="Guru Muda"/>
    <x v="2"/>
    <s v="SMKN-2 Muara Teweh"/>
    <s v="Dinas Pendidikan Prov. Kalteng"/>
    <s v="10 Tahun 00 Bulan"/>
    <m/>
    <s v="Jln. Putera Sabui 1 No. 20 Kel. Lanjas  Kec. Teweh Tengah"/>
    <s v="0857-5430-4550"/>
    <s v="Rp. 3.116.500,-"/>
    <s v="85.649.451.9-714.000"/>
    <s v="6205054607850000"/>
    <s v="P. 305395"/>
    <s v="#19"/>
    <s v="DHANANG TULUS WICAKSONO, ST"/>
    <s v="L"/>
    <s v="03 Maret 1981"/>
    <s v="PNS / Dinas Penanaman Modal &amp; PTSP Kab. Barut"/>
    <s v="27 Januari 2010"/>
    <s v="SUAMI"/>
    <n v="1"/>
    <s v="Tertunjang"/>
    <s v="AZKA BIMA WICAKSONO"/>
    <s v="L"/>
    <s v="20 Mei 2011"/>
    <s v="SD"/>
    <s v="AK"/>
    <n v="1"/>
    <s v="Tertunjang"/>
    <s v="AINAYYA FHATIYATURAHMA .W"/>
    <s v="P"/>
    <s v="13 Agustus 2012"/>
    <s v="SD"/>
    <s v="AK"/>
    <n v="1"/>
    <s v="Tertunjang"/>
    <s v="-"/>
    <s v="-"/>
    <s v="-"/>
    <s v="-"/>
    <s v="-"/>
    <n v="0"/>
    <s v=" - "/>
    <n v="2"/>
    <s v="………..……......................................................................"/>
    <s v="ABDUL WAHID, S.Pd"/>
    <s v="NIP. 19720108 200003 1 005"/>
    <s v="Kepala SMKN-2 Muara Teweh"/>
    <s v=" "/>
  </r>
  <r>
    <n v="20"/>
    <s v="JUMIATI, S.Pd"/>
    <s v="19820129 201001 2 021"/>
    <s v="Rarawa, 29 Januari 1982"/>
    <x v="0"/>
    <x v="1"/>
    <s v="PNS"/>
    <s v="Guru Pertama"/>
    <x v="3"/>
    <s v="SMKN-2 Muara Teweh"/>
    <s v="Dinas Pendidikan Prov. Kalteng"/>
    <s v="05 Tahun 01 Bulan"/>
    <s v=", Masa kerja seluruhnya 08 Tahun 09 Bulan"/>
    <s v="Jalan Mekar Indah No.69 RT.35 RW.0007 Muara Teweh"/>
    <s v="0813-4950-0582"/>
    <s v="Rp. 2.798.700,-"/>
    <s v="57.794.885.4-714.000"/>
    <s v="62050569018200002"/>
    <s v="P. 536895"/>
    <s v="#20"/>
    <s v="YOHANES SIGIT HARYAWAN"/>
    <s v="L"/>
    <s v="10 NOVEMBER 1973"/>
    <s v="TNI-AD / KODIM 1013 Muara Teweh"/>
    <s v="03 FEBRUARI 2006"/>
    <s v="SUAMI"/>
    <n v="1"/>
    <s v="Tertunjang"/>
    <s v="TYOYADA PERESA AGESSESA"/>
    <s v="P"/>
    <s v="16 AGUSTUS 2006"/>
    <s v="SMP"/>
    <s v="AK"/>
    <n v="1"/>
    <s v="Tertunjang"/>
    <s v="ADELIA GLORIOSA VERA"/>
    <s v="P"/>
    <s v="03 SEPTEMBER 2009"/>
    <s v="SD"/>
    <s v="AK"/>
    <n v="1"/>
    <s v="Tertunjang"/>
    <s v="SAMUEL ANTUGESA"/>
    <s v="L"/>
    <s v="29 SEPTEMBER 2017"/>
    <s v="Belum Sekolah"/>
    <s v="AK"/>
    <n v="2"/>
    <s v="Tidak Tertunjang"/>
    <n v="3"/>
    <s v="………..……......................................................................"/>
    <s v="ABDUL WAHID, S.Pd"/>
    <s v="NIP. 19720108 200003 1 005"/>
    <s v="Kepala SMKN-2 Muara Teweh"/>
    <s v=" "/>
  </r>
  <r>
    <n v="21"/>
    <s v="JHON, S.Pd"/>
    <s v="19750915 200604 1 003"/>
    <s v="Pujon, 15 September 1975"/>
    <x v="1"/>
    <x v="1"/>
    <s v="PNS"/>
    <s v="Guru Pertama"/>
    <x v="3"/>
    <s v="SMKN-2 Muara Teweh"/>
    <s v="Dinas Pendidikan Prov. Kalteng"/>
    <s v="09 Tahun 11 Bulan"/>
    <m/>
    <s v="Jalan Meratus No.100 RT.35 RW.10 Muara Teweh"/>
    <s v="0813-4964-8412"/>
    <s v="Rp. 2.651.000,-"/>
    <s v="87.649.446.9-714.000"/>
    <s v="6203021509750004"/>
    <s v="N. 001691"/>
    <s v="#21"/>
    <s v="YULITHA TARAKOLO"/>
    <s v="P"/>
    <s v="20 JUNI 1983"/>
    <s v="PNS / RSUD Muara Teweh"/>
    <s v="09 JANUARI 2008"/>
    <s v="ISTRI"/>
    <n v="1"/>
    <s v="Tertunjang"/>
    <s v="GRATIA THEOSACRA"/>
    <s v="L"/>
    <s v="29 OKTOBER 2008"/>
    <s v="SD"/>
    <s v="AK"/>
    <n v="1"/>
    <s v="Tertunjang"/>
    <s v="GRACEYLA FLORENCIA"/>
    <s v="P"/>
    <s v="16 APRIL 2012"/>
    <s v="SD"/>
    <s v="AK"/>
    <n v="1"/>
    <s v="Tertunjang"/>
    <s v="-"/>
    <s v="-"/>
    <s v="-"/>
    <s v="-"/>
    <s v="-"/>
    <n v="0"/>
    <s v=" - "/>
    <n v="2"/>
    <s v="………..……......................................................................"/>
    <s v="ABDUL WAHID, S.Pd"/>
    <s v="NIP. 19720108 200003 1 005"/>
    <s v="Kepala SMKN-2 Muara Teweh"/>
    <s v=" "/>
  </r>
  <r>
    <n v="22"/>
    <s v="MUHAMMAD SYAH REZA, S.Pd"/>
    <s v="19771222 200801 1 022"/>
    <s v="Muara Teweh, 22 Desember 1977"/>
    <x v="1"/>
    <x v="0"/>
    <s v="PNS"/>
    <s v="Guru Muda"/>
    <x v="2"/>
    <s v="SMKN-2 Muara Teweh"/>
    <s v="Dinas Pendidikan Prov. Kalteng"/>
    <s v="13 Tahun 06 Bulan"/>
    <s v=", Masa kerja seluruhnya 17 Tahun 00 Bulan"/>
    <s v="Jl.Sengaji Hilir No.91A Muara Teweh"/>
    <s v="0852-4904-8528"/>
    <s v="Rp.3.375.300,-"/>
    <s v="64.236.837.7-714.000"/>
    <s v="6205052212770004"/>
    <s v="P.061209"/>
    <s v="#22"/>
    <s v="RINI MARFIANI, S.Pd"/>
    <s v="P"/>
    <s v="27 Oktober 1982"/>
    <s v="Guru Honorer / TK. Negeri Kenanga"/>
    <s v="29 April 2004"/>
    <s v="ISTRI"/>
    <n v="1"/>
    <s v="Tertunjang"/>
    <s v="MARSYA NAILA RAHMA"/>
    <s v="P"/>
    <s v="25 Juni 2005"/>
    <s v="Pelajar / SMA "/>
    <s v="AK"/>
    <n v="1"/>
    <s v="Tertunjang"/>
    <s v="ATIKA ZAHRA RATIFA"/>
    <s v="P"/>
    <s v="28 September 2011"/>
    <s v="Pelajar / MIN (SD Sederajat)"/>
    <s v="AK"/>
    <n v="1"/>
    <s v="Tertunjang"/>
    <s v="-"/>
    <s v="-"/>
    <s v="-"/>
    <s v="-"/>
    <s v="-"/>
    <n v="0"/>
    <s v=" - "/>
    <n v="2"/>
    <s v="………..……......................................................................"/>
    <s v="ABDUL WAHID, S.Pd"/>
    <s v="NIP. 19720108 200003 1 005"/>
    <s v="Kepala SMKN-2 Muara Teweh"/>
    <s v=" "/>
  </r>
  <r>
    <n v="23"/>
    <s v="INDRA GUNAWAN, S.Pd"/>
    <s v="19750707 200801 1 022"/>
    <s v="Tumbang Tohan, 07 juli 1975"/>
    <x v="1"/>
    <x v="1"/>
    <s v="PNS"/>
    <s v="Guru Pertama"/>
    <x v="3"/>
    <s v="SMKN-2 Muara Teweh"/>
    <s v="Dinas Pendidikan Prov. Kalteng"/>
    <s v="12 Tahun 00 Bulan"/>
    <m/>
    <s v="Jl. Piere Tendean No. 39 Muara Teweh"/>
    <s v="0813-4538-5623"/>
    <s v="Rp. 3.084.200,-"/>
    <s v="87.649.445.1-714.000"/>
    <s v="6205050707750000"/>
    <s v="P. 060566"/>
    <s v="#23"/>
    <s v="LENI SUFRANI, SE"/>
    <s v="P"/>
    <s v="16 JANUARI 1978"/>
    <s v="SWASTA"/>
    <s v="30 JANUARI 2010"/>
    <s v="ISTRI"/>
    <n v="1"/>
    <s v="Tertunjang"/>
    <s v="MISHELL CAROLIN"/>
    <s v="P"/>
    <s v="24 APRIL 2011"/>
    <s v="SD"/>
    <s v="AK"/>
    <n v="1"/>
    <s v="Tertunjang"/>
    <s v="THE BERILL"/>
    <s v="P"/>
    <s v="12 MEI 2015"/>
    <s v="Belum Sekolah"/>
    <s v="AK"/>
    <n v="1"/>
    <s v="Tertunjang"/>
    <s v="-"/>
    <s v="-"/>
    <s v="-"/>
    <s v="-"/>
    <s v="-"/>
    <n v="0"/>
    <s v=" - "/>
    <n v="2"/>
    <s v="………..……......................................................................"/>
    <s v="ABDUL WAHID, S.Pd"/>
    <s v="NIP. 19720108 200003 1 005"/>
    <s v="Kepala SMKN-2 Muara Teweh"/>
    <s v=" "/>
  </r>
  <r>
    <n v="24"/>
    <s v="HERBET SEDEM, S.Pd.AH"/>
    <s v="19840614 200903 1 004"/>
    <s v="Palangka Raya, 14 Juni 1984"/>
    <x v="1"/>
    <x v="3"/>
    <s v="PNS"/>
    <s v="Guru Pertama"/>
    <x v="3"/>
    <s v="SMKN-2 Muara Teweh"/>
    <s v="Dinas Pendidikan Prov. Kalteng"/>
    <s v="04 Tahun 07 Bulan"/>
    <s v=", Masa kerja seluruhnya 07 Tahun 11 Bulan"/>
    <s v="Jalan Puruk Cahu KM 07"/>
    <s v="0852-4938-8497"/>
    <s v="Rp. 2.810.200,-"/>
    <s v="87.649.438.6-714.000"/>
    <s v="6205051406840000"/>
    <s v="P. 305451"/>
    <s v="#24"/>
    <s v="SINDRAHATI"/>
    <s v="P"/>
    <s v="16 JUNI 1988"/>
    <s v="PNS / Guru SMAN-2 Muara Teweh"/>
    <s v="09 MEI 2007"/>
    <s v="ISTRI"/>
    <n v="1"/>
    <s v="Tertunjang"/>
    <s v="RHEYNA OKTA PURNAMA SARI"/>
    <s v="P"/>
    <s v="14 OKTOBER 2008"/>
    <s v="SD"/>
    <s v="AK"/>
    <n v="1"/>
    <s v="Tertunjang"/>
    <s v="AHLADA MEIKA ISWARI"/>
    <s v="P"/>
    <s v="18 MEI 2017"/>
    <s v="Belum Sekolah"/>
    <s v="AK"/>
    <n v="1"/>
    <s v="Tertunjang"/>
    <s v="-"/>
    <s v="-"/>
    <s v="-"/>
    <s v="-"/>
    <s v="-"/>
    <n v="0"/>
    <s v=" - "/>
    <n v="2"/>
    <s v="………..……......................................................................"/>
    <s v="ABDUL WAHID, S.Pd"/>
    <s v="NIP. 19720108 200003 1 005"/>
    <s v="Kepala SMKN-2 Muara Teweh"/>
    <s v=" "/>
  </r>
  <r>
    <n v="25"/>
    <s v="SIANI, S.Th."/>
    <s v="19801111 200804 2 004"/>
    <s v="Barito Timur, 11 November 1980"/>
    <x v="0"/>
    <x v="1"/>
    <s v="PNS"/>
    <s v="Guru Pertama"/>
    <x v="2"/>
    <s v="SMKN-2 Muara Teweh"/>
    <s v="Dinas Pendidikan Prov. Kalteng"/>
    <s v="09 Tahun 04 Bulan"/>
    <s v=", Masa kerja seluruhnya 10 Tahun 09 Bulan"/>
    <s v="Jl. Yetro Sinseng No.74 RT.13 Komp. RSUD Muara Teweh"/>
    <s v="0852-4964-8305"/>
    <s v="Rp. 3.116.500,-"/>
    <s v="57.794.887.0-714.000"/>
    <s v="6205055111800004"/>
    <s v="P.060572"/>
    <s v="#25"/>
    <s v="YUNAEDI, S.KM"/>
    <s v="L"/>
    <s v="04 JANUARI 1977"/>
    <s v="PNS / RSUD Muara Teweh"/>
    <s v="21 JULI 2004"/>
    <s v="SUAMI"/>
    <n v="2"/>
    <s v="Tidak Tertunjang"/>
    <s v="KAREN EKENSIA SABATI"/>
    <s v="P"/>
    <s v="21 AGUSTUS 2005"/>
    <s v="SD"/>
    <s v="AK"/>
    <n v="2"/>
    <s v="Tidak Tertunjang"/>
    <s v="ZIO RICHARD"/>
    <s v="L"/>
    <s v="25 AGUSTUS 2008"/>
    <s v="SD"/>
    <s v="AK"/>
    <n v="2"/>
    <s v="Tidak Tertunjang"/>
    <s v="-"/>
    <s v="-"/>
    <s v="-"/>
    <s v="-"/>
    <s v="-"/>
    <n v="0"/>
    <s v=" - "/>
    <n v="2"/>
    <s v="………..……......................................................................"/>
    <s v="ABDUL WAHID, S.Pd"/>
    <s v="NIP. 19720108 200003 1 005"/>
    <s v="Kepala SMKN-2 Muara Teweh"/>
    <s v=" "/>
  </r>
  <r>
    <n v="26"/>
    <s v="SUMIATI, S.Pd.I"/>
    <s v="19870505 201101 2 016"/>
    <s v="Banjarmasin, 05 Mei 1987"/>
    <x v="0"/>
    <x v="0"/>
    <s v="PNS"/>
    <s v="Guru Pertama"/>
    <x v="3"/>
    <s v="SMKN-2 Muara Teweh"/>
    <s v="Dinas Pendidikan Prov. Kalteng"/>
    <s v="06 Tahun 00 bulan"/>
    <s v=", Masa kerja seluruhnya 08 Tahun 00 Bulan"/>
    <s v="JALAN MERAK GANG. DAMAI NO. 24 RT. 17 KEL. MELAYU "/>
    <s v="0858-2877-1373 "/>
    <s v="Rp. 2.898.700,-"/>
    <s v="879.897.155.2-714.000"/>
    <s v="6205054505870000"/>
    <s v="Q. 233390"/>
    <s v="#26"/>
    <s v="RUDI RAMDANI, SE"/>
    <s v="L"/>
    <s v="29 juni 1983"/>
    <s v="HONORER"/>
    <s v="03 MEI 2012"/>
    <s v="SUAMI"/>
    <n v="1"/>
    <s v="Tertunjang"/>
    <s v="ZHAFIRAH TAZKIYA FARHANA"/>
    <s v="P"/>
    <s v="01 JULI 2013"/>
    <s v="TK"/>
    <s v="AK"/>
    <n v="1"/>
    <s v="Tertunjang"/>
    <s v="-"/>
    <s v="-"/>
    <s v="-"/>
    <s v="-"/>
    <s v="-"/>
    <n v="0"/>
    <s v=" - "/>
    <s v="-"/>
    <s v="-"/>
    <s v="-"/>
    <s v="-"/>
    <s v="-"/>
    <n v="0"/>
    <s v=" - "/>
    <n v="1"/>
    <s v="………..……......................................................................"/>
    <s v="ABDUL WAHID, S.Pd"/>
    <s v="NIP. 19720108 200003 1 005"/>
    <s v="Kepala SMKN-2 Muara Teweh"/>
    <s v=" "/>
  </r>
  <r>
    <n v="27"/>
    <s v="A. BUDI PRASETIONO, SP."/>
    <s v="19810112 201403 1 001"/>
    <s v="Barito Utara, 12 Januari 1981"/>
    <x v="1"/>
    <x v="2"/>
    <s v="PNS"/>
    <s v="Guru Pertama"/>
    <x v="4"/>
    <s v="SMKN-2 Muara Teweh"/>
    <s v="Dinas Pendidikan Prov. Kalteng"/>
    <s v="02 Tahun 00 Bulan"/>
    <s v=", Masa kerja seluruhnya 04 Tahun 10 Bulan"/>
    <s v="Jalan Rajawali Gg. Binjai No.05 RT.14 Kel.Melayu "/>
    <s v="0812-5147-7123"/>
    <s v="Rp. 2.613.800,-"/>
    <s v="72.350.213.4-714.000"/>
    <s v="6205051201810002"/>
    <s v="B. 08012752"/>
    <s v="#27"/>
    <s v="-"/>
    <s v="-"/>
    <s v="-"/>
    <s v="-"/>
    <s v="-"/>
    <s v="-"/>
    <n v="0"/>
    <s v=" - "/>
    <s v="-"/>
    <s v="-"/>
    <s v="-"/>
    <s v="-"/>
    <s v="-"/>
    <n v="0"/>
    <s v=" - "/>
    <s v="-"/>
    <s v="-"/>
    <s v="-"/>
    <s v="-"/>
    <s v="-"/>
    <n v="0"/>
    <s v=" - "/>
    <s v="-"/>
    <s v="-"/>
    <s v="-"/>
    <s v="-"/>
    <s v="-"/>
    <n v="0"/>
    <s v=" - "/>
    <s v="0"/>
    <s v="………..……......................................................................"/>
    <s v="ABDUL WAHID, S.Pd"/>
    <s v="NIP. 19720108 200003 1 005"/>
    <s v="Kepala SMKN-2 Muara Teweh"/>
    <s v=" "/>
  </r>
  <r>
    <n v="28"/>
    <s v="DESI TRISNAWATI, SP."/>
    <s v="19821213 201403 2 001"/>
    <s v="Tumbang Samba, 13 Desember 1982"/>
    <x v="0"/>
    <x v="0"/>
    <s v="PNS"/>
    <s v="Guru Pertama"/>
    <x v="4"/>
    <s v="SMKN-2 Muara Teweh"/>
    <s v="Dinas Pendidikan Prov. Kalteng"/>
    <s v="02 Tahun 00 Bulan"/>
    <s v=", Masa kerja seluruhnya 04 Tahun 10 Bulan"/>
    <s v="Jalan Indah Permai No.38 RT.14 RW.004 Kelurahan Lanjas"/>
    <s v="0812-5127-9038"/>
    <s v="Rp. 2.613.800,-"/>
    <s v="14.113.341.3-714.000"/>
    <s v="6205055312820002"/>
    <s v="B. 08012753"/>
    <s v="#28"/>
    <s v="MUHAMMAD SUSANTO"/>
    <s v="L"/>
    <s v="21 JULI 1982"/>
    <s v="KARYAWAN BUMN / BNI Muara Teweh"/>
    <s v="11 JULI 2008"/>
    <s v="SUAMI"/>
    <n v="1"/>
    <s v="Tertunjang"/>
    <s v="RAFI NURIZADI FAJRI"/>
    <s v="L"/>
    <s v="24 NOVEMBER 2009"/>
    <s v="SD"/>
    <s v="AK"/>
    <n v="1"/>
    <s v="Tertunjang"/>
    <s v="HANIF NURRIZIQ"/>
    <s v="L"/>
    <s v="02 APRIL 2013"/>
    <s v="SD"/>
    <s v="AK"/>
    <n v="1"/>
    <s v="Tertunjang"/>
    <s v="-"/>
    <s v="-"/>
    <s v="-"/>
    <s v="-"/>
    <s v="-"/>
    <n v="0"/>
    <s v=" - "/>
    <n v="2"/>
    <s v="………..……......................................................................"/>
    <s v="ABDUL WAHID, S.Pd"/>
    <s v="NIP. 19720108 200003 1 005"/>
    <s v="Kepala SMKN-2 Muara Teweh"/>
    <s v=" "/>
  </r>
  <r>
    <n v="29"/>
    <s v="MALYA ALMAL KANI, SE"/>
    <s v="19782704 199903 1 002"/>
    <s v="BENANGIN, 27 APRIL 1978"/>
    <x v="1"/>
    <x v="0"/>
    <s v="PNS"/>
    <s v="Kepala TU"/>
    <x v="2"/>
    <s v="SMKN-2 Muara Teweh"/>
    <s v="Dinas Pendidikan Prov. Kalteng"/>
    <s v="13 Tahun 07 Bulan"/>
    <s v=", Masa kerja seluruhnya 16 Tahun 00 Bulan"/>
    <s v="Jl. Padat Karya No. 24 RT.19 Muara Teweh"/>
    <s v="0821-5387-4530"/>
    <s v="Rp. 3.315.900,-"/>
    <s v="57.848.093.1-714.000"/>
    <s v="6205052704780003"/>
    <s v="I. 022649"/>
    <s v="#29"/>
    <s v="MIA UTAMI HANDAYANI, SP"/>
    <s v="P"/>
    <s v="17 MEI 1982"/>
    <s v="SWASTA"/>
    <s v="04 OKTOBER 2017"/>
    <s v="ISTRI"/>
    <n v="1"/>
    <s v="Tertunjang"/>
    <s v="YOLA ARTAMEVIA DINA TAUHIDA"/>
    <s v="P"/>
    <s v="07 MARET 1999"/>
    <s v="PTS"/>
    <s v="AK"/>
    <n v="1"/>
    <s v="Tertunjang"/>
    <s v="-"/>
    <s v="-"/>
    <s v="-"/>
    <s v="-"/>
    <s v="-"/>
    <n v="0"/>
    <s v=" - "/>
    <s v="-"/>
    <s v="-"/>
    <s v="-"/>
    <s v="-"/>
    <s v="-"/>
    <n v="0"/>
    <s v=" - "/>
    <n v="1"/>
    <s v="………..……......................................................................"/>
    <s v="ABDUL WAHID, S.Pd"/>
    <s v="NIP. 19720108 200003 1 005"/>
    <s v="Kepala SMKN-2 Muara Teweh"/>
    <s v=" "/>
  </r>
  <r>
    <n v="30"/>
    <s v="ONETH FAHRUDIN"/>
    <s v="19690620 199911 1 001"/>
    <s v="MUARA TEWEH, 20 JUNI 1969"/>
    <x v="1"/>
    <x v="0"/>
    <s v="PNS"/>
    <s v="Staf TU Pembantu Adminiistrasi Keuangan"/>
    <x v="5"/>
    <s v="SMKN-2 Muara Teweh"/>
    <s v="Dinas Pendidikan Prov. Kalteng"/>
    <s v="25 Tahun 00 Bulan"/>
    <s v=", Masa kerja seluruhnya 25 Tahun 08 Bulan"/>
    <s v="Jalan Pendreh Simpang Wonorejo RT.33 B, Kelurahan Melayu"/>
    <s v="0853-9304-0200"/>
    <s v="Rp.3.213.800,-"/>
    <s v="73.472.084.0-714.000"/>
    <s v="6205052006690001"/>
    <s v="J.064443"/>
    <s v="#30"/>
    <s v="SITI BULKIS, S.Pd"/>
    <s v="P"/>
    <s v="02 JANUARI 1967"/>
    <s v="PNS / Guru TK"/>
    <s v="29 SEPTEMBER 1988"/>
    <s v="ISTRI"/>
    <n v="1"/>
    <s v="Tertunjang"/>
    <s v="SUMARDI SEGA, S.Kep,Ners."/>
    <s v="L"/>
    <s v="27 JANUARI 1991"/>
    <s v="Dosen / Universitas Muhammadiyah Banjarmasin"/>
    <s v="AK"/>
    <n v="2"/>
    <s v="Tidak Tertunjang"/>
    <s v="NOR SYIFA MELDI TIYA"/>
    <s v="P"/>
    <s v="27 OKTOBER 1996"/>
    <s v="PTN"/>
    <s v="AK"/>
    <n v="1"/>
    <s v="Tertunjang"/>
    <s v="-"/>
    <s v="-"/>
    <s v="-"/>
    <s v="-"/>
    <s v="-"/>
    <n v="0"/>
    <s v=" - "/>
    <n v="2"/>
    <s v="………..……......................................................................"/>
    <s v="ABDUL WAHID, S.Pd"/>
    <s v="NIP. 19720108 200003 1 005"/>
    <s v="Kepala SMKN-2 Muara Teweh"/>
    <s v=" "/>
  </r>
  <r>
    <n v="31"/>
    <s v="JOHN HELMOTH"/>
    <s v="19790323 199903 1 005"/>
    <s v="MUARA TEWEH, 23 MARET 1979"/>
    <x v="1"/>
    <x v="0"/>
    <s v="PNS"/>
    <s v="Pelaksana / Pengadminstrasi Kepegawaian"/>
    <x v="5"/>
    <s v="SMKN-2 Muara Teweh"/>
    <s v="Dinas Pendidikan Prov. Kalteng"/>
    <s v="15 Tahun 07 Bulan"/>
    <s v=", Masa kerja seluruhnya 17 Tahun 00 Bulan"/>
    <s v="Komp. SMKN-2 Muara Teweh Jl. Puruk Cahu KM.07 M. Teweh"/>
    <s v="0852-4774-4880"/>
    <s v="Rp. 2.752.300,-"/>
    <s v="87.649.452.7-714.000"/>
    <s v="6205052303790008"/>
    <s v="I. 032317"/>
    <s v="#31"/>
    <s v="LAMSIAH HATUTE, S.Pd"/>
    <s v="P"/>
    <s v="20 N0VEMBER 1976"/>
    <s v="Guru Honorer / TK. Negeri Pembina"/>
    <s v="16 JULI 1997"/>
    <s v="ISTRI"/>
    <n v="1"/>
    <s v="Tertunjang"/>
    <s v="ELMA HELNA ASTUTI"/>
    <s v="P"/>
    <s v="28 MARET 1998"/>
    <s v="SWASTA"/>
    <s v="AK"/>
    <n v="1"/>
    <s v="Tertunjang"/>
    <s v="FITIRIO HELMOTH"/>
    <s v="L"/>
    <s v="04 NOVEMBER 2005"/>
    <s v="SMP"/>
    <s v="AK"/>
    <n v="1"/>
    <s v="Tertunjang"/>
    <s v="-"/>
    <s v="-"/>
    <s v="-"/>
    <s v="-"/>
    <s v="-"/>
    <n v="0"/>
    <s v=" - "/>
    <n v="2"/>
    <s v="………..……......................................................................"/>
    <s v="ABDUL WAHID, S.Pd"/>
    <s v="NIP. 19720108 200003 1 005"/>
    <s v="Kepala SMKN-2 Muara Teweh"/>
    <s v="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4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G3:BG27" firstHeaderRow="1" firstDataRow="1" firstDataCol="1"/>
  <pivotFields count="55">
    <pivotField showAll="0"/>
    <pivotField showAll="0"/>
    <pivotField showAll="0"/>
    <pivotField showAll="0"/>
    <pivotField axis="axisRow" showAll="0">
      <items count="3">
        <item x="1"/>
        <item x="0"/>
        <item t="default"/>
      </items>
    </pivotField>
    <pivotField axis="axisRow" showAll="0">
      <items count="5">
        <item x="3"/>
        <item x="0"/>
        <item x="2"/>
        <item x="1"/>
        <item t="default"/>
      </items>
    </pivotField>
    <pivotField showAll="0"/>
    <pivotField showAll="0"/>
    <pivotField axis="axisRow" showAll="0">
      <items count="7">
        <item x="0"/>
        <item x="3"/>
        <item x="4"/>
        <item x="1"/>
        <item x="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4"/>
    <field x="5"/>
    <field x="8"/>
  </rowFields>
  <rowItems count="24">
    <i>
      <x/>
    </i>
    <i r="1">
      <x/>
    </i>
    <i r="2">
      <x v="1"/>
    </i>
    <i r="1">
      <x v="1"/>
    </i>
    <i r="2">
      <x v="4"/>
    </i>
    <i r="2">
      <x v="5"/>
    </i>
    <i r="1">
      <x v="2"/>
    </i>
    <i r="2">
      <x v="2"/>
    </i>
    <i r="1">
      <x v="3"/>
    </i>
    <i r="2">
      <x v="1"/>
    </i>
    <i>
      <x v="1"/>
    </i>
    <i r="1">
      <x v="1"/>
    </i>
    <i r="2">
      <x/>
    </i>
    <i r="2">
      <x v="1"/>
    </i>
    <i r="2">
      <x v="2"/>
    </i>
    <i r="2">
      <x v="3"/>
    </i>
    <i r="2">
      <x v="4"/>
    </i>
    <i r="1">
      <x v="2"/>
    </i>
    <i r="2">
      <x v="4"/>
    </i>
    <i r="1">
      <x v="3"/>
    </i>
    <i r="2">
      <x v="1"/>
    </i>
    <i r="2">
      <x v="3"/>
    </i>
    <i r="2">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3" Type="http://schemas.openxmlformats.org/officeDocument/2006/relationships/hyperlink" Target="mailto:lilikmulyani1981@gmail.com" TargetMode="External"/><Relationship Id="rId18" Type="http://schemas.openxmlformats.org/officeDocument/2006/relationships/hyperlink" Target="mailto:jumia3701@gmail.com" TargetMode="External"/><Relationship Id="rId26" Type="http://schemas.openxmlformats.org/officeDocument/2006/relationships/hyperlink" Target="mailto:gramadhan481@gmail.com" TargetMode="External"/><Relationship Id="rId39" Type="http://schemas.openxmlformats.org/officeDocument/2006/relationships/hyperlink" Target="mailto:201512493634@guruku.id" TargetMode="External"/><Relationship Id="rId21" Type="http://schemas.openxmlformats.org/officeDocument/2006/relationships/hyperlink" Target="mailto:indramishel@gmail.com" TargetMode="External"/><Relationship Id="rId34" Type="http://schemas.openxmlformats.org/officeDocument/2006/relationships/hyperlink" Target="mailto:201501902130@guruku.id" TargetMode="External"/><Relationship Id="rId42" Type="http://schemas.openxmlformats.org/officeDocument/2006/relationships/hyperlink" Target="mailto:201501041432@guruku.id" TargetMode="External"/><Relationship Id="rId47" Type="http://schemas.openxmlformats.org/officeDocument/2006/relationships/hyperlink" Target="mailto:201500428931@guruku.id" TargetMode="External"/><Relationship Id="rId50" Type="http://schemas.openxmlformats.org/officeDocument/2006/relationships/hyperlink" Target="mailto:201500104899@guruku.id" TargetMode="External"/><Relationship Id="rId55" Type="http://schemas.openxmlformats.org/officeDocument/2006/relationships/hyperlink" Target="mailto:3520095607910001@guruku.id" TargetMode="External"/><Relationship Id="rId7" Type="http://schemas.openxmlformats.org/officeDocument/2006/relationships/hyperlink" Target="mailto:sardaniwati1966@gmail.com" TargetMode="External"/><Relationship Id="rId12" Type="http://schemas.openxmlformats.org/officeDocument/2006/relationships/hyperlink" Target="mailto:yunaedie@yahoo.com" TargetMode="External"/><Relationship Id="rId17" Type="http://schemas.openxmlformats.org/officeDocument/2006/relationships/hyperlink" Target="mailto:dinamarlinaspdi@gmail.com" TargetMode="External"/><Relationship Id="rId25" Type="http://schemas.openxmlformats.org/officeDocument/2006/relationships/hyperlink" Target="mailto:desi.trisnawati2001@gmail.com" TargetMode="External"/><Relationship Id="rId33" Type="http://schemas.openxmlformats.org/officeDocument/2006/relationships/hyperlink" Target="mailto:201511571165@guruku.id" TargetMode="External"/><Relationship Id="rId38" Type="http://schemas.openxmlformats.org/officeDocument/2006/relationships/hyperlink" Target="mailto:201510069287@guruku.id" TargetMode="External"/><Relationship Id="rId46" Type="http://schemas.openxmlformats.org/officeDocument/2006/relationships/hyperlink" Target="mailto:201502422017@guruku.id" TargetMode="External"/><Relationship Id="rId2" Type="http://schemas.openxmlformats.org/officeDocument/2006/relationships/hyperlink" Target="mailto:rusydina1962@gmail.com" TargetMode="External"/><Relationship Id="rId16" Type="http://schemas.openxmlformats.org/officeDocument/2006/relationships/hyperlink" Target="mailto:risarianyvares@gmail.com" TargetMode="External"/><Relationship Id="rId20" Type="http://schemas.openxmlformats.org/officeDocument/2006/relationships/hyperlink" Target="mailto:rsyah1976@gmail.com" TargetMode="External"/><Relationship Id="rId29" Type="http://schemas.openxmlformats.org/officeDocument/2006/relationships/hyperlink" Target="mailto:nurmafitta@yahoo.com" TargetMode="External"/><Relationship Id="rId41" Type="http://schemas.openxmlformats.org/officeDocument/2006/relationships/hyperlink" Target="mailto:201501780793@guruku.id" TargetMode="External"/><Relationship Id="rId54" Type="http://schemas.openxmlformats.org/officeDocument/2006/relationships/hyperlink" Target="mailto:201699761924@guruku.id" TargetMode="External"/><Relationship Id="rId1" Type="http://schemas.openxmlformats.org/officeDocument/2006/relationships/hyperlink" Target="mailto:wahid72mat@gmail.com" TargetMode="External"/><Relationship Id="rId6" Type="http://schemas.openxmlformats.org/officeDocument/2006/relationships/hyperlink" Target="mailto:indykusay90@gmail.com" TargetMode="External"/><Relationship Id="rId11" Type="http://schemas.openxmlformats.org/officeDocument/2006/relationships/hyperlink" Target="mailto:Hellensibarani@yahoo.co.id" TargetMode="External"/><Relationship Id="rId24" Type="http://schemas.openxmlformats.org/officeDocument/2006/relationships/hyperlink" Target="mailto:prasetiono1981@gmail.com" TargetMode="External"/><Relationship Id="rId32" Type="http://schemas.openxmlformats.org/officeDocument/2006/relationships/hyperlink" Target="mailto:201512469856@guruku.id" TargetMode="External"/><Relationship Id="rId37" Type="http://schemas.openxmlformats.org/officeDocument/2006/relationships/hyperlink" Target="mailto:201501111393@guruku.id" TargetMode="External"/><Relationship Id="rId40" Type="http://schemas.openxmlformats.org/officeDocument/2006/relationships/hyperlink" Target="mailto:201511509916@guruku.id" TargetMode="External"/><Relationship Id="rId45" Type="http://schemas.openxmlformats.org/officeDocument/2006/relationships/hyperlink" Target="mailto:201501710759@guruku.id" TargetMode="External"/><Relationship Id="rId53" Type="http://schemas.openxmlformats.org/officeDocument/2006/relationships/hyperlink" Target="mailto:201503106429@guruku.id" TargetMode="External"/><Relationship Id="rId5" Type="http://schemas.openxmlformats.org/officeDocument/2006/relationships/hyperlink" Target="mailto:asmarida1976@gmail.com" TargetMode="External"/><Relationship Id="rId15" Type="http://schemas.openxmlformats.org/officeDocument/2006/relationships/hyperlink" Target="mailto:wantiprima@yahoo.com" TargetMode="External"/><Relationship Id="rId23" Type="http://schemas.openxmlformats.org/officeDocument/2006/relationships/hyperlink" Target="mailto:sumiati1987@gmail.com" TargetMode="External"/><Relationship Id="rId28" Type="http://schemas.openxmlformats.org/officeDocument/2006/relationships/hyperlink" Target="mailto:trie.mtw@gmail.com" TargetMode="External"/><Relationship Id="rId36" Type="http://schemas.openxmlformats.org/officeDocument/2006/relationships/hyperlink" Target="mailto:201511025003@guruku.id" TargetMode="External"/><Relationship Id="rId49" Type="http://schemas.openxmlformats.org/officeDocument/2006/relationships/hyperlink" Target="mailto:201502616071@guruku.id" TargetMode="External"/><Relationship Id="rId10" Type="http://schemas.openxmlformats.org/officeDocument/2006/relationships/hyperlink" Target="mailto:jhonrangin3@gmail.com" TargetMode="External"/><Relationship Id="rId19" Type="http://schemas.openxmlformats.org/officeDocument/2006/relationships/hyperlink" Target="mailto:ermelinsiana@gmail.com" TargetMode="External"/><Relationship Id="rId31" Type="http://schemas.openxmlformats.org/officeDocument/2006/relationships/hyperlink" Target="mailto:201512342766@guruku.id" TargetMode="External"/><Relationship Id="rId44" Type="http://schemas.openxmlformats.org/officeDocument/2006/relationships/hyperlink" Target="mailto:201502181388@guruku.id" TargetMode="External"/><Relationship Id="rId52" Type="http://schemas.openxmlformats.org/officeDocument/2006/relationships/hyperlink" Target="mailto:201503106424@guruku.id" TargetMode="External"/><Relationship Id="rId4" Type="http://schemas.openxmlformats.org/officeDocument/2006/relationships/hyperlink" Target="mailto:tuyati@yahoo.com" TargetMode="External"/><Relationship Id="rId9" Type="http://schemas.openxmlformats.org/officeDocument/2006/relationships/hyperlink" Target="mailto:201512493634@guruku.id" TargetMode="External"/><Relationship Id="rId14" Type="http://schemas.openxmlformats.org/officeDocument/2006/relationships/hyperlink" Target="mailto:2001501026736@guruku.id" TargetMode="External"/><Relationship Id="rId22" Type="http://schemas.openxmlformats.org/officeDocument/2006/relationships/hyperlink" Target="mailto:herbetsedem1984@gmail.com" TargetMode="External"/><Relationship Id="rId27" Type="http://schemas.openxmlformats.org/officeDocument/2006/relationships/hyperlink" Target="mailto:Hanafibima0890@yahoo.com" TargetMode="External"/><Relationship Id="rId30" Type="http://schemas.openxmlformats.org/officeDocument/2006/relationships/hyperlink" Target="mailto:Ivonicantik1323@gmail.com" TargetMode="External"/><Relationship Id="rId35" Type="http://schemas.openxmlformats.org/officeDocument/2006/relationships/hyperlink" Target="mailto:201511533772@guruku.id" TargetMode="External"/><Relationship Id="rId43" Type="http://schemas.openxmlformats.org/officeDocument/2006/relationships/hyperlink" Target="mailto:201501026736@guruku.id" TargetMode="External"/><Relationship Id="rId48" Type="http://schemas.openxmlformats.org/officeDocument/2006/relationships/hyperlink" Target="mailto:201501848282@guruku.id" TargetMode="External"/><Relationship Id="rId56" Type="http://schemas.openxmlformats.org/officeDocument/2006/relationships/printerSettings" Target="../printerSettings/printerSettings3.bin"/><Relationship Id="rId8" Type="http://schemas.openxmlformats.org/officeDocument/2006/relationships/hyperlink" Target="mailto:helmawatibirayang@gmail.com" TargetMode="External"/><Relationship Id="rId51" Type="http://schemas.openxmlformats.org/officeDocument/2006/relationships/hyperlink" Target="mailto:201503106423@guruku.id" TargetMode="External"/><Relationship Id="rId3" Type="http://schemas.openxmlformats.org/officeDocument/2006/relationships/hyperlink" Target="mailto:setyowaningsih9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I39"/>
  <sheetViews>
    <sheetView tabSelected="1" workbookViewId="0">
      <pane xSplit="2" ySplit="3" topLeftCell="BA11" activePane="bottomRight" state="frozen"/>
      <selection pane="topRight" activeCell="C1" sqref="C1"/>
      <selection pane="bottomLeft" activeCell="A5" sqref="A5"/>
      <selection pane="bottomRight" activeCell="BI3" sqref="BI3"/>
    </sheetView>
  </sheetViews>
  <sheetFormatPr defaultColWidth="9.140625" defaultRowHeight="15"/>
  <cols>
    <col min="1" max="1" width="3.28515625" style="11" bestFit="1" customWidth="1"/>
    <col min="2" max="2" width="27.28515625" style="11" customWidth="1"/>
    <col min="3" max="3" width="20.5703125" style="11" customWidth="1"/>
    <col min="4" max="4" width="32.42578125" style="11" bestFit="1" customWidth="1"/>
    <col min="5" max="5" width="15.85546875" style="18" bestFit="1" customWidth="1"/>
    <col min="6" max="6" width="8.85546875" style="18" bestFit="1" customWidth="1"/>
    <col min="7" max="7" width="12.5703125" style="18" customWidth="1"/>
    <col min="8" max="8" width="37.140625" style="18" bestFit="1" customWidth="1"/>
    <col min="9" max="9" width="20.42578125" style="18" customWidth="1"/>
    <col min="10" max="10" width="20.7109375" style="18" bestFit="1" customWidth="1"/>
    <col min="11" max="11" width="29" style="18" bestFit="1" customWidth="1"/>
    <col min="12" max="12" width="19.5703125" style="18" customWidth="1"/>
    <col min="13" max="13" width="38.85546875" style="18" bestFit="1" customWidth="1"/>
    <col min="14" max="14" width="54.5703125" style="18" bestFit="1" customWidth="1"/>
    <col min="15" max="15" width="14.85546875" style="18" bestFit="1" customWidth="1"/>
    <col min="16" max="16" width="15.42578125" style="18" customWidth="1"/>
    <col min="17" max="17" width="19.140625" style="18" bestFit="1" customWidth="1"/>
    <col min="18" max="18" width="18.28515625" style="18" bestFit="1" customWidth="1"/>
    <col min="19" max="19" width="17.42578125" style="18" customWidth="1"/>
    <col min="20" max="20" width="14.42578125" style="18" customWidth="1"/>
    <col min="21" max="21" width="33" style="162" bestFit="1" customWidth="1"/>
    <col min="22" max="22" width="8.42578125" style="162" bestFit="1" customWidth="1"/>
    <col min="23" max="23" width="28.5703125" style="162" bestFit="1" customWidth="1"/>
    <col min="24" max="24" width="41.42578125" style="162" bestFit="1" customWidth="1"/>
    <col min="25" max="25" width="22.5703125" style="162" bestFit="1" customWidth="1"/>
    <col min="26" max="26" width="22.5703125" style="162" customWidth="1"/>
    <col min="27" max="27" width="4.42578125" style="162" customWidth="1"/>
    <col min="28" max="28" width="22.5703125" style="162" customWidth="1"/>
    <col min="29" max="29" width="36.42578125" style="162" bestFit="1" customWidth="1"/>
    <col min="30" max="30" width="3.85546875" style="162" bestFit="1" customWidth="1"/>
    <col min="31" max="31" width="19.5703125" style="162" bestFit="1" customWidth="1"/>
    <col min="32" max="32" width="27.42578125" style="162" bestFit="1" customWidth="1"/>
    <col min="33" max="33" width="14.28515625" style="162" bestFit="1" customWidth="1"/>
    <col min="34" max="34" width="4.140625" style="162" customWidth="1"/>
    <col min="35" max="35" width="20" style="162" bestFit="1" customWidth="1"/>
    <col min="36" max="36" width="36.7109375" style="162" bestFit="1" customWidth="1"/>
    <col min="37" max="37" width="4.7109375" style="162" bestFit="1" customWidth="1"/>
    <col min="38" max="38" width="19.140625" style="162" bestFit="1" customWidth="1"/>
    <col min="39" max="39" width="26.28515625" style="162" bestFit="1" customWidth="1"/>
    <col min="40" max="40" width="14.85546875" style="162" bestFit="1" customWidth="1"/>
    <col min="41" max="41" width="5.28515625" style="162" customWidth="1"/>
    <col min="42" max="42" width="15.85546875" style="162" bestFit="1" customWidth="1"/>
    <col min="43" max="43" width="36.7109375" style="162" bestFit="1" customWidth="1"/>
    <col min="44" max="44" width="3.85546875" style="162" bestFit="1" customWidth="1"/>
    <col min="45" max="45" width="18" style="162" bestFit="1" customWidth="1"/>
    <col min="46" max="46" width="26.28515625" style="162" bestFit="1" customWidth="1"/>
    <col min="47" max="47" width="14.85546875" style="162" bestFit="1" customWidth="1"/>
    <col min="48" max="48" width="5.28515625" style="162" customWidth="1"/>
    <col min="49" max="49" width="15.85546875" style="162" bestFit="1" customWidth="1"/>
    <col min="50" max="50" width="14.140625" style="18" bestFit="1" customWidth="1"/>
    <col min="51" max="51" width="27" style="11" bestFit="1" customWidth="1"/>
    <col min="52" max="52" width="23.5703125" style="11" bestFit="1" customWidth="1"/>
    <col min="53" max="53" width="25.28515625" style="11" bestFit="1" customWidth="1"/>
    <col min="54" max="54" width="29.85546875" style="11" bestFit="1" customWidth="1"/>
    <col min="55" max="55" width="24.5703125" style="11" bestFit="1" customWidth="1"/>
    <col min="56" max="58" width="9.140625" style="11"/>
    <col min="59" max="59" width="27.42578125" style="11" bestFit="1" customWidth="1"/>
    <col min="60" max="16384" width="9.140625" style="11"/>
  </cols>
  <sheetData>
    <row r="1" spans="1:61">
      <c r="A1" s="311" t="s">
        <v>19</v>
      </c>
      <c r="B1" s="311"/>
      <c r="C1" s="311"/>
      <c r="I1" s="161"/>
    </row>
    <row r="2" spans="1:61" ht="12.75" customHeight="1"/>
    <row r="3" spans="1:61" s="289" customFormat="1" ht="36.75" customHeight="1">
      <c r="A3" s="282" t="s">
        <v>20</v>
      </c>
      <c r="B3" s="282" t="s">
        <v>21</v>
      </c>
      <c r="C3" s="282" t="s">
        <v>22</v>
      </c>
      <c r="D3" s="282" t="s">
        <v>137</v>
      </c>
      <c r="E3" s="283" t="s">
        <v>138</v>
      </c>
      <c r="F3" s="283" t="s">
        <v>141</v>
      </c>
      <c r="G3" s="283" t="s">
        <v>142</v>
      </c>
      <c r="H3" s="283" t="s">
        <v>218</v>
      </c>
      <c r="I3" s="284" t="s">
        <v>24</v>
      </c>
      <c r="J3" s="283" t="s">
        <v>25</v>
      </c>
      <c r="K3" s="283" t="s">
        <v>220</v>
      </c>
      <c r="L3" s="283" t="s">
        <v>222</v>
      </c>
      <c r="M3" s="283" t="s">
        <v>670</v>
      </c>
      <c r="N3" s="283" t="s">
        <v>146</v>
      </c>
      <c r="O3" s="283" t="s">
        <v>223</v>
      </c>
      <c r="P3" s="283" t="s">
        <v>224</v>
      </c>
      <c r="Q3" s="283" t="s">
        <v>225</v>
      </c>
      <c r="R3" s="283" t="s">
        <v>226</v>
      </c>
      <c r="S3" s="283" t="s">
        <v>23</v>
      </c>
      <c r="T3" s="282" t="s">
        <v>301</v>
      </c>
      <c r="U3" s="286" t="s">
        <v>231</v>
      </c>
      <c r="V3" s="285" t="s">
        <v>916</v>
      </c>
      <c r="W3" s="286" t="s">
        <v>238</v>
      </c>
      <c r="X3" s="287" t="s">
        <v>250</v>
      </c>
      <c r="Y3" s="286" t="s">
        <v>234</v>
      </c>
      <c r="Z3" s="286" t="s">
        <v>237</v>
      </c>
      <c r="AA3" s="312" t="s">
        <v>290</v>
      </c>
      <c r="AB3" s="313"/>
      <c r="AC3" s="286" t="s">
        <v>227</v>
      </c>
      <c r="AD3" s="285" t="s">
        <v>917</v>
      </c>
      <c r="AE3" s="286" t="s">
        <v>232</v>
      </c>
      <c r="AF3" s="286" t="s">
        <v>235</v>
      </c>
      <c r="AG3" s="286" t="s">
        <v>228</v>
      </c>
      <c r="AH3" s="314" t="s">
        <v>288</v>
      </c>
      <c r="AI3" s="313"/>
      <c r="AJ3" s="286" t="s">
        <v>229</v>
      </c>
      <c r="AK3" s="285" t="s">
        <v>916</v>
      </c>
      <c r="AL3" s="286" t="s">
        <v>233</v>
      </c>
      <c r="AM3" s="286" t="s">
        <v>236</v>
      </c>
      <c r="AN3" s="286" t="s">
        <v>230</v>
      </c>
      <c r="AO3" s="314" t="s">
        <v>288</v>
      </c>
      <c r="AP3" s="313"/>
      <c r="AQ3" s="288" t="s">
        <v>663</v>
      </c>
      <c r="AR3" s="285" t="s">
        <v>917</v>
      </c>
      <c r="AS3" s="288" t="s">
        <v>664</v>
      </c>
      <c r="AT3" s="288" t="s">
        <v>665</v>
      </c>
      <c r="AU3" s="288" t="s">
        <v>666</v>
      </c>
      <c r="AV3" s="314" t="s">
        <v>288</v>
      </c>
      <c r="AW3" s="313"/>
      <c r="AX3" s="282" t="s">
        <v>243</v>
      </c>
      <c r="AY3" s="282" t="s">
        <v>852</v>
      </c>
      <c r="AZ3" s="282" t="s">
        <v>854</v>
      </c>
      <c r="BA3" s="282" t="s">
        <v>856</v>
      </c>
      <c r="BB3" s="282" t="s">
        <v>859</v>
      </c>
      <c r="BC3" s="282" t="s">
        <v>861</v>
      </c>
      <c r="BG3" s="348" t="s">
        <v>996</v>
      </c>
      <c r="BH3"/>
      <c r="BI3"/>
    </row>
    <row r="4" spans="1:61" s="253" customFormat="1" ht="25.5" customHeight="1" thickBot="1">
      <c r="A4" s="121">
        <v>1</v>
      </c>
      <c r="B4" s="12" t="s">
        <v>26</v>
      </c>
      <c r="C4" s="13" t="s">
        <v>27</v>
      </c>
      <c r="D4" s="14" t="s">
        <v>110</v>
      </c>
      <c r="E4" s="14" t="s">
        <v>139</v>
      </c>
      <c r="F4" s="14" t="s">
        <v>143</v>
      </c>
      <c r="G4" s="31" t="s">
        <v>15</v>
      </c>
      <c r="H4" s="122" t="s">
        <v>983</v>
      </c>
      <c r="I4" s="250" t="s">
        <v>28</v>
      </c>
      <c r="J4" s="14" t="s">
        <v>219</v>
      </c>
      <c r="K4" s="14" t="s">
        <v>221</v>
      </c>
      <c r="L4" s="297" t="s">
        <v>984</v>
      </c>
      <c r="M4" s="120" t="s">
        <v>671</v>
      </c>
      <c r="N4" s="30" t="s">
        <v>651</v>
      </c>
      <c r="O4" s="112" t="s">
        <v>148</v>
      </c>
      <c r="P4" s="30" t="s">
        <v>652</v>
      </c>
      <c r="Q4" s="30" t="s">
        <v>654</v>
      </c>
      <c r="R4" s="112" t="s">
        <v>653</v>
      </c>
      <c r="S4" s="303" t="s">
        <v>655</v>
      </c>
      <c r="T4" s="13" t="s">
        <v>305</v>
      </c>
      <c r="U4" s="200" t="s">
        <v>656</v>
      </c>
      <c r="V4" s="242" t="str">
        <f>IF(E4="Laki-laki","P","L")</f>
        <v>P</v>
      </c>
      <c r="W4" s="251" t="s">
        <v>657</v>
      </c>
      <c r="X4" s="291" t="s">
        <v>976</v>
      </c>
      <c r="Y4" s="251" t="s">
        <v>658</v>
      </c>
      <c r="Z4" s="14" t="str">
        <f>IF(E4="Laki-laki","ISTRI","SUAMI")</f>
        <v>ISTRI</v>
      </c>
      <c r="AA4" s="31">
        <v>1</v>
      </c>
      <c r="AB4" s="14" t="str">
        <f>IF(AA4=0," - ",IF(AA4=1,"Tertunjang",IF(AA4=2,"Tidak Tertunjang")))</f>
        <v>Tertunjang</v>
      </c>
      <c r="AC4" s="200" t="s">
        <v>659</v>
      </c>
      <c r="AD4" s="252" t="s">
        <v>901</v>
      </c>
      <c r="AE4" s="251" t="s">
        <v>660</v>
      </c>
      <c r="AF4" s="291" t="s">
        <v>972</v>
      </c>
      <c r="AG4" s="242" t="s">
        <v>8</v>
      </c>
      <c r="AH4" s="31">
        <v>1</v>
      </c>
      <c r="AI4" s="14" t="str">
        <f>IF(AH4=0," - ",IF(AH4=1,"Tertunjang",IF(AH4=2,"Tidak Tertunjang")))</f>
        <v>Tertunjang</v>
      </c>
      <c r="AJ4" s="200" t="s">
        <v>661</v>
      </c>
      <c r="AK4" s="252" t="s">
        <v>900</v>
      </c>
      <c r="AL4" s="251" t="s">
        <v>662</v>
      </c>
      <c r="AM4" s="291" t="s">
        <v>973</v>
      </c>
      <c r="AN4" s="200" t="s">
        <v>8</v>
      </c>
      <c r="AO4" s="31">
        <v>1</v>
      </c>
      <c r="AP4" s="14" t="str">
        <f>IF(AO4=0," - ",IF(AO4=1,"Tertunjang",IF(AO4=2,"Tidak Tertunjang")))</f>
        <v>Tertunjang</v>
      </c>
      <c r="AQ4" s="200" t="s">
        <v>667</v>
      </c>
      <c r="AR4" s="252" t="s">
        <v>901</v>
      </c>
      <c r="AS4" s="251" t="s">
        <v>668</v>
      </c>
      <c r="AT4" s="200" t="s">
        <v>669</v>
      </c>
      <c r="AU4" s="200" t="s">
        <v>8</v>
      </c>
      <c r="AV4" s="31">
        <v>2</v>
      </c>
      <c r="AW4" s="14" t="str">
        <f t="shared" ref="AW4" si="0">IF(AV4=0," ",IF(AV4=1,"Tertunjang",IF(AV4=2,"Tidak Tertunjang")))</f>
        <v>Tidak Tertunjang</v>
      </c>
      <c r="AX4" s="121">
        <v>3</v>
      </c>
      <c r="AY4" s="261" t="s">
        <v>977</v>
      </c>
      <c r="AZ4" s="253" t="s">
        <v>855</v>
      </c>
      <c r="BA4" s="254" t="s">
        <v>857</v>
      </c>
      <c r="BB4" s="305" t="s">
        <v>989</v>
      </c>
      <c r="BC4" s="254" t="s">
        <v>862</v>
      </c>
      <c r="BG4" s="349" t="s">
        <v>139</v>
      </c>
      <c r="BH4"/>
      <c r="BI4"/>
    </row>
    <row r="5" spans="1:61" s="129" customFormat="1" ht="14.45" customHeight="1" thickBot="1">
      <c r="A5" s="121">
        <v>2</v>
      </c>
      <c r="B5" s="269" t="s">
        <v>30</v>
      </c>
      <c r="C5" s="16" t="s">
        <v>31</v>
      </c>
      <c r="D5" s="17" t="s">
        <v>111</v>
      </c>
      <c r="E5" s="17" t="s">
        <v>140</v>
      </c>
      <c r="F5" s="14" t="s">
        <v>143</v>
      </c>
      <c r="G5" s="31" t="s">
        <v>15</v>
      </c>
      <c r="H5" s="130" t="s">
        <v>29</v>
      </c>
      <c r="I5" s="123" t="s">
        <v>28</v>
      </c>
      <c r="J5" s="14" t="s">
        <v>219</v>
      </c>
      <c r="K5" s="14" t="s">
        <v>221</v>
      </c>
      <c r="L5" s="270" t="s">
        <v>886</v>
      </c>
      <c r="M5" s="114"/>
      <c r="N5" s="27" t="s">
        <v>150</v>
      </c>
      <c r="O5" s="109" t="s">
        <v>151</v>
      </c>
      <c r="P5" s="271" t="s">
        <v>875</v>
      </c>
      <c r="Q5" s="272" t="s">
        <v>876</v>
      </c>
      <c r="R5" s="53" t="s">
        <v>152</v>
      </c>
      <c r="S5" s="245" t="s">
        <v>884</v>
      </c>
      <c r="T5" s="48" t="s">
        <v>306</v>
      </c>
      <c r="U5" s="266" t="s">
        <v>877</v>
      </c>
      <c r="V5" s="242" t="str">
        <f t="shared" ref="V5:V34" si="1">IF(E5="Laki-laki","P","L")</f>
        <v>L</v>
      </c>
      <c r="W5" s="267" t="s">
        <v>878</v>
      </c>
      <c r="X5" s="239" t="s">
        <v>915</v>
      </c>
      <c r="Y5" s="267" t="s">
        <v>879</v>
      </c>
      <c r="Z5" s="126" t="str">
        <f t="shared" ref="Z5:Z34" si="2">IF(E5="Laki-laki","ISTRI","SUAMI")</f>
        <v>SUAMI</v>
      </c>
      <c r="AA5" s="127">
        <v>2</v>
      </c>
      <c r="AB5" s="126" t="str">
        <f t="shared" ref="AB5:AB34" si="3">IF(AA5=0," - ",IF(AA5=1,"Tertunjang",IF(AA5=2,"Tidak Tertunjang")))</f>
        <v>Tidak Tertunjang</v>
      </c>
      <c r="AC5" s="239" t="s">
        <v>880</v>
      </c>
      <c r="AD5" s="239" t="s">
        <v>901</v>
      </c>
      <c r="AE5" s="267" t="s">
        <v>881</v>
      </c>
      <c r="AF5" s="277" t="s">
        <v>950</v>
      </c>
      <c r="AG5" s="268" t="s">
        <v>8</v>
      </c>
      <c r="AH5" s="127">
        <v>2</v>
      </c>
      <c r="AI5" s="126" t="str">
        <f t="shared" ref="AI5:AI34" si="4">IF(AH5=0," - ",IF(AH5=1,"Tertunjang",IF(AH5=2,"Tidak Tertunjang")))</f>
        <v>Tidak Tertunjang</v>
      </c>
      <c r="AJ5" s="266" t="s">
        <v>882</v>
      </c>
      <c r="AK5" s="239" t="s">
        <v>900</v>
      </c>
      <c r="AL5" s="267" t="s">
        <v>883</v>
      </c>
      <c r="AM5" s="277" t="s">
        <v>950</v>
      </c>
      <c r="AN5" s="266" t="s">
        <v>8</v>
      </c>
      <c r="AO5" s="127">
        <v>2</v>
      </c>
      <c r="AP5" s="126" t="str">
        <f t="shared" ref="AP5:AP34" si="5">IF(AO5=0," - ",IF(AO5=1,"Tertunjang",IF(AO5=2,"Tidak Tertunjang")))</f>
        <v>Tidak Tertunjang</v>
      </c>
      <c r="AQ5" s="124" t="s">
        <v>12</v>
      </c>
      <c r="AR5" s="249" t="s">
        <v>12</v>
      </c>
      <c r="AS5" s="124" t="s">
        <v>12</v>
      </c>
      <c r="AT5" s="124" t="s">
        <v>12</v>
      </c>
      <c r="AU5" s="124" t="s">
        <v>12</v>
      </c>
      <c r="AV5" s="127">
        <v>0</v>
      </c>
      <c r="AW5" s="126" t="str">
        <f>IF(AV5=0," - ",IF(AV5=1,"Tertunjang",IF(AV5=2,"Tidak Tertunjang")))</f>
        <v xml:space="preserve"> - </v>
      </c>
      <c r="AX5" s="128">
        <v>2</v>
      </c>
      <c r="AY5" s="261" t="s">
        <v>977</v>
      </c>
      <c r="AZ5" s="197" t="s">
        <v>26</v>
      </c>
      <c r="BA5" s="17" t="s">
        <v>858</v>
      </c>
      <c r="BB5" s="17" t="s">
        <v>860</v>
      </c>
      <c r="BC5" s="17" t="str">
        <f>" "</f>
        <v xml:space="preserve"> </v>
      </c>
      <c r="BG5" s="350" t="s">
        <v>782</v>
      </c>
      <c r="BH5"/>
      <c r="BI5"/>
    </row>
    <row r="6" spans="1:61" s="129" customFormat="1" ht="14.45" customHeight="1" thickBot="1">
      <c r="A6" s="121">
        <v>3</v>
      </c>
      <c r="B6" s="19" t="s">
        <v>32</v>
      </c>
      <c r="C6" s="16" t="s">
        <v>33</v>
      </c>
      <c r="D6" s="17" t="s">
        <v>112</v>
      </c>
      <c r="E6" s="17" t="s">
        <v>140</v>
      </c>
      <c r="F6" s="14" t="s">
        <v>143</v>
      </c>
      <c r="G6" s="31" t="s">
        <v>15</v>
      </c>
      <c r="H6" s="130" t="s">
        <v>29</v>
      </c>
      <c r="I6" s="123" t="s">
        <v>28</v>
      </c>
      <c r="J6" s="14" t="s">
        <v>219</v>
      </c>
      <c r="K6" s="14" t="s">
        <v>221</v>
      </c>
      <c r="L6" s="49" t="s">
        <v>302</v>
      </c>
      <c r="M6" s="115"/>
      <c r="N6" s="29" t="s">
        <v>153</v>
      </c>
      <c r="O6" s="109" t="s">
        <v>154</v>
      </c>
      <c r="P6" s="29" t="s">
        <v>303</v>
      </c>
      <c r="Q6" s="29" t="s">
        <v>672</v>
      </c>
      <c r="R6" s="109" t="s">
        <v>155</v>
      </c>
      <c r="S6" s="15" t="s">
        <v>34</v>
      </c>
      <c r="T6" s="13" t="s">
        <v>307</v>
      </c>
      <c r="U6" s="163" t="s">
        <v>304</v>
      </c>
      <c r="V6" s="242" t="str">
        <f t="shared" si="1"/>
        <v>L</v>
      </c>
      <c r="W6" s="164" t="s">
        <v>673</v>
      </c>
      <c r="X6" s="239" t="s">
        <v>906</v>
      </c>
      <c r="Y6" s="164" t="s">
        <v>674</v>
      </c>
      <c r="Z6" s="126" t="str">
        <f t="shared" si="2"/>
        <v>SUAMI</v>
      </c>
      <c r="AA6" s="127">
        <v>2</v>
      </c>
      <c r="AB6" s="126" t="str">
        <f t="shared" si="3"/>
        <v>Tidak Tertunjang</v>
      </c>
      <c r="AC6" s="165" t="s">
        <v>675</v>
      </c>
      <c r="AD6" s="239" t="s">
        <v>900</v>
      </c>
      <c r="AE6" s="164" t="s">
        <v>676</v>
      </c>
      <c r="AF6" s="277" t="s">
        <v>950</v>
      </c>
      <c r="AG6" s="166" t="s">
        <v>8</v>
      </c>
      <c r="AH6" s="127">
        <v>2</v>
      </c>
      <c r="AI6" s="126" t="str">
        <f t="shared" si="4"/>
        <v>Tidak Tertunjang</v>
      </c>
      <c r="AJ6" s="165" t="s">
        <v>677</v>
      </c>
      <c r="AK6" s="239" t="s">
        <v>900</v>
      </c>
      <c r="AL6" s="164" t="s">
        <v>678</v>
      </c>
      <c r="AM6" s="290" t="s">
        <v>975</v>
      </c>
      <c r="AN6" s="165" t="s">
        <v>8</v>
      </c>
      <c r="AO6" s="127">
        <v>2</v>
      </c>
      <c r="AP6" s="126" t="str">
        <f t="shared" si="5"/>
        <v>Tidak Tertunjang</v>
      </c>
      <c r="AQ6" s="124" t="s">
        <v>12</v>
      </c>
      <c r="AR6" s="260" t="s">
        <v>12</v>
      </c>
      <c r="AS6" s="124" t="s">
        <v>12</v>
      </c>
      <c r="AT6" s="124" t="s">
        <v>12</v>
      </c>
      <c r="AU6" s="124" t="s">
        <v>12</v>
      </c>
      <c r="AV6" s="127">
        <v>0</v>
      </c>
      <c r="AW6" s="126" t="str">
        <f t="shared" ref="AW6:AW34" si="6">IF(AV6=0," - ",IF(AV6=1,"Tertunjang",IF(AV6=2,"Tidak Tertunjang")))</f>
        <v xml:space="preserve"> - </v>
      </c>
      <c r="AX6" s="128">
        <v>2</v>
      </c>
      <c r="AY6" s="261" t="s">
        <v>977</v>
      </c>
      <c r="AZ6" s="197" t="s">
        <v>26</v>
      </c>
      <c r="BA6" s="37" t="s">
        <v>858</v>
      </c>
      <c r="BB6" s="37" t="s">
        <v>860</v>
      </c>
      <c r="BC6" s="37" t="str">
        <f t="shared" ref="BC6:BC34" si="7">" "</f>
        <v xml:space="preserve"> </v>
      </c>
      <c r="BG6" s="351" t="s">
        <v>85</v>
      </c>
      <c r="BH6"/>
      <c r="BI6"/>
    </row>
    <row r="7" spans="1:61" s="129" customFormat="1" ht="14.45" customHeight="1" thickBot="1">
      <c r="A7" s="121">
        <v>4</v>
      </c>
      <c r="B7" s="19" t="s">
        <v>35</v>
      </c>
      <c r="C7" s="16" t="s">
        <v>36</v>
      </c>
      <c r="D7" s="17" t="s">
        <v>113</v>
      </c>
      <c r="E7" s="17" t="s">
        <v>140</v>
      </c>
      <c r="F7" s="14" t="s">
        <v>143</v>
      </c>
      <c r="G7" s="31" t="s">
        <v>15</v>
      </c>
      <c r="H7" s="130" t="s">
        <v>29</v>
      </c>
      <c r="I7" s="123" t="s">
        <v>28</v>
      </c>
      <c r="J7" s="14" t="s">
        <v>219</v>
      </c>
      <c r="K7" s="14" t="s">
        <v>221</v>
      </c>
      <c r="L7" s="50" t="s">
        <v>338</v>
      </c>
      <c r="M7" s="116"/>
      <c r="N7" s="29" t="s">
        <v>156</v>
      </c>
      <c r="O7" s="109" t="s">
        <v>157</v>
      </c>
      <c r="P7" s="29" t="s">
        <v>339</v>
      </c>
      <c r="Q7" s="51" t="s">
        <v>340</v>
      </c>
      <c r="R7" s="109" t="s">
        <v>158</v>
      </c>
      <c r="S7" s="15" t="s">
        <v>37</v>
      </c>
      <c r="T7" s="48" t="s">
        <v>308</v>
      </c>
      <c r="U7" s="131" t="s">
        <v>341</v>
      </c>
      <c r="V7" s="242" t="str">
        <f t="shared" si="1"/>
        <v>L</v>
      </c>
      <c r="W7" s="132" t="s">
        <v>342</v>
      </c>
      <c r="X7" s="239" t="s">
        <v>907</v>
      </c>
      <c r="Y7" s="132" t="s">
        <v>343</v>
      </c>
      <c r="Z7" s="126" t="str">
        <f t="shared" si="2"/>
        <v>SUAMI</v>
      </c>
      <c r="AA7" s="127">
        <v>1</v>
      </c>
      <c r="AB7" s="126" t="str">
        <f t="shared" si="3"/>
        <v>Tertunjang</v>
      </c>
      <c r="AC7" s="131" t="s">
        <v>344</v>
      </c>
      <c r="AD7" s="239" t="s">
        <v>901</v>
      </c>
      <c r="AE7" s="132" t="s">
        <v>345</v>
      </c>
      <c r="AF7" s="239" t="s">
        <v>902</v>
      </c>
      <c r="AG7" s="133" t="s">
        <v>9</v>
      </c>
      <c r="AH7" s="127">
        <v>1</v>
      </c>
      <c r="AI7" s="126" t="str">
        <f t="shared" si="4"/>
        <v>Tertunjang</v>
      </c>
      <c r="AJ7" s="131" t="s">
        <v>346</v>
      </c>
      <c r="AK7" s="239" t="s">
        <v>900</v>
      </c>
      <c r="AL7" s="132" t="s">
        <v>347</v>
      </c>
      <c r="AM7" s="277" t="s">
        <v>951</v>
      </c>
      <c r="AN7" s="131" t="s">
        <v>9</v>
      </c>
      <c r="AO7" s="127">
        <v>1</v>
      </c>
      <c r="AP7" s="126" t="str">
        <f t="shared" si="5"/>
        <v>Tertunjang</v>
      </c>
      <c r="AQ7" s="124" t="s">
        <v>12</v>
      </c>
      <c r="AR7" s="260" t="s">
        <v>12</v>
      </c>
      <c r="AS7" s="124" t="s">
        <v>12</v>
      </c>
      <c r="AT7" s="124" t="s">
        <v>12</v>
      </c>
      <c r="AU7" s="124" t="s">
        <v>12</v>
      </c>
      <c r="AV7" s="127">
        <v>0</v>
      </c>
      <c r="AW7" s="126" t="str">
        <f t="shared" si="6"/>
        <v xml:space="preserve"> - </v>
      </c>
      <c r="AX7" s="128">
        <v>2</v>
      </c>
      <c r="AY7" s="261" t="s">
        <v>977</v>
      </c>
      <c r="AZ7" s="197" t="s">
        <v>26</v>
      </c>
      <c r="BA7" s="37" t="s">
        <v>858</v>
      </c>
      <c r="BB7" s="37" t="s">
        <v>860</v>
      </c>
      <c r="BC7" s="37" t="str">
        <f t="shared" si="7"/>
        <v xml:space="preserve"> </v>
      </c>
      <c r="BG7" s="350" t="s">
        <v>143</v>
      </c>
      <c r="BH7"/>
      <c r="BI7"/>
    </row>
    <row r="8" spans="1:61" s="129" customFormat="1" ht="14.45" customHeight="1" thickBot="1">
      <c r="A8" s="121">
        <v>5</v>
      </c>
      <c r="B8" s="19" t="s">
        <v>38</v>
      </c>
      <c r="C8" s="16" t="s">
        <v>39</v>
      </c>
      <c r="D8" s="17" t="s">
        <v>114</v>
      </c>
      <c r="E8" s="17" t="s">
        <v>140</v>
      </c>
      <c r="F8" s="14" t="s">
        <v>143</v>
      </c>
      <c r="G8" s="31" t="s">
        <v>15</v>
      </c>
      <c r="H8" s="130" t="s">
        <v>42</v>
      </c>
      <c r="I8" s="17" t="s">
        <v>41</v>
      </c>
      <c r="J8" s="14" t="s">
        <v>219</v>
      </c>
      <c r="K8" s="14" t="s">
        <v>221</v>
      </c>
      <c r="L8" s="174" t="s">
        <v>871</v>
      </c>
      <c r="M8" s="175" t="s">
        <v>872</v>
      </c>
      <c r="N8" s="30" t="s">
        <v>159</v>
      </c>
      <c r="O8" s="112" t="s">
        <v>160</v>
      </c>
      <c r="P8" s="30" t="s">
        <v>873</v>
      </c>
      <c r="Q8" s="30" t="s">
        <v>874</v>
      </c>
      <c r="R8" s="112" t="s">
        <v>161</v>
      </c>
      <c r="S8" s="15" t="s">
        <v>40</v>
      </c>
      <c r="T8" s="13" t="s">
        <v>309</v>
      </c>
      <c r="U8" s="198" t="s">
        <v>864</v>
      </c>
      <c r="V8" s="242" t="str">
        <f t="shared" si="1"/>
        <v>L</v>
      </c>
      <c r="W8" s="176" t="s">
        <v>865</v>
      </c>
      <c r="X8" s="273" t="s">
        <v>912</v>
      </c>
      <c r="Y8" s="176" t="s">
        <v>866</v>
      </c>
      <c r="Z8" s="126" t="str">
        <f t="shared" si="2"/>
        <v>SUAMI</v>
      </c>
      <c r="AA8" s="127">
        <v>1</v>
      </c>
      <c r="AB8" s="126" t="str">
        <f t="shared" si="3"/>
        <v>Tertunjang</v>
      </c>
      <c r="AC8" s="198" t="s">
        <v>867</v>
      </c>
      <c r="AD8" s="239" t="s">
        <v>901</v>
      </c>
      <c r="AE8" s="176" t="s">
        <v>868</v>
      </c>
      <c r="AF8" s="299" t="s">
        <v>902</v>
      </c>
      <c r="AG8" s="199" t="s">
        <v>8</v>
      </c>
      <c r="AH8" s="127">
        <v>1</v>
      </c>
      <c r="AI8" s="126" t="str">
        <f t="shared" si="4"/>
        <v>Tertunjang</v>
      </c>
      <c r="AJ8" s="198" t="s">
        <v>869</v>
      </c>
      <c r="AK8" s="239" t="s">
        <v>900</v>
      </c>
      <c r="AL8" s="176" t="s">
        <v>870</v>
      </c>
      <c r="AM8" s="277" t="s">
        <v>904</v>
      </c>
      <c r="AN8" s="198" t="s">
        <v>8</v>
      </c>
      <c r="AO8" s="127">
        <v>1</v>
      </c>
      <c r="AP8" s="126" t="str">
        <f t="shared" si="5"/>
        <v>Tertunjang</v>
      </c>
      <c r="AQ8" s="124" t="s">
        <v>12</v>
      </c>
      <c r="AR8" s="260" t="s">
        <v>12</v>
      </c>
      <c r="AS8" s="124" t="s">
        <v>12</v>
      </c>
      <c r="AT8" s="124" t="s">
        <v>12</v>
      </c>
      <c r="AU8" s="124" t="s">
        <v>12</v>
      </c>
      <c r="AV8" s="127">
        <v>0</v>
      </c>
      <c r="AW8" s="126" t="str">
        <f t="shared" si="6"/>
        <v xml:space="preserve"> - </v>
      </c>
      <c r="AX8" s="128">
        <v>2</v>
      </c>
      <c r="AY8" s="261" t="s">
        <v>977</v>
      </c>
      <c r="AZ8" s="197" t="s">
        <v>26</v>
      </c>
      <c r="BA8" s="17" t="s">
        <v>858</v>
      </c>
      <c r="BB8" s="17" t="s">
        <v>860</v>
      </c>
      <c r="BC8" s="17" t="str">
        <f t="shared" si="7"/>
        <v xml:space="preserve"> </v>
      </c>
      <c r="BG8" s="351" t="s">
        <v>54</v>
      </c>
      <c r="BH8"/>
      <c r="BI8"/>
    </row>
    <row r="9" spans="1:61" s="129" customFormat="1" ht="14.45" customHeight="1" thickBot="1">
      <c r="A9" s="121">
        <v>6</v>
      </c>
      <c r="B9" s="19" t="s">
        <v>43</v>
      </c>
      <c r="C9" s="16" t="s">
        <v>44</v>
      </c>
      <c r="D9" s="17" t="s">
        <v>115</v>
      </c>
      <c r="E9" s="17" t="s">
        <v>140</v>
      </c>
      <c r="F9" s="14" t="s">
        <v>143</v>
      </c>
      <c r="G9" s="31" t="s">
        <v>15</v>
      </c>
      <c r="H9" s="130" t="s">
        <v>42</v>
      </c>
      <c r="I9" s="17" t="s">
        <v>41</v>
      </c>
      <c r="J9" s="14" t="s">
        <v>219</v>
      </c>
      <c r="K9" s="14" t="s">
        <v>221</v>
      </c>
      <c r="L9" s="119" t="s">
        <v>679</v>
      </c>
      <c r="M9" s="167" t="s">
        <v>680</v>
      </c>
      <c r="N9" s="29" t="s">
        <v>681</v>
      </c>
      <c r="O9" s="109" t="s">
        <v>163</v>
      </c>
      <c r="P9" s="29" t="s">
        <v>682</v>
      </c>
      <c r="Q9" s="29" t="s">
        <v>683</v>
      </c>
      <c r="R9" s="109" t="s">
        <v>164</v>
      </c>
      <c r="S9" s="15" t="s">
        <v>684</v>
      </c>
      <c r="T9" s="48" t="s">
        <v>310</v>
      </c>
      <c r="U9" s="165" t="s">
        <v>685</v>
      </c>
      <c r="V9" s="242" t="str">
        <f t="shared" si="1"/>
        <v>L</v>
      </c>
      <c r="W9" s="164" t="s">
        <v>686</v>
      </c>
      <c r="X9" s="239" t="s">
        <v>913</v>
      </c>
      <c r="Y9" s="164" t="s">
        <v>687</v>
      </c>
      <c r="Z9" s="126" t="str">
        <f t="shared" si="2"/>
        <v>SUAMI</v>
      </c>
      <c r="AA9" s="127">
        <v>1</v>
      </c>
      <c r="AB9" s="126" t="str">
        <f t="shared" si="3"/>
        <v>Tertunjang</v>
      </c>
      <c r="AC9" s="165" t="s">
        <v>688</v>
      </c>
      <c r="AD9" s="239" t="s">
        <v>900</v>
      </c>
      <c r="AE9" s="164" t="s">
        <v>689</v>
      </c>
      <c r="AF9" s="290" t="s">
        <v>902</v>
      </c>
      <c r="AG9" s="166" t="s">
        <v>8</v>
      </c>
      <c r="AH9" s="127">
        <v>1</v>
      </c>
      <c r="AI9" s="126" t="str">
        <f t="shared" si="4"/>
        <v>Tertunjang</v>
      </c>
      <c r="AJ9" s="165" t="s">
        <v>690</v>
      </c>
      <c r="AK9" s="239" t="s">
        <v>900</v>
      </c>
      <c r="AL9" s="164" t="s">
        <v>691</v>
      </c>
      <c r="AM9" s="277" t="s">
        <v>903</v>
      </c>
      <c r="AN9" s="165" t="s">
        <v>8</v>
      </c>
      <c r="AO9" s="127">
        <v>1</v>
      </c>
      <c r="AP9" s="126" t="str">
        <f t="shared" si="5"/>
        <v>Tertunjang</v>
      </c>
      <c r="AQ9" s="164" t="s">
        <v>692</v>
      </c>
      <c r="AR9" s="249" t="s">
        <v>900</v>
      </c>
      <c r="AS9" s="164" t="s">
        <v>693</v>
      </c>
      <c r="AT9" s="164" t="s">
        <v>669</v>
      </c>
      <c r="AU9" s="164" t="s">
        <v>8</v>
      </c>
      <c r="AV9" s="127">
        <v>2</v>
      </c>
      <c r="AW9" s="126" t="str">
        <f t="shared" si="6"/>
        <v>Tidak Tertunjang</v>
      </c>
      <c r="AX9" s="128">
        <v>3</v>
      </c>
      <c r="AY9" s="261" t="s">
        <v>977</v>
      </c>
      <c r="AZ9" s="197" t="s">
        <v>26</v>
      </c>
      <c r="BA9" s="37" t="s">
        <v>858</v>
      </c>
      <c r="BB9" s="37" t="s">
        <v>860</v>
      </c>
      <c r="BC9" s="37" t="str">
        <f t="shared" si="7"/>
        <v xml:space="preserve"> </v>
      </c>
      <c r="BG9" s="351" t="s">
        <v>838</v>
      </c>
      <c r="BH9"/>
      <c r="BI9"/>
    </row>
    <row r="10" spans="1:61" s="129" customFormat="1" ht="14.45" customHeight="1" thickBot="1">
      <c r="A10" s="121">
        <v>7</v>
      </c>
      <c r="B10" s="19" t="s">
        <v>45</v>
      </c>
      <c r="C10" s="16" t="s">
        <v>46</v>
      </c>
      <c r="D10" s="17" t="s">
        <v>116</v>
      </c>
      <c r="E10" s="17" t="s">
        <v>140</v>
      </c>
      <c r="F10" s="160" t="s">
        <v>144</v>
      </c>
      <c r="G10" s="31" t="s">
        <v>15</v>
      </c>
      <c r="H10" s="130" t="s">
        <v>42</v>
      </c>
      <c r="I10" s="17" t="s">
        <v>41</v>
      </c>
      <c r="J10" s="14" t="s">
        <v>219</v>
      </c>
      <c r="K10" s="14" t="s">
        <v>221</v>
      </c>
      <c r="L10" s="119" t="s">
        <v>694</v>
      </c>
      <c r="M10" s="167" t="s">
        <v>695</v>
      </c>
      <c r="N10" s="29" t="s">
        <v>165</v>
      </c>
      <c r="O10" s="109" t="s">
        <v>166</v>
      </c>
      <c r="P10" s="29" t="s">
        <v>696</v>
      </c>
      <c r="Q10" s="51" t="s">
        <v>697</v>
      </c>
      <c r="R10" s="109" t="s">
        <v>167</v>
      </c>
      <c r="S10" s="15" t="s">
        <v>47</v>
      </c>
      <c r="T10" s="13" t="s">
        <v>311</v>
      </c>
      <c r="U10" s="164" t="s">
        <v>698</v>
      </c>
      <c r="V10" s="242" t="str">
        <f t="shared" si="1"/>
        <v>L</v>
      </c>
      <c r="W10" s="275" t="s">
        <v>942</v>
      </c>
      <c r="X10" s="249" t="s">
        <v>12</v>
      </c>
      <c r="Y10" s="275" t="s">
        <v>943</v>
      </c>
      <c r="Z10" s="126" t="str">
        <f t="shared" si="2"/>
        <v>SUAMI</v>
      </c>
      <c r="AA10" s="127">
        <v>2</v>
      </c>
      <c r="AB10" s="126" t="str">
        <f t="shared" si="3"/>
        <v>Tidak Tertunjang</v>
      </c>
      <c r="AC10" s="276" t="s">
        <v>938</v>
      </c>
      <c r="AD10" s="239" t="s">
        <v>900</v>
      </c>
      <c r="AE10" s="275" t="s">
        <v>944</v>
      </c>
      <c r="AF10" s="277" t="s">
        <v>940</v>
      </c>
      <c r="AG10" s="278" t="s">
        <v>8</v>
      </c>
      <c r="AH10" s="127">
        <v>2</v>
      </c>
      <c r="AI10" s="126" t="str">
        <f t="shared" si="4"/>
        <v>Tidak Tertunjang</v>
      </c>
      <c r="AJ10" s="279" t="s">
        <v>939</v>
      </c>
      <c r="AK10" s="239" t="s">
        <v>900</v>
      </c>
      <c r="AL10" s="275" t="s">
        <v>945</v>
      </c>
      <c r="AM10" s="277" t="s">
        <v>940</v>
      </c>
      <c r="AN10" s="277" t="s">
        <v>8</v>
      </c>
      <c r="AO10" s="127">
        <v>2</v>
      </c>
      <c r="AP10" s="126" t="str">
        <f t="shared" si="5"/>
        <v>Tidak Tertunjang</v>
      </c>
      <c r="AQ10" s="279" t="s">
        <v>941</v>
      </c>
      <c r="AR10" s="249" t="s">
        <v>900</v>
      </c>
      <c r="AS10" s="275" t="s">
        <v>946</v>
      </c>
      <c r="AT10" s="275" t="s">
        <v>902</v>
      </c>
      <c r="AU10" s="275" t="s">
        <v>8</v>
      </c>
      <c r="AV10" s="127">
        <v>2</v>
      </c>
      <c r="AW10" s="126" t="str">
        <f t="shared" si="6"/>
        <v>Tidak Tertunjang</v>
      </c>
      <c r="AX10" s="128">
        <v>3</v>
      </c>
      <c r="AY10" s="17" t="s">
        <v>853</v>
      </c>
      <c r="AZ10" s="197" t="s">
        <v>26</v>
      </c>
      <c r="BA10" s="17" t="s">
        <v>858</v>
      </c>
      <c r="BB10" s="17" t="s">
        <v>860</v>
      </c>
      <c r="BC10" s="17" t="str">
        <f>" "</f>
        <v xml:space="preserve"> </v>
      </c>
      <c r="BG10" s="350" t="s">
        <v>145</v>
      </c>
      <c r="BH10"/>
      <c r="BI10"/>
    </row>
    <row r="11" spans="1:61" s="129" customFormat="1" ht="14.45" customHeight="1" thickBot="1">
      <c r="A11" s="121">
        <v>8</v>
      </c>
      <c r="B11" s="19" t="s">
        <v>48</v>
      </c>
      <c r="C11" s="16" t="s">
        <v>49</v>
      </c>
      <c r="D11" s="246" t="s">
        <v>979</v>
      </c>
      <c r="E11" s="17" t="s">
        <v>140</v>
      </c>
      <c r="F11" s="14" t="s">
        <v>143</v>
      </c>
      <c r="G11" s="31" t="s">
        <v>15</v>
      </c>
      <c r="H11" s="130" t="s">
        <v>42</v>
      </c>
      <c r="I11" s="17" t="s">
        <v>41</v>
      </c>
      <c r="J11" s="14" t="s">
        <v>219</v>
      </c>
      <c r="K11" s="14" t="s">
        <v>221</v>
      </c>
      <c r="L11" s="160" t="s">
        <v>699</v>
      </c>
      <c r="M11" s="167" t="s">
        <v>700</v>
      </c>
      <c r="N11" s="29" t="s">
        <v>168</v>
      </c>
      <c r="O11" s="109" t="s">
        <v>169</v>
      </c>
      <c r="P11" s="29" t="s">
        <v>701</v>
      </c>
      <c r="Q11" s="51" t="s">
        <v>702</v>
      </c>
      <c r="R11" s="109" t="s">
        <v>170</v>
      </c>
      <c r="S11" s="15" t="s">
        <v>50</v>
      </c>
      <c r="T11" s="48" t="s">
        <v>312</v>
      </c>
      <c r="U11" s="134" t="s">
        <v>279</v>
      </c>
      <c r="V11" s="242" t="str">
        <f t="shared" si="1"/>
        <v>L</v>
      </c>
      <c r="W11" s="293" t="s">
        <v>280</v>
      </c>
      <c r="X11" s="239" t="s">
        <v>908</v>
      </c>
      <c r="Y11" s="136" t="s">
        <v>281</v>
      </c>
      <c r="Z11" s="126" t="str">
        <f t="shared" si="2"/>
        <v>SUAMI</v>
      </c>
      <c r="AA11" s="127">
        <v>2</v>
      </c>
      <c r="AB11" s="126" t="str">
        <f t="shared" si="3"/>
        <v>Tidak Tertunjang</v>
      </c>
      <c r="AC11" s="168" t="s">
        <v>282</v>
      </c>
      <c r="AD11" s="168" t="s">
        <v>900</v>
      </c>
      <c r="AE11" s="136" t="s">
        <v>283</v>
      </c>
      <c r="AF11" s="290" t="s">
        <v>974</v>
      </c>
      <c r="AG11" s="139" t="s">
        <v>8</v>
      </c>
      <c r="AH11" s="127">
        <v>2</v>
      </c>
      <c r="AI11" s="126" t="str">
        <f t="shared" si="4"/>
        <v>Tidak Tertunjang</v>
      </c>
      <c r="AJ11" s="169" t="s">
        <v>284</v>
      </c>
      <c r="AK11" s="247" t="s">
        <v>901</v>
      </c>
      <c r="AL11" s="136" t="s">
        <v>285</v>
      </c>
      <c r="AM11" s="290" t="s">
        <v>973</v>
      </c>
      <c r="AN11" s="125" t="s">
        <v>8</v>
      </c>
      <c r="AO11" s="139">
        <v>2</v>
      </c>
      <c r="AP11" s="126" t="str">
        <f t="shared" si="5"/>
        <v>Tidak Tertunjang</v>
      </c>
      <c r="AQ11" s="124" t="s">
        <v>12</v>
      </c>
      <c r="AR11" s="260" t="s">
        <v>12</v>
      </c>
      <c r="AS11" s="124" t="s">
        <v>12</v>
      </c>
      <c r="AT11" s="124" t="s">
        <v>12</v>
      </c>
      <c r="AU11" s="124" t="s">
        <v>12</v>
      </c>
      <c r="AV11" s="127">
        <v>0</v>
      </c>
      <c r="AW11" s="126" t="str">
        <f t="shared" si="6"/>
        <v xml:space="preserve"> - </v>
      </c>
      <c r="AX11" s="128">
        <v>2</v>
      </c>
      <c r="AY11" s="261" t="s">
        <v>977</v>
      </c>
      <c r="AZ11" s="197" t="s">
        <v>26</v>
      </c>
      <c r="BA11" s="37" t="s">
        <v>858</v>
      </c>
      <c r="BB11" s="37" t="s">
        <v>860</v>
      </c>
      <c r="BC11" s="37" t="str">
        <f t="shared" si="7"/>
        <v xml:space="preserve"> </v>
      </c>
      <c r="BG11" s="351" t="s">
        <v>106</v>
      </c>
      <c r="BH11"/>
      <c r="BI11"/>
    </row>
    <row r="12" spans="1:61" s="46" customFormat="1" ht="14.45" customHeight="1" thickBot="1">
      <c r="A12" s="34">
        <v>9</v>
      </c>
      <c r="B12" s="35" t="s">
        <v>51</v>
      </c>
      <c r="C12" s="36" t="s">
        <v>52</v>
      </c>
      <c r="D12" s="37" t="s">
        <v>117</v>
      </c>
      <c r="E12" s="37" t="s">
        <v>140</v>
      </c>
      <c r="F12" s="304" t="s">
        <v>144</v>
      </c>
      <c r="G12" s="39" t="s">
        <v>15</v>
      </c>
      <c r="H12" s="40" t="s">
        <v>42</v>
      </c>
      <c r="I12" s="37" t="s">
        <v>54</v>
      </c>
      <c r="J12" s="38" t="s">
        <v>219</v>
      </c>
      <c r="K12" s="38" t="s">
        <v>221</v>
      </c>
      <c r="L12" s="171" t="s">
        <v>706</v>
      </c>
      <c r="M12" s="172" t="s">
        <v>707</v>
      </c>
      <c r="N12" s="41" t="s">
        <v>171</v>
      </c>
      <c r="O12" s="42" t="s">
        <v>172</v>
      </c>
      <c r="P12" s="41" t="s">
        <v>703</v>
      </c>
      <c r="Q12" s="41" t="s">
        <v>704</v>
      </c>
      <c r="R12" s="42" t="s">
        <v>173</v>
      </c>
      <c r="S12" s="43" t="s">
        <v>53</v>
      </c>
      <c r="T12" s="159" t="s">
        <v>313</v>
      </c>
      <c r="U12" s="170" t="s">
        <v>705</v>
      </c>
      <c r="V12" s="242" t="str">
        <f t="shared" si="1"/>
        <v>L</v>
      </c>
      <c r="W12" s="44"/>
      <c r="X12" s="44"/>
      <c r="Y12" s="44"/>
      <c r="Z12" s="44" t="str">
        <f t="shared" si="2"/>
        <v>SUAMI</v>
      </c>
      <c r="AA12" s="156">
        <v>1</v>
      </c>
      <c r="AB12" s="44" t="str">
        <f t="shared" si="3"/>
        <v>Tertunjang</v>
      </c>
      <c r="AC12" s="44"/>
      <c r="AD12" s="244" t="s">
        <v>900</v>
      </c>
      <c r="AE12" s="44"/>
      <c r="AF12" s="44"/>
      <c r="AG12" s="156"/>
      <c r="AH12" s="156">
        <v>1</v>
      </c>
      <c r="AI12" s="44" t="str">
        <f t="shared" si="4"/>
        <v>Tertunjang</v>
      </c>
      <c r="AJ12" s="44"/>
      <c r="AK12" s="44"/>
      <c r="AL12" s="44"/>
      <c r="AM12" s="44"/>
      <c r="AN12" s="44"/>
      <c r="AO12" s="156">
        <v>2</v>
      </c>
      <c r="AP12" s="44" t="str">
        <f t="shared" si="5"/>
        <v>Tidak Tertunjang</v>
      </c>
      <c r="AQ12" s="157" t="s">
        <v>12</v>
      </c>
      <c r="AR12" s="260" t="s">
        <v>12</v>
      </c>
      <c r="AS12" s="157" t="s">
        <v>12</v>
      </c>
      <c r="AT12" s="157" t="s">
        <v>12</v>
      </c>
      <c r="AU12" s="157" t="s">
        <v>12</v>
      </c>
      <c r="AV12" s="156">
        <v>0</v>
      </c>
      <c r="AW12" s="44" t="str">
        <f t="shared" si="6"/>
        <v xml:space="preserve"> - </v>
      </c>
      <c r="AX12" s="45">
        <v>2</v>
      </c>
      <c r="AY12" s="261" t="s">
        <v>977</v>
      </c>
      <c r="AZ12" s="197" t="s">
        <v>26</v>
      </c>
      <c r="BA12" s="37" t="s">
        <v>858</v>
      </c>
      <c r="BB12" s="37" t="s">
        <v>860</v>
      </c>
      <c r="BC12" s="37" t="str">
        <f t="shared" si="7"/>
        <v xml:space="preserve"> </v>
      </c>
      <c r="BG12" s="350" t="s">
        <v>144</v>
      </c>
      <c r="BH12"/>
      <c r="BI12"/>
    </row>
    <row r="13" spans="1:61" s="129" customFormat="1" ht="14.45" customHeight="1" thickBot="1">
      <c r="A13" s="121">
        <v>10</v>
      </c>
      <c r="B13" s="19" t="s">
        <v>269</v>
      </c>
      <c r="C13" s="16" t="s">
        <v>55</v>
      </c>
      <c r="D13" s="17" t="s">
        <v>118</v>
      </c>
      <c r="E13" s="17" t="s">
        <v>140</v>
      </c>
      <c r="F13" s="17" t="s">
        <v>144</v>
      </c>
      <c r="G13" s="31" t="s">
        <v>15</v>
      </c>
      <c r="H13" s="130" t="s">
        <v>42</v>
      </c>
      <c r="I13" s="17" t="s">
        <v>54</v>
      </c>
      <c r="J13" s="14" t="s">
        <v>219</v>
      </c>
      <c r="K13" s="14" t="s">
        <v>221</v>
      </c>
      <c r="L13" s="262" t="s">
        <v>934</v>
      </c>
      <c r="M13" s="173" t="s">
        <v>807</v>
      </c>
      <c r="N13" s="29" t="s">
        <v>174</v>
      </c>
      <c r="O13" s="109" t="s">
        <v>175</v>
      </c>
      <c r="P13" s="29" t="s">
        <v>268</v>
      </c>
      <c r="Q13" s="29" t="s">
        <v>278</v>
      </c>
      <c r="R13" s="109" t="s">
        <v>176</v>
      </c>
      <c r="S13" s="15" t="s">
        <v>56</v>
      </c>
      <c r="T13" s="48" t="s">
        <v>314</v>
      </c>
      <c r="U13" s="134" t="s">
        <v>270</v>
      </c>
      <c r="V13" s="242" t="str">
        <f t="shared" si="1"/>
        <v>L</v>
      </c>
      <c r="W13" s="135" t="s">
        <v>271</v>
      </c>
      <c r="X13" s="125" t="s">
        <v>272</v>
      </c>
      <c r="Y13" s="136" t="s">
        <v>273</v>
      </c>
      <c r="Z13" s="126" t="str">
        <f t="shared" si="2"/>
        <v>SUAMI</v>
      </c>
      <c r="AA13" s="127">
        <v>1</v>
      </c>
      <c r="AB13" s="126" t="str">
        <f t="shared" si="3"/>
        <v>Tertunjang</v>
      </c>
      <c r="AC13" s="137" t="s">
        <v>274</v>
      </c>
      <c r="AD13" s="243" t="s">
        <v>900</v>
      </c>
      <c r="AE13" s="138" t="s">
        <v>275</v>
      </c>
      <c r="AF13" s="239" t="s">
        <v>904</v>
      </c>
      <c r="AG13" s="139" t="s">
        <v>8</v>
      </c>
      <c r="AH13" s="127">
        <v>1</v>
      </c>
      <c r="AI13" s="126" t="str">
        <f t="shared" si="4"/>
        <v>Tertunjang</v>
      </c>
      <c r="AJ13" s="140" t="s">
        <v>276</v>
      </c>
      <c r="AK13" s="248" t="s">
        <v>901</v>
      </c>
      <c r="AL13" s="136" t="s">
        <v>277</v>
      </c>
      <c r="AM13" s="277" t="s">
        <v>904</v>
      </c>
      <c r="AN13" s="125" t="s">
        <v>8</v>
      </c>
      <c r="AO13" s="139">
        <v>1</v>
      </c>
      <c r="AP13" s="126" t="str">
        <f t="shared" si="5"/>
        <v>Tertunjang</v>
      </c>
      <c r="AQ13" s="124" t="s">
        <v>12</v>
      </c>
      <c r="AR13" s="260" t="s">
        <v>12</v>
      </c>
      <c r="AS13" s="124" t="s">
        <v>12</v>
      </c>
      <c r="AT13" s="124" t="s">
        <v>12</v>
      </c>
      <c r="AU13" s="124" t="s">
        <v>12</v>
      </c>
      <c r="AV13" s="127">
        <v>0</v>
      </c>
      <c r="AW13" s="126" t="str">
        <f t="shared" si="6"/>
        <v xml:space="preserve"> - </v>
      </c>
      <c r="AX13" s="128">
        <v>2</v>
      </c>
      <c r="AY13" s="261" t="s">
        <v>977</v>
      </c>
      <c r="AZ13" s="197" t="s">
        <v>26</v>
      </c>
      <c r="BA13" s="37" t="s">
        <v>858</v>
      </c>
      <c r="BB13" s="37" t="s">
        <v>860</v>
      </c>
      <c r="BC13" s="37" t="str">
        <f t="shared" si="7"/>
        <v xml:space="preserve"> </v>
      </c>
      <c r="BG13" s="351" t="s">
        <v>85</v>
      </c>
      <c r="BH13"/>
      <c r="BI13"/>
    </row>
    <row r="14" spans="1:61" s="129" customFormat="1" ht="14.45" customHeight="1" thickBot="1">
      <c r="A14" s="121">
        <v>11</v>
      </c>
      <c r="B14" s="19" t="s">
        <v>57</v>
      </c>
      <c r="C14" s="16" t="s">
        <v>58</v>
      </c>
      <c r="D14" s="17" t="s">
        <v>119</v>
      </c>
      <c r="E14" s="17" t="s">
        <v>140</v>
      </c>
      <c r="F14" s="14" t="s">
        <v>143</v>
      </c>
      <c r="G14" s="31" t="s">
        <v>15</v>
      </c>
      <c r="H14" s="130" t="s">
        <v>42</v>
      </c>
      <c r="I14" s="17" t="s">
        <v>54</v>
      </c>
      <c r="J14" s="14" t="s">
        <v>219</v>
      </c>
      <c r="K14" s="14" t="s">
        <v>221</v>
      </c>
      <c r="L14" s="54" t="s">
        <v>336</v>
      </c>
      <c r="M14" s="117"/>
      <c r="N14" s="29" t="s">
        <v>180</v>
      </c>
      <c r="O14" s="109" t="s">
        <v>181</v>
      </c>
      <c r="P14" s="29" t="s">
        <v>367</v>
      </c>
      <c r="Q14" s="29" t="s">
        <v>360</v>
      </c>
      <c r="R14" s="109" t="s">
        <v>182</v>
      </c>
      <c r="S14" s="15" t="s">
        <v>59</v>
      </c>
      <c r="T14" s="13" t="s">
        <v>315</v>
      </c>
      <c r="U14" s="141" t="s">
        <v>368</v>
      </c>
      <c r="V14" s="242" t="str">
        <f t="shared" si="1"/>
        <v>L</v>
      </c>
      <c r="W14" s="142" t="s">
        <v>361</v>
      </c>
      <c r="X14" s="239" t="s">
        <v>909</v>
      </c>
      <c r="Y14" s="142" t="s">
        <v>362</v>
      </c>
      <c r="Z14" s="126" t="str">
        <f t="shared" si="2"/>
        <v>SUAMI</v>
      </c>
      <c r="AA14" s="127">
        <v>1</v>
      </c>
      <c r="AB14" s="126" t="str">
        <f t="shared" si="3"/>
        <v>Tertunjang</v>
      </c>
      <c r="AC14" s="141" t="s">
        <v>363</v>
      </c>
      <c r="AD14" s="239" t="s">
        <v>900</v>
      </c>
      <c r="AE14" s="141" t="s">
        <v>364</v>
      </c>
      <c r="AF14" s="290" t="s">
        <v>973</v>
      </c>
      <c r="AG14" s="139" t="s">
        <v>8</v>
      </c>
      <c r="AH14" s="144">
        <v>1</v>
      </c>
      <c r="AI14" s="126" t="str">
        <f t="shared" si="4"/>
        <v>Tertunjang</v>
      </c>
      <c r="AJ14" s="141" t="s">
        <v>365</v>
      </c>
      <c r="AK14" s="239" t="s">
        <v>900</v>
      </c>
      <c r="AL14" s="141" t="s">
        <v>366</v>
      </c>
      <c r="AM14" s="299" t="s">
        <v>669</v>
      </c>
      <c r="AN14" s="125" t="s">
        <v>8</v>
      </c>
      <c r="AO14" s="127">
        <v>1</v>
      </c>
      <c r="AP14" s="126" t="str">
        <f t="shared" si="5"/>
        <v>Tertunjang</v>
      </c>
      <c r="AQ14" s="124" t="s">
        <v>12</v>
      </c>
      <c r="AR14" s="260" t="s">
        <v>12</v>
      </c>
      <c r="AS14" s="124" t="s">
        <v>12</v>
      </c>
      <c r="AT14" s="124" t="s">
        <v>12</v>
      </c>
      <c r="AU14" s="124" t="s">
        <v>12</v>
      </c>
      <c r="AV14" s="127">
        <v>0</v>
      </c>
      <c r="AW14" s="126" t="str">
        <f t="shared" si="6"/>
        <v xml:space="preserve"> - </v>
      </c>
      <c r="AX14" s="128">
        <v>2</v>
      </c>
      <c r="AY14" s="261" t="s">
        <v>977</v>
      </c>
      <c r="AZ14" s="197" t="s">
        <v>26</v>
      </c>
      <c r="BA14" s="37" t="s">
        <v>858</v>
      </c>
      <c r="BB14" s="37" t="s">
        <v>860</v>
      </c>
      <c r="BC14" s="37" t="str">
        <f t="shared" si="7"/>
        <v xml:space="preserve"> </v>
      </c>
      <c r="BG14" s="349" t="s">
        <v>140</v>
      </c>
      <c r="BH14"/>
      <c r="BI14"/>
    </row>
    <row r="15" spans="1:61" s="129" customFormat="1" ht="14.45" customHeight="1" thickBot="1">
      <c r="A15" s="121">
        <v>12</v>
      </c>
      <c r="B15" s="19" t="s">
        <v>60</v>
      </c>
      <c r="C15" s="16" t="s">
        <v>61</v>
      </c>
      <c r="D15" s="17" t="s">
        <v>120</v>
      </c>
      <c r="E15" s="17" t="s">
        <v>140</v>
      </c>
      <c r="F15" s="14" t="s">
        <v>143</v>
      </c>
      <c r="G15" s="31" t="s">
        <v>15</v>
      </c>
      <c r="H15" s="130" t="s">
        <v>42</v>
      </c>
      <c r="I15" s="17" t="s">
        <v>54</v>
      </c>
      <c r="J15" s="14" t="s">
        <v>219</v>
      </c>
      <c r="K15" s="14" t="s">
        <v>221</v>
      </c>
      <c r="L15" s="160" t="s">
        <v>336</v>
      </c>
      <c r="M15" s="114"/>
      <c r="N15" s="29" t="s">
        <v>183</v>
      </c>
      <c r="O15" s="109" t="s">
        <v>184</v>
      </c>
      <c r="P15" s="29" t="s">
        <v>337</v>
      </c>
      <c r="Q15" s="29" t="s">
        <v>713</v>
      </c>
      <c r="R15" s="201" t="s">
        <v>885</v>
      </c>
      <c r="S15" s="15" t="s">
        <v>62</v>
      </c>
      <c r="T15" s="48" t="s">
        <v>316</v>
      </c>
      <c r="U15" s="165" t="s">
        <v>708</v>
      </c>
      <c r="V15" s="242" t="str">
        <f t="shared" si="1"/>
        <v>L</v>
      </c>
      <c r="W15" s="300" t="s">
        <v>986</v>
      </c>
      <c r="X15" s="165" t="s">
        <v>709</v>
      </c>
      <c r="Y15" s="164" t="s">
        <v>710</v>
      </c>
      <c r="Z15" s="126" t="str">
        <f t="shared" si="2"/>
        <v>SUAMI</v>
      </c>
      <c r="AA15" s="127">
        <v>1</v>
      </c>
      <c r="AB15" s="126" t="str">
        <f t="shared" si="3"/>
        <v>Tertunjang</v>
      </c>
      <c r="AC15" s="165" t="s">
        <v>711</v>
      </c>
      <c r="AD15" s="239" t="s">
        <v>900</v>
      </c>
      <c r="AE15" s="164" t="s">
        <v>712</v>
      </c>
      <c r="AF15" s="165" t="s">
        <v>669</v>
      </c>
      <c r="AG15" s="166" t="s">
        <v>8</v>
      </c>
      <c r="AH15" s="127">
        <v>1</v>
      </c>
      <c r="AI15" s="126" t="str">
        <f t="shared" si="4"/>
        <v>Tertunjang</v>
      </c>
      <c r="AJ15" s="164" t="s">
        <v>12</v>
      </c>
      <c r="AK15" s="249" t="s">
        <v>12</v>
      </c>
      <c r="AL15" s="164" t="s">
        <v>12</v>
      </c>
      <c r="AM15" s="164" t="s">
        <v>12</v>
      </c>
      <c r="AN15" s="164" t="s">
        <v>12</v>
      </c>
      <c r="AO15" s="127">
        <v>0</v>
      </c>
      <c r="AP15" s="126" t="str">
        <f t="shared" si="5"/>
        <v xml:space="preserve"> - </v>
      </c>
      <c r="AQ15" s="124" t="s">
        <v>12</v>
      </c>
      <c r="AR15" s="260" t="s">
        <v>12</v>
      </c>
      <c r="AS15" s="124" t="s">
        <v>12</v>
      </c>
      <c r="AT15" s="124" t="s">
        <v>12</v>
      </c>
      <c r="AU15" s="124" t="s">
        <v>12</v>
      </c>
      <c r="AV15" s="127">
        <v>0</v>
      </c>
      <c r="AW15" s="126" t="str">
        <f t="shared" si="6"/>
        <v xml:space="preserve"> - </v>
      </c>
      <c r="AX15" s="128">
        <v>1</v>
      </c>
      <c r="AY15" s="261" t="s">
        <v>977</v>
      </c>
      <c r="AZ15" s="197" t="s">
        <v>26</v>
      </c>
      <c r="BA15" s="37" t="s">
        <v>858</v>
      </c>
      <c r="BB15" s="37" t="s">
        <v>860</v>
      </c>
      <c r="BC15" s="37" t="str">
        <f t="shared" si="7"/>
        <v xml:space="preserve"> </v>
      </c>
      <c r="BG15" s="350" t="s">
        <v>143</v>
      </c>
      <c r="BH15"/>
      <c r="BI15"/>
    </row>
    <row r="16" spans="1:61" s="129" customFormat="1" ht="14.45" customHeight="1" thickBot="1">
      <c r="A16" s="121">
        <v>13</v>
      </c>
      <c r="B16" s="19" t="s">
        <v>63</v>
      </c>
      <c r="C16" s="16" t="s">
        <v>64</v>
      </c>
      <c r="D16" s="17" t="s">
        <v>121</v>
      </c>
      <c r="E16" s="17" t="s">
        <v>140</v>
      </c>
      <c r="F16" s="14" t="s">
        <v>143</v>
      </c>
      <c r="G16" s="31" t="s">
        <v>15</v>
      </c>
      <c r="H16" s="130" t="s">
        <v>42</v>
      </c>
      <c r="I16" s="17" t="s">
        <v>54</v>
      </c>
      <c r="J16" s="14" t="s">
        <v>219</v>
      </c>
      <c r="K16" s="14" t="s">
        <v>221</v>
      </c>
      <c r="L16" s="160" t="s">
        <v>336</v>
      </c>
      <c r="M16" s="114"/>
      <c r="N16" s="29" t="s">
        <v>185</v>
      </c>
      <c r="O16" s="109" t="s">
        <v>186</v>
      </c>
      <c r="P16" s="29" t="s">
        <v>337</v>
      </c>
      <c r="Q16" s="29" t="s">
        <v>714</v>
      </c>
      <c r="R16" s="109" t="s">
        <v>187</v>
      </c>
      <c r="S16" s="15" t="s">
        <v>715</v>
      </c>
      <c r="T16" s="13" t="s">
        <v>317</v>
      </c>
      <c r="U16" s="165" t="s">
        <v>716</v>
      </c>
      <c r="V16" s="242" t="str">
        <f t="shared" si="1"/>
        <v>L</v>
      </c>
      <c r="W16" s="164" t="s">
        <v>717</v>
      </c>
      <c r="X16" s="165" t="s">
        <v>709</v>
      </c>
      <c r="Y16" s="164" t="s">
        <v>718</v>
      </c>
      <c r="Z16" s="126" t="str">
        <f t="shared" si="2"/>
        <v>SUAMI</v>
      </c>
      <c r="AA16" s="127">
        <v>1</v>
      </c>
      <c r="AB16" s="126" t="str">
        <f t="shared" si="3"/>
        <v>Tertunjang</v>
      </c>
      <c r="AC16" s="165" t="s">
        <v>719</v>
      </c>
      <c r="AD16" s="239" t="s">
        <v>900</v>
      </c>
      <c r="AE16" s="164" t="s">
        <v>720</v>
      </c>
      <c r="AF16" s="239" t="s">
        <v>904</v>
      </c>
      <c r="AG16" s="166" t="s">
        <v>8</v>
      </c>
      <c r="AH16" s="127">
        <v>1</v>
      </c>
      <c r="AI16" s="126" t="str">
        <f t="shared" si="4"/>
        <v>Tertunjang</v>
      </c>
      <c r="AJ16" s="165" t="s">
        <v>721</v>
      </c>
      <c r="AK16" s="239" t="s">
        <v>900</v>
      </c>
      <c r="AL16" s="164" t="s">
        <v>722</v>
      </c>
      <c r="AM16" s="165" t="s">
        <v>669</v>
      </c>
      <c r="AN16" s="165" t="s">
        <v>8</v>
      </c>
      <c r="AO16" s="127">
        <v>1</v>
      </c>
      <c r="AP16" s="126" t="str">
        <f t="shared" si="5"/>
        <v>Tertunjang</v>
      </c>
      <c r="AQ16" s="124" t="s">
        <v>12</v>
      </c>
      <c r="AR16" s="260" t="s">
        <v>12</v>
      </c>
      <c r="AS16" s="124" t="s">
        <v>12</v>
      </c>
      <c r="AT16" s="124" t="s">
        <v>12</v>
      </c>
      <c r="AU16" s="124" t="s">
        <v>12</v>
      </c>
      <c r="AV16" s="127">
        <v>0</v>
      </c>
      <c r="AW16" s="126" t="str">
        <f t="shared" si="6"/>
        <v xml:space="preserve"> - </v>
      </c>
      <c r="AX16" s="128">
        <v>2</v>
      </c>
      <c r="AY16" s="261" t="s">
        <v>977</v>
      </c>
      <c r="AZ16" s="197" t="s">
        <v>26</v>
      </c>
      <c r="BA16" s="37" t="s">
        <v>858</v>
      </c>
      <c r="BB16" s="37" t="s">
        <v>860</v>
      </c>
      <c r="BC16" s="37" t="str">
        <f t="shared" si="7"/>
        <v xml:space="preserve"> </v>
      </c>
      <c r="BG16" s="351" t="s">
        <v>28</v>
      </c>
      <c r="BH16"/>
      <c r="BI16"/>
    </row>
    <row r="17" spans="1:61" s="129" customFormat="1" ht="14.45" customHeight="1" thickBot="1">
      <c r="A17" s="121">
        <v>14</v>
      </c>
      <c r="B17" s="19" t="s">
        <v>65</v>
      </c>
      <c r="C17" s="16" t="s">
        <v>66</v>
      </c>
      <c r="D17" s="17" t="s">
        <v>122</v>
      </c>
      <c r="E17" s="17" t="s">
        <v>140</v>
      </c>
      <c r="F17" s="17" t="s">
        <v>144</v>
      </c>
      <c r="G17" s="31" t="s">
        <v>15</v>
      </c>
      <c r="H17" s="130" t="s">
        <v>42</v>
      </c>
      <c r="I17" s="17" t="s">
        <v>54</v>
      </c>
      <c r="J17" s="14" t="s">
        <v>219</v>
      </c>
      <c r="K17" s="14" t="s">
        <v>221</v>
      </c>
      <c r="L17" s="160" t="s">
        <v>336</v>
      </c>
      <c r="M17" s="114"/>
      <c r="N17" s="29" t="s">
        <v>723</v>
      </c>
      <c r="O17" s="109" t="s">
        <v>189</v>
      </c>
      <c r="P17" s="29" t="s">
        <v>337</v>
      </c>
      <c r="Q17" s="29" t="s">
        <v>724</v>
      </c>
      <c r="R17" s="109" t="s">
        <v>725</v>
      </c>
      <c r="S17" s="15" t="s">
        <v>67</v>
      </c>
      <c r="T17" s="48" t="s">
        <v>318</v>
      </c>
      <c r="U17" s="277" t="s">
        <v>947</v>
      </c>
      <c r="V17" s="242" t="str">
        <f t="shared" si="1"/>
        <v>L</v>
      </c>
      <c r="W17" s="290" t="s">
        <v>970</v>
      </c>
      <c r="X17" s="290" t="s">
        <v>971</v>
      </c>
      <c r="Y17" s="301" t="s">
        <v>987</v>
      </c>
      <c r="Z17" s="126" t="str">
        <f t="shared" si="2"/>
        <v>SUAMI</v>
      </c>
      <c r="AA17" s="127">
        <v>2</v>
      </c>
      <c r="AB17" s="126" t="str">
        <f t="shared" si="3"/>
        <v>Tidak Tertunjang</v>
      </c>
      <c r="AC17" s="277" t="s">
        <v>948</v>
      </c>
      <c r="AD17" s="239" t="s">
        <v>901</v>
      </c>
      <c r="AE17" s="275" t="s">
        <v>949</v>
      </c>
      <c r="AF17" s="277" t="s">
        <v>904</v>
      </c>
      <c r="AG17" s="278" t="s">
        <v>8</v>
      </c>
      <c r="AH17" s="127">
        <v>2</v>
      </c>
      <c r="AI17" s="126" t="str">
        <f t="shared" si="4"/>
        <v>Tidak Tertunjang</v>
      </c>
      <c r="AJ17" s="277" t="s">
        <v>952</v>
      </c>
      <c r="AK17" s="239" t="s">
        <v>900</v>
      </c>
      <c r="AL17" s="275" t="s">
        <v>953</v>
      </c>
      <c r="AM17" s="277" t="s">
        <v>918</v>
      </c>
      <c r="AN17" s="277" t="s">
        <v>8</v>
      </c>
      <c r="AO17" s="127">
        <v>2</v>
      </c>
      <c r="AP17" s="126" t="str">
        <f t="shared" si="5"/>
        <v>Tidak Tertunjang</v>
      </c>
      <c r="AQ17" s="124" t="s">
        <v>12</v>
      </c>
      <c r="AR17" s="249" t="s">
        <v>12</v>
      </c>
      <c r="AS17" s="124" t="s">
        <v>12</v>
      </c>
      <c r="AT17" s="124" t="s">
        <v>12</v>
      </c>
      <c r="AU17" s="124" t="s">
        <v>12</v>
      </c>
      <c r="AV17" s="127">
        <v>0</v>
      </c>
      <c r="AW17" s="126" t="str">
        <f t="shared" si="6"/>
        <v xml:space="preserve"> - </v>
      </c>
      <c r="AX17" s="128">
        <v>2</v>
      </c>
      <c r="AY17" s="261" t="s">
        <v>977</v>
      </c>
      <c r="AZ17" s="197" t="s">
        <v>26</v>
      </c>
      <c r="BA17" s="17" t="s">
        <v>858</v>
      </c>
      <c r="BB17" s="17" t="s">
        <v>860</v>
      </c>
      <c r="BC17" s="17" t="str">
        <f t="shared" si="7"/>
        <v xml:space="preserve"> </v>
      </c>
      <c r="BG17" s="351" t="s">
        <v>85</v>
      </c>
      <c r="BH17"/>
      <c r="BI17"/>
    </row>
    <row r="18" spans="1:61" s="129" customFormat="1" ht="14.45" customHeight="1" thickBot="1">
      <c r="A18" s="121">
        <v>15</v>
      </c>
      <c r="B18" s="19" t="s">
        <v>68</v>
      </c>
      <c r="C18" s="16" t="s">
        <v>69</v>
      </c>
      <c r="D18" s="17" t="s">
        <v>123</v>
      </c>
      <c r="E18" s="17" t="s">
        <v>140</v>
      </c>
      <c r="F18" s="14" t="s">
        <v>143</v>
      </c>
      <c r="G18" s="31" t="s">
        <v>15</v>
      </c>
      <c r="H18" s="130" t="s">
        <v>42</v>
      </c>
      <c r="I18" s="17" t="s">
        <v>54</v>
      </c>
      <c r="J18" s="14" t="s">
        <v>219</v>
      </c>
      <c r="K18" s="14" t="s">
        <v>221</v>
      </c>
      <c r="L18" s="52" t="s">
        <v>336</v>
      </c>
      <c r="M18" s="118"/>
      <c r="N18" s="27" t="s">
        <v>348</v>
      </c>
      <c r="O18" s="53" t="s">
        <v>349</v>
      </c>
      <c r="P18" s="27" t="s">
        <v>337</v>
      </c>
      <c r="Q18" s="29" t="s">
        <v>350</v>
      </c>
      <c r="R18" s="53" t="s">
        <v>351</v>
      </c>
      <c r="S18" s="15" t="s">
        <v>70</v>
      </c>
      <c r="T18" s="13" t="s">
        <v>319</v>
      </c>
      <c r="U18" s="141" t="s">
        <v>352</v>
      </c>
      <c r="V18" s="242" t="str">
        <f t="shared" si="1"/>
        <v>L</v>
      </c>
      <c r="W18" s="143" t="s">
        <v>354</v>
      </c>
      <c r="X18" s="273" t="s">
        <v>935</v>
      </c>
      <c r="Y18" s="142" t="s">
        <v>353</v>
      </c>
      <c r="Z18" s="126" t="str">
        <f t="shared" si="2"/>
        <v>SUAMI</v>
      </c>
      <c r="AA18" s="127">
        <v>1</v>
      </c>
      <c r="AB18" s="126" t="str">
        <f t="shared" si="3"/>
        <v>Tertunjang</v>
      </c>
      <c r="AC18" s="141" t="s">
        <v>355</v>
      </c>
      <c r="AD18" s="239" t="s">
        <v>901</v>
      </c>
      <c r="AE18" s="142" t="s">
        <v>356</v>
      </c>
      <c r="AF18" s="277" t="s">
        <v>903</v>
      </c>
      <c r="AG18" s="144" t="s">
        <v>8</v>
      </c>
      <c r="AH18" s="127">
        <v>1</v>
      </c>
      <c r="AI18" s="126" t="str">
        <f t="shared" si="4"/>
        <v>Tertunjang</v>
      </c>
      <c r="AJ18" s="141" t="s">
        <v>357</v>
      </c>
      <c r="AK18" s="239" t="s">
        <v>901</v>
      </c>
      <c r="AL18" s="145" t="s">
        <v>359</v>
      </c>
      <c r="AM18" s="277" t="s">
        <v>904</v>
      </c>
      <c r="AN18" s="141" t="s">
        <v>8</v>
      </c>
      <c r="AO18" s="127">
        <v>1</v>
      </c>
      <c r="AP18" s="126" t="str">
        <f t="shared" si="5"/>
        <v>Tertunjang</v>
      </c>
      <c r="AQ18" s="124" t="s">
        <v>12</v>
      </c>
      <c r="AR18" s="260" t="s">
        <v>12</v>
      </c>
      <c r="AS18" s="124" t="s">
        <v>12</v>
      </c>
      <c r="AT18" s="124" t="s">
        <v>12</v>
      </c>
      <c r="AU18" s="124" t="s">
        <v>12</v>
      </c>
      <c r="AV18" s="127">
        <v>0</v>
      </c>
      <c r="AW18" s="126" t="str">
        <f t="shared" si="6"/>
        <v xml:space="preserve"> - </v>
      </c>
      <c r="AX18" s="128">
        <v>2</v>
      </c>
      <c r="AY18" s="261" t="s">
        <v>977</v>
      </c>
      <c r="AZ18" s="197" t="s">
        <v>26</v>
      </c>
      <c r="BA18" s="37" t="s">
        <v>858</v>
      </c>
      <c r="BB18" s="37" t="s">
        <v>860</v>
      </c>
      <c r="BC18" s="37" t="str">
        <f t="shared" si="7"/>
        <v xml:space="preserve"> </v>
      </c>
      <c r="BG18" s="351" t="s">
        <v>106</v>
      </c>
      <c r="BH18"/>
      <c r="BI18"/>
    </row>
    <row r="19" spans="1:61" s="129" customFormat="1" ht="14.45" customHeight="1" thickBot="1">
      <c r="A19" s="121">
        <v>16</v>
      </c>
      <c r="B19" s="19" t="s">
        <v>71</v>
      </c>
      <c r="C19" s="16" t="s">
        <v>72</v>
      </c>
      <c r="D19" s="17" t="s">
        <v>124</v>
      </c>
      <c r="E19" s="17" t="s">
        <v>140</v>
      </c>
      <c r="F19" s="14" t="s">
        <v>143</v>
      </c>
      <c r="G19" s="31" t="s">
        <v>15</v>
      </c>
      <c r="H19" s="130" t="s">
        <v>42</v>
      </c>
      <c r="I19" s="17" t="s">
        <v>54</v>
      </c>
      <c r="J19" s="14" t="s">
        <v>219</v>
      </c>
      <c r="K19" s="14" t="s">
        <v>221</v>
      </c>
      <c r="L19" s="52" t="s">
        <v>336</v>
      </c>
      <c r="M19" s="114"/>
      <c r="N19" s="27" t="s">
        <v>726</v>
      </c>
      <c r="O19" s="53" t="s">
        <v>727</v>
      </c>
      <c r="P19" s="27" t="s">
        <v>337</v>
      </c>
      <c r="Q19" s="27" t="s">
        <v>728</v>
      </c>
      <c r="R19" s="53" t="s">
        <v>729</v>
      </c>
      <c r="S19" s="15" t="s">
        <v>73</v>
      </c>
      <c r="T19" s="48" t="s">
        <v>320</v>
      </c>
      <c r="U19" s="165" t="s">
        <v>730</v>
      </c>
      <c r="V19" s="242" t="str">
        <f t="shared" si="1"/>
        <v>L</v>
      </c>
      <c r="W19" s="164" t="s">
        <v>731</v>
      </c>
      <c r="X19" s="165" t="s">
        <v>709</v>
      </c>
      <c r="Y19" s="164" t="s">
        <v>732</v>
      </c>
      <c r="Z19" s="126" t="str">
        <f t="shared" si="2"/>
        <v>SUAMI</v>
      </c>
      <c r="AA19" s="127">
        <v>1</v>
      </c>
      <c r="AB19" s="126" t="str">
        <f t="shared" si="3"/>
        <v>Tertunjang</v>
      </c>
      <c r="AC19" s="165" t="s">
        <v>733</v>
      </c>
      <c r="AD19" s="239" t="s">
        <v>901</v>
      </c>
      <c r="AE19" s="164" t="s">
        <v>734</v>
      </c>
      <c r="AF19" s="165" t="s">
        <v>669</v>
      </c>
      <c r="AG19" s="166" t="s">
        <v>8</v>
      </c>
      <c r="AH19" s="127">
        <v>1</v>
      </c>
      <c r="AI19" s="126" t="str">
        <f t="shared" si="4"/>
        <v>Tertunjang</v>
      </c>
      <c r="AJ19" s="164" t="s">
        <v>12</v>
      </c>
      <c r="AK19" s="249" t="s">
        <v>12</v>
      </c>
      <c r="AL19" s="164" t="s">
        <v>12</v>
      </c>
      <c r="AM19" s="164" t="s">
        <v>12</v>
      </c>
      <c r="AN19" s="164" t="s">
        <v>12</v>
      </c>
      <c r="AO19" s="127">
        <v>0</v>
      </c>
      <c r="AP19" s="126" t="str">
        <f t="shared" si="5"/>
        <v xml:space="preserve"> - </v>
      </c>
      <c r="AQ19" s="124" t="s">
        <v>12</v>
      </c>
      <c r="AR19" s="260" t="s">
        <v>12</v>
      </c>
      <c r="AS19" s="124" t="s">
        <v>12</v>
      </c>
      <c r="AT19" s="124" t="s">
        <v>12</v>
      </c>
      <c r="AU19" s="124" t="s">
        <v>12</v>
      </c>
      <c r="AV19" s="127">
        <v>0</v>
      </c>
      <c r="AW19" s="126" t="str">
        <f t="shared" si="6"/>
        <v xml:space="preserve"> - </v>
      </c>
      <c r="AX19" s="128">
        <v>1</v>
      </c>
      <c r="AY19" s="261" t="s">
        <v>977</v>
      </c>
      <c r="AZ19" s="197" t="s">
        <v>26</v>
      </c>
      <c r="BA19" s="37" t="s">
        <v>858</v>
      </c>
      <c r="BB19" s="37" t="s">
        <v>860</v>
      </c>
      <c r="BC19" s="37" t="str">
        <f t="shared" si="7"/>
        <v xml:space="preserve"> </v>
      </c>
      <c r="BG19" s="351" t="s">
        <v>41</v>
      </c>
      <c r="BH19"/>
      <c r="BI19"/>
    </row>
    <row r="20" spans="1:61" s="129" customFormat="1" ht="14.45" customHeight="1" thickBot="1">
      <c r="A20" s="121">
        <v>17</v>
      </c>
      <c r="B20" s="19" t="s">
        <v>74</v>
      </c>
      <c r="C20" s="16" t="s">
        <v>75</v>
      </c>
      <c r="D20" s="17" t="s">
        <v>125</v>
      </c>
      <c r="E20" s="17" t="s">
        <v>140</v>
      </c>
      <c r="F20" s="17" t="s">
        <v>145</v>
      </c>
      <c r="G20" s="31" t="s">
        <v>15</v>
      </c>
      <c r="H20" s="130" t="s">
        <v>42</v>
      </c>
      <c r="I20" s="17" t="s">
        <v>54</v>
      </c>
      <c r="J20" s="14" t="s">
        <v>219</v>
      </c>
      <c r="K20" s="14" t="s">
        <v>221</v>
      </c>
      <c r="L20" s="49" t="s">
        <v>336</v>
      </c>
      <c r="M20" s="115"/>
      <c r="N20" s="29" t="s">
        <v>191</v>
      </c>
      <c r="O20" s="109" t="s">
        <v>192</v>
      </c>
      <c r="P20" s="29" t="s">
        <v>337</v>
      </c>
      <c r="Q20" s="29" t="s">
        <v>298</v>
      </c>
      <c r="R20" s="109" t="s">
        <v>193</v>
      </c>
      <c r="S20" s="15" t="s">
        <v>76</v>
      </c>
      <c r="T20" s="13" t="s">
        <v>321</v>
      </c>
      <c r="U20" s="146" t="s">
        <v>291</v>
      </c>
      <c r="V20" s="242" t="str">
        <f t="shared" si="1"/>
        <v>L</v>
      </c>
      <c r="W20" s="147" t="s">
        <v>293</v>
      </c>
      <c r="X20" s="239" t="s">
        <v>910</v>
      </c>
      <c r="Y20" s="148" t="s">
        <v>292</v>
      </c>
      <c r="Z20" s="126" t="str">
        <f t="shared" si="2"/>
        <v>SUAMI</v>
      </c>
      <c r="AA20" s="127">
        <v>2</v>
      </c>
      <c r="AB20" s="126" t="str">
        <f t="shared" si="3"/>
        <v>Tidak Tertunjang</v>
      </c>
      <c r="AC20" s="146" t="s">
        <v>294</v>
      </c>
      <c r="AD20" s="239" t="s">
        <v>901</v>
      </c>
      <c r="AE20" s="148" t="s">
        <v>295</v>
      </c>
      <c r="AF20" s="239" t="s">
        <v>904</v>
      </c>
      <c r="AG20" s="149" t="s">
        <v>8</v>
      </c>
      <c r="AH20" s="127">
        <v>2</v>
      </c>
      <c r="AI20" s="126" t="str">
        <f t="shared" si="4"/>
        <v>Tidak Tertunjang</v>
      </c>
      <c r="AJ20" s="146" t="s">
        <v>296</v>
      </c>
      <c r="AK20" s="239" t="s">
        <v>900</v>
      </c>
      <c r="AL20" s="148" t="s">
        <v>297</v>
      </c>
      <c r="AM20" s="277" t="s">
        <v>918</v>
      </c>
      <c r="AN20" s="146" t="s">
        <v>8</v>
      </c>
      <c r="AO20" s="127">
        <v>2</v>
      </c>
      <c r="AP20" s="126" t="str">
        <f t="shared" si="5"/>
        <v>Tidak Tertunjang</v>
      </c>
      <c r="AQ20" s="124" t="s">
        <v>12</v>
      </c>
      <c r="AR20" s="260" t="s">
        <v>12</v>
      </c>
      <c r="AS20" s="124" t="s">
        <v>12</v>
      </c>
      <c r="AT20" s="124" t="s">
        <v>12</v>
      </c>
      <c r="AU20" s="124" t="s">
        <v>12</v>
      </c>
      <c r="AV20" s="127">
        <v>0</v>
      </c>
      <c r="AW20" s="126" t="str">
        <f t="shared" si="6"/>
        <v xml:space="preserve"> - </v>
      </c>
      <c r="AX20" s="128">
        <v>2</v>
      </c>
      <c r="AY20" s="261" t="s">
        <v>977</v>
      </c>
      <c r="AZ20" s="197" t="s">
        <v>26</v>
      </c>
      <c r="BA20" s="37" t="s">
        <v>858</v>
      </c>
      <c r="BB20" s="37" t="s">
        <v>860</v>
      </c>
      <c r="BC20" s="37" t="str">
        <f t="shared" si="7"/>
        <v xml:space="preserve"> </v>
      </c>
      <c r="BG20" s="351" t="s">
        <v>54</v>
      </c>
      <c r="BH20"/>
      <c r="BI20"/>
    </row>
    <row r="21" spans="1:61" s="129" customFormat="1" ht="14.45" customHeight="1" thickBot="1">
      <c r="A21" s="121">
        <v>18</v>
      </c>
      <c r="B21" s="19" t="s">
        <v>77</v>
      </c>
      <c r="C21" s="16" t="s">
        <v>78</v>
      </c>
      <c r="D21" s="17" t="s">
        <v>126</v>
      </c>
      <c r="E21" s="17" t="s">
        <v>140</v>
      </c>
      <c r="F21" s="14" t="s">
        <v>143</v>
      </c>
      <c r="G21" s="31" t="s">
        <v>15</v>
      </c>
      <c r="H21" s="130" t="s">
        <v>42</v>
      </c>
      <c r="I21" s="17" t="s">
        <v>54</v>
      </c>
      <c r="J21" s="14" t="s">
        <v>219</v>
      </c>
      <c r="K21" s="14" t="s">
        <v>221</v>
      </c>
      <c r="L21" s="160" t="s">
        <v>336</v>
      </c>
      <c r="M21" s="114"/>
      <c r="N21" s="27" t="s">
        <v>735</v>
      </c>
      <c r="O21" s="53" t="s">
        <v>736</v>
      </c>
      <c r="P21" s="29" t="s">
        <v>337</v>
      </c>
      <c r="Q21" s="27" t="s">
        <v>737</v>
      </c>
      <c r="R21" s="53" t="s">
        <v>738</v>
      </c>
      <c r="S21" s="15" t="s">
        <v>79</v>
      </c>
      <c r="T21" s="48" t="s">
        <v>322</v>
      </c>
      <c r="U21" s="165" t="s">
        <v>739</v>
      </c>
      <c r="V21" s="242" t="str">
        <f t="shared" si="1"/>
        <v>L</v>
      </c>
      <c r="W21" s="164" t="s">
        <v>740</v>
      </c>
      <c r="X21" s="165" t="s">
        <v>741</v>
      </c>
      <c r="Y21" s="164" t="s">
        <v>742</v>
      </c>
      <c r="Z21" s="126" t="str">
        <f t="shared" si="2"/>
        <v>SUAMI</v>
      </c>
      <c r="AA21" s="127">
        <v>1</v>
      </c>
      <c r="AB21" s="126" t="str">
        <f t="shared" si="3"/>
        <v>Tertunjang</v>
      </c>
      <c r="AC21" s="165" t="s">
        <v>743</v>
      </c>
      <c r="AD21" s="239" t="s">
        <v>901</v>
      </c>
      <c r="AE21" s="164" t="s">
        <v>744</v>
      </c>
      <c r="AF21" s="239" t="s">
        <v>902</v>
      </c>
      <c r="AG21" s="166" t="s">
        <v>8</v>
      </c>
      <c r="AH21" s="127">
        <v>1</v>
      </c>
      <c r="AI21" s="126" t="str">
        <f t="shared" si="4"/>
        <v>Tertunjang</v>
      </c>
      <c r="AJ21" s="165" t="s">
        <v>745</v>
      </c>
      <c r="AK21" s="239" t="s">
        <v>901</v>
      </c>
      <c r="AL21" s="164" t="s">
        <v>746</v>
      </c>
      <c r="AM21" s="277" t="s">
        <v>903</v>
      </c>
      <c r="AN21" s="165" t="s">
        <v>8</v>
      </c>
      <c r="AO21" s="127">
        <v>1</v>
      </c>
      <c r="AP21" s="126" t="str">
        <f t="shared" si="5"/>
        <v>Tertunjang</v>
      </c>
      <c r="AQ21" s="164" t="s">
        <v>747</v>
      </c>
      <c r="AR21" s="249" t="s">
        <v>900</v>
      </c>
      <c r="AS21" s="164" t="s">
        <v>748</v>
      </c>
      <c r="AT21" s="295" t="s">
        <v>981</v>
      </c>
      <c r="AU21" s="164" t="s">
        <v>8</v>
      </c>
      <c r="AV21" s="127">
        <v>2</v>
      </c>
      <c r="AW21" s="126" t="str">
        <f t="shared" si="6"/>
        <v>Tidak Tertunjang</v>
      </c>
      <c r="AX21" s="128">
        <v>3</v>
      </c>
      <c r="AY21" s="261" t="s">
        <v>977</v>
      </c>
      <c r="AZ21" s="197" t="s">
        <v>26</v>
      </c>
      <c r="BA21" s="37" t="s">
        <v>858</v>
      </c>
      <c r="BB21" s="37" t="s">
        <v>860</v>
      </c>
      <c r="BC21" s="37" t="str">
        <f t="shared" si="7"/>
        <v xml:space="preserve"> </v>
      </c>
      <c r="BG21" s="350" t="s">
        <v>145</v>
      </c>
    </row>
    <row r="22" spans="1:61" s="129" customFormat="1" ht="14.45" customHeight="1" thickBot="1">
      <c r="A22" s="121">
        <v>19</v>
      </c>
      <c r="B22" s="19" t="s">
        <v>18</v>
      </c>
      <c r="C22" s="16" t="s">
        <v>80</v>
      </c>
      <c r="D22" s="17" t="s">
        <v>127</v>
      </c>
      <c r="E22" s="17" t="s">
        <v>140</v>
      </c>
      <c r="F22" s="14" t="s">
        <v>143</v>
      </c>
      <c r="G22" s="31" t="s">
        <v>15</v>
      </c>
      <c r="H22" s="130" t="s">
        <v>42</v>
      </c>
      <c r="I22" s="123" t="s">
        <v>54</v>
      </c>
      <c r="J22" s="14" t="s">
        <v>219</v>
      </c>
      <c r="K22" s="14" t="s">
        <v>221</v>
      </c>
      <c r="L22" s="52" t="s">
        <v>336</v>
      </c>
      <c r="M22" s="118"/>
      <c r="N22" s="29" t="s">
        <v>263</v>
      </c>
      <c r="O22" s="109" t="s">
        <v>264</v>
      </c>
      <c r="P22" s="29" t="s">
        <v>337</v>
      </c>
      <c r="Q22" s="29" t="s">
        <v>265</v>
      </c>
      <c r="R22" s="109" t="s">
        <v>194</v>
      </c>
      <c r="S22" s="15" t="s">
        <v>81</v>
      </c>
      <c r="T22" s="13" t="s">
        <v>323</v>
      </c>
      <c r="U22" s="141" t="s">
        <v>358</v>
      </c>
      <c r="V22" s="242" t="str">
        <f t="shared" si="1"/>
        <v>L</v>
      </c>
      <c r="W22" s="150" t="s">
        <v>246</v>
      </c>
      <c r="X22" s="290" t="s">
        <v>980</v>
      </c>
      <c r="Y22" s="151" t="s">
        <v>247</v>
      </c>
      <c r="Z22" s="126" t="str">
        <f t="shared" si="2"/>
        <v>SUAMI</v>
      </c>
      <c r="AA22" s="127">
        <v>1</v>
      </c>
      <c r="AB22" s="126" t="str">
        <f t="shared" si="3"/>
        <v>Tertunjang</v>
      </c>
      <c r="AC22" s="152" t="s">
        <v>16</v>
      </c>
      <c r="AD22" s="152" t="s">
        <v>901</v>
      </c>
      <c r="AE22" s="153" t="s">
        <v>266</v>
      </c>
      <c r="AF22" s="239" t="s">
        <v>904</v>
      </c>
      <c r="AG22" s="155" t="s">
        <v>8</v>
      </c>
      <c r="AH22" s="127">
        <v>1</v>
      </c>
      <c r="AI22" s="126" t="str">
        <f t="shared" si="4"/>
        <v>Tertunjang</v>
      </c>
      <c r="AJ22" s="152" t="s">
        <v>17</v>
      </c>
      <c r="AK22" s="152" t="s">
        <v>900</v>
      </c>
      <c r="AL22" s="153" t="s">
        <v>267</v>
      </c>
      <c r="AM22" s="277" t="s">
        <v>904</v>
      </c>
      <c r="AN22" s="154" t="s">
        <v>8</v>
      </c>
      <c r="AO22" s="155">
        <v>1</v>
      </c>
      <c r="AP22" s="126" t="str">
        <f t="shared" si="5"/>
        <v>Tertunjang</v>
      </c>
      <c r="AQ22" s="124" t="s">
        <v>12</v>
      </c>
      <c r="AR22" s="260" t="s">
        <v>12</v>
      </c>
      <c r="AS22" s="124" t="s">
        <v>12</v>
      </c>
      <c r="AT22" s="124" t="s">
        <v>12</v>
      </c>
      <c r="AU22" s="124" t="s">
        <v>12</v>
      </c>
      <c r="AV22" s="127">
        <v>0</v>
      </c>
      <c r="AW22" s="126" t="str">
        <f t="shared" si="6"/>
        <v xml:space="preserve"> - </v>
      </c>
      <c r="AX22" s="128">
        <v>2</v>
      </c>
      <c r="AY22" s="261" t="s">
        <v>977</v>
      </c>
      <c r="AZ22" s="197" t="s">
        <v>26</v>
      </c>
      <c r="BA22" s="37" t="s">
        <v>858</v>
      </c>
      <c r="BB22" s="37" t="s">
        <v>860</v>
      </c>
      <c r="BC22" s="37" t="str">
        <f t="shared" si="7"/>
        <v xml:space="preserve"> </v>
      </c>
      <c r="BG22" s="351" t="s">
        <v>54</v>
      </c>
    </row>
    <row r="23" spans="1:61" s="129" customFormat="1" ht="14.45" customHeight="1" thickBot="1">
      <c r="A23" s="121">
        <v>20</v>
      </c>
      <c r="B23" s="19" t="s">
        <v>82</v>
      </c>
      <c r="C23" s="16" t="s">
        <v>83</v>
      </c>
      <c r="D23" s="17" t="s">
        <v>128</v>
      </c>
      <c r="E23" s="17" t="s">
        <v>140</v>
      </c>
      <c r="F23" s="17" t="s">
        <v>144</v>
      </c>
      <c r="G23" s="31" t="s">
        <v>15</v>
      </c>
      <c r="H23" s="130" t="s">
        <v>86</v>
      </c>
      <c r="I23" s="123" t="s">
        <v>85</v>
      </c>
      <c r="J23" s="14" t="s">
        <v>219</v>
      </c>
      <c r="K23" s="14" t="s">
        <v>221</v>
      </c>
      <c r="L23" s="119" t="s">
        <v>749</v>
      </c>
      <c r="M23" s="167" t="s">
        <v>750</v>
      </c>
      <c r="N23" s="29" t="s">
        <v>195</v>
      </c>
      <c r="O23" s="109" t="s">
        <v>196</v>
      </c>
      <c r="P23" s="29" t="s">
        <v>751</v>
      </c>
      <c r="Q23" s="29" t="s">
        <v>752</v>
      </c>
      <c r="R23" s="109" t="s">
        <v>197</v>
      </c>
      <c r="S23" s="15" t="s">
        <v>84</v>
      </c>
      <c r="T23" s="48" t="s">
        <v>324</v>
      </c>
      <c r="U23" s="165" t="s">
        <v>753</v>
      </c>
      <c r="V23" s="242" t="str">
        <f t="shared" si="1"/>
        <v>L</v>
      </c>
      <c r="W23" s="164" t="s">
        <v>754</v>
      </c>
      <c r="X23" s="273" t="s">
        <v>912</v>
      </c>
      <c r="Y23" s="164" t="s">
        <v>755</v>
      </c>
      <c r="Z23" s="126" t="str">
        <f t="shared" si="2"/>
        <v>SUAMI</v>
      </c>
      <c r="AA23" s="127">
        <v>1</v>
      </c>
      <c r="AB23" s="126" t="str">
        <f t="shared" si="3"/>
        <v>Tertunjang</v>
      </c>
      <c r="AC23" s="165" t="s">
        <v>756</v>
      </c>
      <c r="AD23" s="239" t="s">
        <v>900</v>
      </c>
      <c r="AE23" s="164" t="s">
        <v>757</v>
      </c>
      <c r="AF23" s="290" t="s">
        <v>903</v>
      </c>
      <c r="AG23" s="166" t="s">
        <v>8</v>
      </c>
      <c r="AH23" s="127">
        <v>1</v>
      </c>
      <c r="AI23" s="126" t="str">
        <f t="shared" si="4"/>
        <v>Tertunjang</v>
      </c>
      <c r="AJ23" s="165" t="s">
        <v>758</v>
      </c>
      <c r="AK23" s="239" t="s">
        <v>900</v>
      </c>
      <c r="AL23" s="164" t="s">
        <v>759</v>
      </c>
      <c r="AM23" s="277" t="s">
        <v>904</v>
      </c>
      <c r="AN23" s="165" t="s">
        <v>8</v>
      </c>
      <c r="AO23" s="127">
        <v>1</v>
      </c>
      <c r="AP23" s="126" t="str">
        <f t="shared" si="5"/>
        <v>Tertunjang</v>
      </c>
      <c r="AQ23" s="164" t="s">
        <v>760</v>
      </c>
      <c r="AR23" s="249" t="s">
        <v>901</v>
      </c>
      <c r="AS23" s="164" t="s">
        <v>761</v>
      </c>
      <c r="AT23" s="164" t="s">
        <v>669</v>
      </c>
      <c r="AU23" s="164" t="s">
        <v>8</v>
      </c>
      <c r="AV23" s="127">
        <v>2</v>
      </c>
      <c r="AW23" s="126" t="str">
        <f t="shared" si="6"/>
        <v>Tidak Tertunjang</v>
      </c>
      <c r="AX23" s="128">
        <v>3</v>
      </c>
      <c r="AY23" s="261" t="s">
        <v>977</v>
      </c>
      <c r="AZ23" s="197" t="s">
        <v>26</v>
      </c>
      <c r="BA23" s="37" t="s">
        <v>858</v>
      </c>
      <c r="BB23" s="37" t="s">
        <v>860</v>
      </c>
      <c r="BC23" s="37" t="str">
        <f t="shared" si="7"/>
        <v xml:space="preserve"> </v>
      </c>
      <c r="BG23" s="350" t="s">
        <v>144</v>
      </c>
    </row>
    <row r="24" spans="1:61" s="129" customFormat="1" ht="14.45" customHeight="1" thickBot="1">
      <c r="A24" s="121">
        <v>21</v>
      </c>
      <c r="B24" s="19" t="s">
        <v>87</v>
      </c>
      <c r="C24" s="16" t="s">
        <v>88</v>
      </c>
      <c r="D24" s="17" t="s">
        <v>129</v>
      </c>
      <c r="E24" s="14" t="s">
        <v>139</v>
      </c>
      <c r="F24" s="17" t="s">
        <v>144</v>
      </c>
      <c r="G24" s="31" t="s">
        <v>15</v>
      </c>
      <c r="H24" s="130" t="s">
        <v>86</v>
      </c>
      <c r="I24" s="123" t="s">
        <v>85</v>
      </c>
      <c r="J24" s="14" t="s">
        <v>219</v>
      </c>
      <c r="K24" s="14" t="s">
        <v>221</v>
      </c>
      <c r="L24" s="119" t="s">
        <v>762</v>
      </c>
      <c r="M24" s="114"/>
      <c r="N24" s="29" t="s">
        <v>198</v>
      </c>
      <c r="O24" s="109" t="s">
        <v>199</v>
      </c>
      <c r="P24" s="29" t="s">
        <v>763</v>
      </c>
      <c r="Q24" s="51" t="s">
        <v>764</v>
      </c>
      <c r="R24" s="109" t="s">
        <v>200</v>
      </c>
      <c r="S24" s="15" t="s">
        <v>89</v>
      </c>
      <c r="T24" s="13" t="s">
        <v>325</v>
      </c>
      <c r="U24" s="165" t="s">
        <v>765</v>
      </c>
      <c r="V24" s="242" t="str">
        <f t="shared" si="1"/>
        <v>P</v>
      </c>
      <c r="W24" s="164" t="s">
        <v>766</v>
      </c>
      <c r="X24" s="239" t="s">
        <v>907</v>
      </c>
      <c r="Y24" s="164" t="s">
        <v>767</v>
      </c>
      <c r="Z24" s="126" t="str">
        <f t="shared" si="2"/>
        <v>ISTRI</v>
      </c>
      <c r="AA24" s="127">
        <v>1</v>
      </c>
      <c r="AB24" s="126" t="str">
        <f t="shared" si="3"/>
        <v>Tertunjang</v>
      </c>
      <c r="AC24" s="165" t="s">
        <v>768</v>
      </c>
      <c r="AD24" s="239" t="s">
        <v>901</v>
      </c>
      <c r="AE24" s="164" t="s">
        <v>769</v>
      </c>
      <c r="AF24" s="239" t="s">
        <v>904</v>
      </c>
      <c r="AG24" s="166" t="s">
        <v>8</v>
      </c>
      <c r="AH24" s="127">
        <v>1</v>
      </c>
      <c r="AI24" s="126" t="str">
        <f t="shared" si="4"/>
        <v>Tertunjang</v>
      </c>
      <c r="AJ24" s="165" t="s">
        <v>770</v>
      </c>
      <c r="AK24" s="239" t="s">
        <v>900</v>
      </c>
      <c r="AL24" s="164" t="s">
        <v>771</v>
      </c>
      <c r="AM24" s="277" t="s">
        <v>904</v>
      </c>
      <c r="AN24" s="165" t="s">
        <v>8</v>
      </c>
      <c r="AO24" s="127">
        <v>1</v>
      </c>
      <c r="AP24" s="126" t="str">
        <f t="shared" si="5"/>
        <v>Tertunjang</v>
      </c>
      <c r="AQ24" s="124" t="s">
        <v>12</v>
      </c>
      <c r="AR24" s="249" t="s">
        <v>12</v>
      </c>
      <c r="AS24" s="124" t="s">
        <v>12</v>
      </c>
      <c r="AT24" s="124" t="s">
        <v>12</v>
      </c>
      <c r="AU24" s="124" t="s">
        <v>12</v>
      </c>
      <c r="AV24" s="127">
        <v>0</v>
      </c>
      <c r="AW24" s="126" t="str">
        <f t="shared" si="6"/>
        <v xml:space="preserve"> - </v>
      </c>
      <c r="AX24" s="128">
        <v>2</v>
      </c>
      <c r="AY24" s="261" t="s">
        <v>977</v>
      </c>
      <c r="AZ24" s="197" t="s">
        <v>26</v>
      </c>
      <c r="BA24" s="37" t="s">
        <v>858</v>
      </c>
      <c r="BB24" s="37" t="s">
        <v>860</v>
      </c>
      <c r="BC24" s="37" t="str">
        <f t="shared" si="7"/>
        <v xml:space="preserve"> </v>
      </c>
      <c r="BG24" s="351" t="s">
        <v>85</v>
      </c>
    </row>
    <row r="25" spans="1:61" s="129" customFormat="1" ht="14.45" customHeight="1" thickBot="1">
      <c r="A25" s="121">
        <v>22</v>
      </c>
      <c r="B25" s="19" t="s">
        <v>90</v>
      </c>
      <c r="C25" s="16" t="s">
        <v>91</v>
      </c>
      <c r="D25" s="17" t="s">
        <v>130</v>
      </c>
      <c r="E25" s="14" t="s">
        <v>139</v>
      </c>
      <c r="F25" s="14" t="s">
        <v>143</v>
      </c>
      <c r="G25" s="31" t="s">
        <v>15</v>
      </c>
      <c r="H25" s="130" t="s">
        <v>42</v>
      </c>
      <c r="I25" s="123" t="s">
        <v>54</v>
      </c>
      <c r="J25" s="14" t="s">
        <v>219</v>
      </c>
      <c r="K25" s="14" t="s">
        <v>221</v>
      </c>
      <c r="L25" s="306" t="s">
        <v>990</v>
      </c>
      <c r="M25" s="307" t="s">
        <v>872</v>
      </c>
      <c r="N25" s="29" t="s">
        <v>201</v>
      </c>
      <c r="O25" s="109" t="s">
        <v>202</v>
      </c>
      <c r="P25" s="272" t="s">
        <v>991</v>
      </c>
      <c r="Q25" s="51" t="s">
        <v>249</v>
      </c>
      <c r="R25" s="109" t="s">
        <v>287</v>
      </c>
      <c r="S25" s="15" t="s">
        <v>92</v>
      </c>
      <c r="T25" s="48" t="s">
        <v>326</v>
      </c>
      <c r="U25" s="126" t="s">
        <v>239</v>
      </c>
      <c r="V25" s="242" t="str">
        <f t="shared" si="1"/>
        <v>P</v>
      </c>
      <c r="W25" s="150" t="s">
        <v>240</v>
      </c>
      <c r="X25" s="158" t="s">
        <v>251</v>
      </c>
      <c r="Y25" s="151" t="s">
        <v>241</v>
      </c>
      <c r="Z25" s="126" t="str">
        <f t="shared" si="2"/>
        <v>ISTRI</v>
      </c>
      <c r="AA25" s="127">
        <v>1</v>
      </c>
      <c r="AB25" s="126" t="str">
        <f t="shared" si="3"/>
        <v>Tertunjang</v>
      </c>
      <c r="AC25" s="126" t="s">
        <v>242</v>
      </c>
      <c r="AD25" s="239" t="s">
        <v>900</v>
      </c>
      <c r="AE25" s="310" t="s">
        <v>993</v>
      </c>
      <c r="AF25" s="308" t="s">
        <v>994</v>
      </c>
      <c r="AG25" s="127" t="s">
        <v>8</v>
      </c>
      <c r="AH25" s="127">
        <v>1</v>
      </c>
      <c r="AI25" s="126" t="str">
        <f t="shared" si="4"/>
        <v>Tertunjang</v>
      </c>
      <c r="AJ25" s="126" t="s">
        <v>244</v>
      </c>
      <c r="AK25" s="239" t="s">
        <v>900</v>
      </c>
      <c r="AL25" s="150" t="s">
        <v>245</v>
      </c>
      <c r="AM25" s="308" t="s">
        <v>995</v>
      </c>
      <c r="AN25" s="126" t="s">
        <v>8</v>
      </c>
      <c r="AO25" s="127">
        <v>1</v>
      </c>
      <c r="AP25" s="126" t="str">
        <f t="shared" si="5"/>
        <v>Tertunjang</v>
      </c>
      <c r="AQ25" s="124" t="s">
        <v>12</v>
      </c>
      <c r="AR25" s="249" t="s">
        <v>12</v>
      </c>
      <c r="AS25" s="124" t="s">
        <v>12</v>
      </c>
      <c r="AT25" s="124" t="s">
        <v>12</v>
      </c>
      <c r="AU25" s="124" t="s">
        <v>12</v>
      </c>
      <c r="AV25" s="127">
        <v>0</v>
      </c>
      <c r="AW25" s="126" t="str">
        <f t="shared" si="6"/>
        <v xml:space="preserve"> - </v>
      </c>
      <c r="AX25" s="128">
        <v>2</v>
      </c>
      <c r="AY25" s="261" t="s">
        <v>977</v>
      </c>
      <c r="AZ25" s="197" t="s">
        <v>26</v>
      </c>
      <c r="BA25" s="37" t="s">
        <v>858</v>
      </c>
      <c r="BB25" s="37" t="s">
        <v>860</v>
      </c>
      <c r="BC25" s="37" t="str">
        <f t="shared" si="7"/>
        <v xml:space="preserve"> </v>
      </c>
      <c r="BG25" s="351" t="s">
        <v>41</v>
      </c>
    </row>
    <row r="26" spans="1:61" s="129" customFormat="1" ht="14.45" customHeight="1" thickBot="1">
      <c r="A26" s="121">
        <v>23</v>
      </c>
      <c r="B26" s="19" t="s">
        <v>93</v>
      </c>
      <c r="C26" s="16" t="s">
        <v>94</v>
      </c>
      <c r="D26" s="17" t="s">
        <v>131</v>
      </c>
      <c r="E26" s="14" t="s">
        <v>139</v>
      </c>
      <c r="F26" s="17" t="s">
        <v>144</v>
      </c>
      <c r="G26" s="31" t="s">
        <v>15</v>
      </c>
      <c r="H26" s="130" t="s">
        <v>86</v>
      </c>
      <c r="I26" s="17" t="s">
        <v>85</v>
      </c>
      <c r="J26" s="14" t="s">
        <v>219</v>
      </c>
      <c r="K26" s="14" t="s">
        <v>221</v>
      </c>
      <c r="L26" s="160" t="s">
        <v>286</v>
      </c>
      <c r="M26" s="114"/>
      <c r="N26" s="29" t="s">
        <v>203</v>
      </c>
      <c r="O26" s="109" t="s">
        <v>204</v>
      </c>
      <c r="P26" s="29" t="s">
        <v>772</v>
      </c>
      <c r="Q26" s="29" t="s">
        <v>773</v>
      </c>
      <c r="R26" s="109" t="s">
        <v>205</v>
      </c>
      <c r="S26" s="15" t="s">
        <v>774</v>
      </c>
      <c r="T26" s="13" t="s">
        <v>327</v>
      </c>
      <c r="U26" s="165" t="s">
        <v>775</v>
      </c>
      <c r="V26" s="242" t="str">
        <f t="shared" si="1"/>
        <v>P</v>
      </c>
      <c r="W26" s="164" t="s">
        <v>776</v>
      </c>
      <c r="X26" s="165" t="s">
        <v>709</v>
      </c>
      <c r="Y26" s="164" t="s">
        <v>777</v>
      </c>
      <c r="Z26" s="126" t="str">
        <f t="shared" si="2"/>
        <v>ISTRI</v>
      </c>
      <c r="AA26" s="127">
        <v>1</v>
      </c>
      <c r="AB26" s="126" t="str">
        <f t="shared" si="3"/>
        <v>Tertunjang</v>
      </c>
      <c r="AC26" s="165" t="s">
        <v>778</v>
      </c>
      <c r="AD26" s="239" t="s">
        <v>900</v>
      </c>
      <c r="AE26" s="164" t="s">
        <v>779</v>
      </c>
      <c r="AF26" s="239" t="s">
        <v>904</v>
      </c>
      <c r="AG26" s="166" t="s">
        <v>8</v>
      </c>
      <c r="AH26" s="127">
        <v>1</v>
      </c>
      <c r="AI26" s="126" t="str">
        <f t="shared" si="4"/>
        <v>Tertunjang</v>
      </c>
      <c r="AJ26" s="165" t="s">
        <v>780</v>
      </c>
      <c r="AK26" s="239" t="s">
        <v>900</v>
      </c>
      <c r="AL26" s="164" t="s">
        <v>781</v>
      </c>
      <c r="AM26" s="165" t="s">
        <v>669</v>
      </c>
      <c r="AN26" s="165" t="s">
        <v>8</v>
      </c>
      <c r="AO26" s="127">
        <v>1</v>
      </c>
      <c r="AP26" s="126" t="str">
        <f t="shared" si="5"/>
        <v>Tertunjang</v>
      </c>
      <c r="AQ26" s="124" t="s">
        <v>12</v>
      </c>
      <c r="AR26" s="249" t="s">
        <v>12</v>
      </c>
      <c r="AS26" s="124" t="s">
        <v>12</v>
      </c>
      <c r="AT26" s="124" t="s">
        <v>12</v>
      </c>
      <c r="AU26" s="124" t="s">
        <v>12</v>
      </c>
      <c r="AV26" s="127">
        <v>0</v>
      </c>
      <c r="AW26" s="126" t="str">
        <f t="shared" si="6"/>
        <v xml:space="preserve"> - </v>
      </c>
      <c r="AX26" s="128">
        <v>2</v>
      </c>
      <c r="AY26" s="261" t="s">
        <v>977</v>
      </c>
      <c r="AZ26" s="197" t="s">
        <v>26</v>
      </c>
      <c r="BA26" s="37" t="s">
        <v>858</v>
      </c>
      <c r="BB26" s="37" t="s">
        <v>860</v>
      </c>
      <c r="BC26" s="37" t="str">
        <f t="shared" si="7"/>
        <v xml:space="preserve"> </v>
      </c>
      <c r="BG26" s="351" t="s">
        <v>54</v>
      </c>
    </row>
    <row r="27" spans="1:61" s="129" customFormat="1" ht="14.45" customHeight="1" thickBot="1">
      <c r="A27" s="121">
        <v>24</v>
      </c>
      <c r="B27" s="19" t="s">
        <v>95</v>
      </c>
      <c r="C27" s="16" t="s">
        <v>96</v>
      </c>
      <c r="D27" s="17" t="s">
        <v>132</v>
      </c>
      <c r="E27" s="14" t="s">
        <v>139</v>
      </c>
      <c r="F27" s="160" t="s">
        <v>782</v>
      </c>
      <c r="G27" s="31" t="s">
        <v>15</v>
      </c>
      <c r="H27" s="130" t="s">
        <v>86</v>
      </c>
      <c r="I27" s="17" t="s">
        <v>85</v>
      </c>
      <c r="J27" s="14" t="s">
        <v>219</v>
      </c>
      <c r="K27" s="14" t="s">
        <v>221</v>
      </c>
      <c r="L27" s="119" t="s">
        <v>783</v>
      </c>
      <c r="M27" s="167" t="s">
        <v>784</v>
      </c>
      <c r="N27" s="29" t="s">
        <v>206</v>
      </c>
      <c r="O27" s="109" t="s">
        <v>785</v>
      </c>
      <c r="P27" s="29" t="s">
        <v>786</v>
      </c>
      <c r="Q27" s="29" t="s">
        <v>787</v>
      </c>
      <c r="R27" s="109" t="s">
        <v>208</v>
      </c>
      <c r="S27" s="15" t="s">
        <v>97</v>
      </c>
      <c r="T27" s="48" t="s">
        <v>328</v>
      </c>
      <c r="U27" s="165" t="s">
        <v>788</v>
      </c>
      <c r="V27" s="242" t="str">
        <f t="shared" si="1"/>
        <v>P</v>
      </c>
      <c r="W27" s="164" t="s">
        <v>789</v>
      </c>
      <c r="X27" s="240" t="s">
        <v>911</v>
      </c>
      <c r="Y27" s="164" t="s">
        <v>790</v>
      </c>
      <c r="Z27" s="126" t="str">
        <f t="shared" si="2"/>
        <v>ISTRI</v>
      </c>
      <c r="AA27" s="127">
        <v>1</v>
      </c>
      <c r="AB27" s="126" t="str">
        <f t="shared" si="3"/>
        <v>Tertunjang</v>
      </c>
      <c r="AC27" s="165" t="s">
        <v>791</v>
      </c>
      <c r="AD27" s="239" t="s">
        <v>900</v>
      </c>
      <c r="AE27" s="164" t="s">
        <v>792</v>
      </c>
      <c r="AF27" s="239" t="s">
        <v>904</v>
      </c>
      <c r="AG27" s="166" t="s">
        <v>8</v>
      </c>
      <c r="AH27" s="127">
        <v>1</v>
      </c>
      <c r="AI27" s="126" t="str">
        <f t="shared" si="4"/>
        <v>Tertunjang</v>
      </c>
      <c r="AJ27" s="165" t="s">
        <v>793</v>
      </c>
      <c r="AK27" s="239" t="s">
        <v>900</v>
      </c>
      <c r="AL27" s="164" t="s">
        <v>794</v>
      </c>
      <c r="AM27" s="165" t="s">
        <v>669</v>
      </c>
      <c r="AN27" s="165" t="s">
        <v>8</v>
      </c>
      <c r="AO27" s="127">
        <v>1</v>
      </c>
      <c r="AP27" s="126" t="str">
        <f t="shared" si="5"/>
        <v>Tertunjang</v>
      </c>
      <c r="AQ27" s="124" t="s">
        <v>12</v>
      </c>
      <c r="AR27" s="249" t="s">
        <v>12</v>
      </c>
      <c r="AS27" s="124" t="s">
        <v>12</v>
      </c>
      <c r="AT27" s="124" t="s">
        <v>12</v>
      </c>
      <c r="AU27" s="124" t="s">
        <v>12</v>
      </c>
      <c r="AV27" s="127">
        <v>0</v>
      </c>
      <c r="AW27" s="126" t="str">
        <f t="shared" si="6"/>
        <v xml:space="preserve"> - </v>
      </c>
      <c r="AX27" s="128">
        <v>2</v>
      </c>
      <c r="AY27" s="261" t="s">
        <v>977</v>
      </c>
      <c r="AZ27" s="197" t="s">
        <v>26</v>
      </c>
      <c r="BA27" s="37" t="s">
        <v>858</v>
      </c>
      <c r="BB27" s="37" t="s">
        <v>860</v>
      </c>
      <c r="BC27" s="37" t="str">
        <f t="shared" si="7"/>
        <v xml:space="preserve"> </v>
      </c>
      <c r="BG27" s="349" t="s">
        <v>997</v>
      </c>
    </row>
    <row r="28" spans="1:61" s="129" customFormat="1" ht="14.45" customHeight="1" thickBot="1">
      <c r="A28" s="121">
        <v>25</v>
      </c>
      <c r="B28" s="19" t="s">
        <v>98</v>
      </c>
      <c r="C28" s="16" t="s">
        <v>99</v>
      </c>
      <c r="D28" s="17" t="s">
        <v>133</v>
      </c>
      <c r="E28" s="17" t="s">
        <v>140</v>
      </c>
      <c r="F28" s="17" t="s">
        <v>144</v>
      </c>
      <c r="G28" s="31" t="s">
        <v>15</v>
      </c>
      <c r="H28" s="130" t="s">
        <v>86</v>
      </c>
      <c r="I28" s="123" t="s">
        <v>54</v>
      </c>
      <c r="J28" s="14" t="s">
        <v>219</v>
      </c>
      <c r="K28" s="14" t="s">
        <v>221</v>
      </c>
      <c r="L28" s="119" t="s">
        <v>795</v>
      </c>
      <c r="M28" s="167" t="s">
        <v>796</v>
      </c>
      <c r="N28" s="29" t="s">
        <v>177</v>
      </c>
      <c r="O28" s="109" t="s">
        <v>178</v>
      </c>
      <c r="P28" s="29" t="s">
        <v>337</v>
      </c>
      <c r="Q28" s="29" t="s">
        <v>797</v>
      </c>
      <c r="R28" s="109" t="s">
        <v>179</v>
      </c>
      <c r="S28" s="15" t="s">
        <v>798</v>
      </c>
      <c r="T28" s="13" t="s">
        <v>329</v>
      </c>
      <c r="U28" s="266" t="s">
        <v>887</v>
      </c>
      <c r="V28" s="242" t="str">
        <f t="shared" si="1"/>
        <v>L</v>
      </c>
      <c r="W28" s="267" t="s">
        <v>888</v>
      </c>
      <c r="X28" s="239" t="s">
        <v>907</v>
      </c>
      <c r="Y28" s="267" t="s">
        <v>889</v>
      </c>
      <c r="Z28" s="126" t="str">
        <f t="shared" si="2"/>
        <v>SUAMI</v>
      </c>
      <c r="AA28" s="127">
        <v>2</v>
      </c>
      <c r="AB28" s="126" t="str">
        <f t="shared" si="3"/>
        <v>Tidak Tertunjang</v>
      </c>
      <c r="AC28" s="266" t="s">
        <v>890</v>
      </c>
      <c r="AD28" s="239" t="s">
        <v>900</v>
      </c>
      <c r="AE28" s="267" t="s">
        <v>891</v>
      </c>
      <c r="AF28" s="239" t="s">
        <v>904</v>
      </c>
      <c r="AG28" s="268" t="s">
        <v>8</v>
      </c>
      <c r="AH28" s="127">
        <v>2</v>
      </c>
      <c r="AI28" s="126" t="str">
        <f t="shared" si="4"/>
        <v>Tidak Tertunjang</v>
      </c>
      <c r="AJ28" s="266" t="s">
        <v>892</v>
      </c>
      <c r="AK28" s="239" t="s">
        <v>901</v>
      </c>
      <c r="AL28" s="267" t="s">
        <v>893</v>
      </c>
      <c r="AM28" s="277" t="s">
        <v>904</v>
      </c>
      <c r="AN28" s="266" t="s">
        <v>8</v>
      </c>
      <c r="AO28" s="127">
        <v>2</v>
      </c>
      <c r="AP28" s="126" t="str">
        <f t="shared" si="5"/>
        <v>Tidak Tertunjang</v>
      </c>
      <c r="AQ28" s="124" t="s">
        <v>12</v>
      </c>
      <c r="AR28" s="249" t="s">
        <v>12</v>
      </c>
      <c r="AS28" s="124" t="s">
        <v>12</v>
      </c>
      <c r="AT28" s="124" t="s">
        <v>12</v>
      </c>
      <c r="AU28" s="124" t="s">
        <v>12</v>
      </c>
      <c r="AV28" s="127">
        <v>0</v>
      </c>
      <c r="AW28" s="126" t="str">
        <f t="shared" si="6"/>
        <v xml:space="preserve"> - </v>
      </c>
      <c r="AX28" s="128">
        <v>2</v>
      </c>
      <c r="AY28" s="261" t="s">
        <v>977</v>
      </c>
      <c r="AZ28" s="197" t="s">
        <v>26</v>
      </c>
      <c r="BA28" s="17" t="s">
        <v>858</v>
      </c>
      <c r="BB28" s="17" t="s">
        <v>860</v>
      </c>
      <c r="BC28" s="17" t="str">
        <f t="shared" si="7"/>
        <v xml:space="preserve"> </v>
      </c>
    </row>
    <row r="29" spans="1:61" s="129" customFormat="1" ht="14.45" customHeight="1" thickBot="1">
      <c r="A29" s="121">
        <v>26</v>
      </c>
      <c r="B29" s="19" t="s">
        <v>100</v>
      </c>
      <c r="C29" s="16" t="s">
        <v>101</v>
      </c>
      <c r="D29" s="17" t="s">
        <v>134</v>
      </c>
      <c r="E29" s="17" t="s">
        <v>140</v>
      </c>
      <c r="F29" s="14" t="s">
        <v>143</v>
      </c>
      <c r="G29" s="31" t="s">
        <v>15</v>
      </c>
      <c r="H29" s="130" t="s">
        <v>86</v>
      </c>
      <c r="I29" s="17" t="s">
        <v>85</v>
      </c>
      <c r="J29" s="14" t="s">
        <v>219</v>
      </c>
      <c r="K29" s="14" t="s">
        <v>221</v>
      </c>
      <c r="L29" s="119" t="s">
        <v>799</v>
      </c>
      <c r="M29" s="167" t="s">
        <v>800</v>
      </c>
      <c r="N29" s="29" t="s">
        <v>209</v>
      </c>
      <c r="O29" s="109" t="s">
        <v>210</v>
      </c>
      <c r="P29" s="29" t="s">
        <v>801</v>
      </c>
      <c r="Q29" s="29" t="s">
        <v>802</v>
      </c>
      <c r="R29" s="109" t="s">
        <v>211</v>
      </c>
      <c r="S29" s="15" t="s">
        <v>102</v>
      </c>
      <c r="T29" s="48" t="s">
        <v>330</v>
      </c>
      <c r="U29" s="154" t="s">
        <v>262</v>
      </c>
      <c r="V29" s="242" t="str">
        <f t="shared" si="1"/>
        <v>L</v>
      </c>
      <c r="W29" s="164" t="s">
        <v>803</v>
      </c>
      <c r="X29" s="165" t="s">
        <v>741</v>
      </c>
      <c r="Y29" s="164" t="s">
        <v>804</v>
      </c>
      <c r="Z29" s="126" t="str">
        <f t="shared" si="2"/>
        <v>SUAMI</v>
      </c>
      <c r="AA29" s="127">
        <v>1</v>
      </c>
      <c r="AB29" s="126" t="str">
        <f t="shared" si="3"/>
        <v>Tertunjang</v>
      </c>
      <c r="AC29" s="165" t="s">
        <v>805</v>
      </c>
      <c r="AD29" s="239" t="s">
        <v>900</v>
      </c>
      <c r="AE29" s="164" t="s">
        <v>806</v>
      </c>
      <c r="AF29" s="239" t="s">
        <v>918</v>
      </c>
      <c r="AG29" s="166" t="s">
        <v>8</v>
      </c>
      <c r="AH29" s="127">
        <v>1</v>
      </c>
      <c r="AI29" s="126" t="str">
        <f t="shared" si="4"/>
        <v>Tertunjang</v>
      </c>
      <c r="AJ29" s="164" t="s">
        <v>12</v>
      </c>
      <c r="AK29" s="249" t="s">
        <v>12</v>
      </c>
      <c r="AL29" s="164" t="s">
        <v>12</v>
      </c>
      <c r="AM29" s="164" t="s">
        <v>12</v>
      </c>
      <c r="AN29" s="164" t="s">
        <v>12</v>
      </c>
      <c r="AO29" s="127">
        <v>0</v>
      </c>
      <c r="AP29" s="126" t="str">
        <f t="shared" si="5"/>
        <v xml:space="preserve"> - </v>
      </c>
      <c r="AQ29" s="124" t="s">
        <v>12</v>
      </c>
      <c r="AR29" s="249" t="s">
        <v>12</v>
      </c>
      <c r="AS29" s="124" t="s">
        <v>12</v>
      </c>
      <c r="AT29" s="124" t="s">
        <v>12</v>
      </c>
      <c r="AU29" s="124" t="s">
        <v>12</v>
      </c>
      <c r="AV29" s="127">
        <v>0</v>
      </c>
      <c r="AW29" s="126" t="str">
        <f t="shared" si="6"/>
        <v xml:space="preserve"> - </v>
      </c>
      <c r="AX29" s="128">
        <v>1</v>
      </c>
      <c r="AY29" s="261" t="s">
        <v>977</v>
      </c>
      <c r="AZ29" s="197" t="s">
        <v>26</v>
      </c>
      <c r="BA29" s="37" t="s">
        <v>858</v>
      </c>
      <c r="BB29" s="37" t="s">
        <v>860</v>
      </c>
      <c r="BC29" s="37" t="str">
        <f t="shared" si="7"/>
        <v xml:space="preserve"> </v>
      </c>
    </row>
    <row r="30" spans="1:61" s="129" customFormat="1" ht="14.45" customHeight="1" thickBot="1">
      <c r="A30" s="121">
        <v>27</v>
      </c>
      <c r="B30" s="19" t="s">
        <v>103</v>
      </c>
      <c r="C30" s="16" t="s">
        <v>104</v>
      </c>
      <c r="D30" s="17" t="s">
        <v>135</v>
      </c>
      <c r="E30" s="17" t="s">
        <v>139</v>
      </c>
      <c r="F30" s="17" t="s">
        <v>145</v>
      </c>
      <c r="G30" s="31" t="s">
        <v>15</v>
      </c>
      <c r="H30" s="130" t="s">
        <v>86</v>
      </c>
      <c r="I30" s="17" t="s">
        <v>106</v>
      </c>
      <c r="J30" s="14" t="s">
        <v>219</v>
      </c>
      <c r="K30" s="14" t="s">
        <v>221</v>
      </c>
      <c r="L30" s="174" t="s">
        <v>810</v>
      </c>
      <c r="M30" s="175" t="s">
        <v>811</v>
      </c>
      <c r="N30" s="30" t="s">
        <v>212</v>
      </c>
      <c r="O30" s="112" t="s">
        <v>213</v>
      </c>
      <c r="P30" s="30" t="s">
        <v>812</v>
      </c>
      <c r="Q30" s="30" t="s">
        <v>813</v>
      </c>
      <c r="R30" s="112" t="s">
        <v>827</v>
      </c>
      <c r="S30" s="15" t="s">
        <v>105</v>
      </c>
      <c r="T30" s="13" t="s">
        <v>331</v>
      </c>
      <c r="U30" s="176" t="s">
        <v>12</v>
      </c>
      <c r="V30" s="294" t="s">
        <v>12</v>
      </c>
      <c r="W30" s="176" t="s">
        <v>12</v>
      </c>
      <c r="X30" s="176" t="s">
        <v>12</v>
      </c>
      <c r="Y30" s="176" t="s">
        <v>12</v>
      </c>
      <c r="Z30" s="176" t="s">
        <v>12</v>
      </c>
      <c r="AA30" s="127">
        <v>0</v>
      </c>
      <c r="AB30" s="126" t="str">
        <f t="shared" si="3"/>
        <v xml:space="preserve"> - </v>
      </c>
      <c r="AC30" s="176" t="s">
        <v>12</v>
      </c>
      <c r="AD30" s="295" t="s">
        <v>12</v>
      </c>
      <c r="AE30" s="176" t="s">
        <v>12</v>
      </c>
      <c r="AF30" s="176" t="s">
        <v>12</v>
      </c>
      <c r="AG30" s="177" t="s">
        <v>12</v>
      </c>
      <c r="AH30" s="127">
        <v>0</v>
      </c>
      <c r="AI30" s="126" t="str">
        <f t="shared" si="4"/>
        <v xml:space="preserve"> - </v>
      </c>
      <c r="AJ30" s="176" t="s">
        <v>12</v>
      </c>
      <c r="AK30" s="249" t="s">
        <v>12</v>
      </c>
      <c r="AL30" s="176" t="s">
        <v>12</v>
      </c>
      <c r="AM30" s="176" t="s">
        <v>12</v>
      </c>
      <c r="AN30" s="176" t="s">
        <v>12</v>
      </c>
      <c r="AO30" s="127">
        <v>0</v>
      </c>
      <c r="AP30" s="126" t="str">
        <f t="shared" si="5"/>
        <v xml:space="preserve"> - </v>
      </c>
      <c r="AQ30" s="124" t="s">
        <v>12</v>
      </c>
      <c r="AR30" s="249" t="s">
        <v>12</v>
      </c>
      <c r="AS30" s="124" t="s">
        <v>12</v>
      </c>
      <c r="AT30" s="124" t="s">
        <v>12</v>
      </c>
      <c r="AU30" s="124" t="s">
        <v>12</v>
      </c>
      <c r="AV30" s="127">
        <v>0</v>
      </c>
      <c r="AW30" s="126" t="str">
        <f t="shared" si="6"/>
        <v xml:space="preserve"> - </v>
      </c>
      <c r="AX30" s="178" t="s">
        <v>809</v>
      </c>
      <c r="AY30" s="261" t="s">
        <v>977</v>
      </c>
      <c r="AZ30" s="197" t="s">
        <v>26</v>
      </c>
      <c r="BA30" s="37" t="s">
        <v>858</v>
      </c>
      <c r="BB30" s="37" t="s">
        <v>860</v>
      </c>
      <c r="BC30" s="37" t="str">
        <f t="shared" si="7"/>
        <v xml:space="preserve"> </v>
      </c>
    </row>
    <row r="31" spans="1:61" s="129" customFormat="1" ht="14.45" customHeight="1" thickBot="1">
      <c r="A31" s="121">
        <v>28</v>
      </c>
      <c r="B31" s="179" t="s">
        <v>107</v>
      </c>
      <c r="C31" s="180" t="s">
        <v>108</v>
      </c>
      <c r="D31" s="181" t="s">
        <v>136</v>
      </c>
      <c r="E31" s="182" t="s">
        <v>140</v>
      </c>
      <c r="F31" s="183" t="s">
        <v>143</v>
      </c>
      <c r="G31" s="184" t="s">
        <v>15</v>
      </c>
      <c r="H31" s="185" t="s">
        <v>86</v>
      </c>
      <c r="I31" s="181" t="s">
        <v>106</v>
      </c>
      <c r="J31" s="183" t="s">
        <v>219</v>
      </c>
      <c r="K31" s="183" t="s">
        <v>221</v>
      </c>
      <c r="L31" s="174" t="s">
        <v>810</v>
      </c>
      <c r="M31" s="175" t="s">
        <v>811</v>
      </c>
      <c r="N31" s="186" t="s">
        <v>215</v>
      </c>
      <c r="O31" s="187" t="s">
        <v>216</v>
      </c>
      <c r="P31" s="30" t="s">
        <v>812</v>
      </c>
      <c r="Q31" s="188" t="s">
        <v>814</v>
      </c>
      <c r="R31" s="187" t="s">
        <v>828</v>
      </c>
      <c r="S31" s="189" t="s">
        <v>109</v>
      </c>
      <c r="T31" s="48" t="s">
        <v>332</v>
      </c>
      <c r="U31" s="190" t="s">
        <v>815</v>
      </c>
      <c r="V31" s="242" t="str">
        <f t="shared" si="1"/>
        <v>L</v>
      </c>
      <c r="W31" s="191" t="s">
        <v>816</v>
      </c>
      <c r="X31" s="241" t="s">
        <v>914</v>
      </c>
      <c r="Y31" s="191" t="s">
        <v>817</v>
      </c>
      <c r="Z31" s="192" t="str">
        <f t="shared" si="2"/>
        <v>SUAMI</v>
      </c>
      <c r="AA31" s="127">
        <v>1</v>
      </c>
      <c r="AB31" s="126" t="str">
        <f t="shared" si="3"/>
        <v>Tertunjang</v>
      </c>
      <c r="AC31" s="190" t="s">
        <v>818</v>
      </c>
      <c r="AD31" s="241" t="s">
        <v>901</v>
      </c>
      <c r="AE31" s="191" t="s">
        <v>819</v>
      </c>
      <c r="AF31" s="241" t="s">
        <v>904</v>
      </c>
      <c r="AG31" s="193" t="s">
        <v>8</v>
      </c>
      <c r="AH31" s="127">
        <v>1</v>
      </c>
      <c r="AI31" s="126" t="str">
        <f t="shared" si="4"/>
        <v>Tertunjang</v>
      </c>
      <c r="AJ31" s="190" t="s">
        <v>820</v>
      </c>
      <c r="AK31" s="241" t="s">
        <v>901</v>
      </c>
      <c r="AL31" s="191" t="s">
        <v>821</v>
      </c>
      <c r="AM31" s="280" t="s">
        <v>904</v>
      </c>
      <c r="AN31" s="190" t="s">
        <v>8</v>
      </c>
      <c r="AO31" s="194">
        <v>1</v>
      </c>
      <c r="AP31" s="126" t="str">
        <f t="shared" si="5"/>
        <v>Tertunjang</v>
      </c>
      <c r="AQ31" s="124" t="s">
        <v>12</v>
      </c>
      <c r="AR31" s="249" t="s">
        <v>12</v>
      </c>
      <c r="AS31" s="124" t="s">
        <v>12</v>
      </c>
      <c r="AT31" s="124" t="s">
        <v>12</v>
      </c>
      <c r="AU31" s="124" t="s">
        <v>12</v>
      </c>
      <c r="AV31" s="127">
        <v>0</v>
      </c>
      <c r="AW31" s="126" t="str">
        <f t="shared" si="6"/>
        <v xml:space="preserve"> - </v>
      </c>
      <c r="AX31" s="195">
        <v>2</v>
      </c>
      <c r="AY31" s="261" t="s">
        <v>977</v>
      </c>
      <c r="AZ31" s="197" t="s">
        <v>26</v>
      </c>
      <c r="BA31" s="37" t="s">
        <v>858</v>
      </c>
      <c r="BB31" s="37" t="s">
        <v>860</v>
      </c>
      <c r="BC31" s="37" t="str">
        <f t="shared" si="7"/>
        <v xml:space="preserve"> </v>
      </c>
    </row>
    <row r="32" spans="1:61" s="129" customFormat="1" ht="15.75" thickBot="1">
      <c r="A32" s="121">
        <v>29</v>
      </c>
      <c r="B32" s="17" t="s">
        <v>252</v>
      </c>
      <c r="C32" s="196" t="s">
        <v>255</v>
      </c>
      <c r="D32" s="17" t="s">
        <v>822</v>
      </c>
      <c r="E32" s="17" t="s">
        <v>139</v>
      </c>
      <c r="F32" s="183" t="s">
        <v>143</v>
      </c>
      <c r="G32" s="128" t="s">
        <v>15</v>
      </c>
      <c r="H32" s="17" t="s">
        <v>258</v>
      </c>
      <c r="I32" s="17" t="s">
        <v>54</v>
      </c>
      <c r="J32" s="183" t="s">
        <v>219</v>
      </c>
      <c r="K32" s="183" t="s">
        <v>221</v>
      </c>
      <c r="L32" s="15" t="s">
        <v>823</v>
      </c>
      <c r="M32" s="17" t="s">
        <v>808</v>
      </c>
      <c r="N32" s="17" t="s">
        <v>824</v>
      </c>
      <c r="O32" s="15" t="s">
        <v>825</v>
      </c>
      <c r="P32" s="17" t="s">
        <v>703</v>
      </c>
      <c r="Q32" s="17" t="s">
        <v>826</v>
      </c>
      <c r="R32" s="15" t="s">
        <v>829</v>
      </c>
      <c r="S32" s="17" t="s">
        <v>830</v>
      </c>
      <c r="T32" s="13" t="s">
        <v>333</v>
      </c>
      <c r="U32" s="15" t="s">
        <v>831</v>
      </c>
      <c r="V32" s="242" t="str">
        <f t="shared" si="1"/>
        <v>P</v>
      </c>
      <c r="W32" s="15" t="s">
        <v>832</v>
      </c>
      <c r="X32" s="15" t="s">
        <v>709</v>
      </c>
      <c r="Y32" s="15" t="s">
        <v>833</v>
      </c>
      <c r="Z32" s="192" t="str">
        <f t="shared" si="2"/>
        <v>ISTRI</v>
      </c>
      <c r="AA32" s="127">
        <v>1</v>
      </c>
      <c r="AB32" s="126" t="str">
        <f t="shared" si="3"/>
        <v>Tertunjang</v>
      </c>
      <c r="AC32" s="15" t="s">
        <v>834</v>
      </c>
      <c r="AD32" s="245" t="s">
        <v>900</v>
      </c>
      <c r="AE32" s="15" t="s">
        <v>835</v>
      </c>
      <c r="AF32" s="245" t="s">
        <v>950</v>
      </c>
      <c r="AG32" s="178" t="s">
        <v>8</v>
      </c>
      <c r="AH32" s="127">
        <v>1</v>
      </c>
      <c r="AI32" s="126" t="str">
        <f t="shared" si="4"/>
        <v>Tertunjang</v>
      </c>
      <c r="AJ32" s="15" t="s">
        <v>12</v>
      </c>
      <c r="AK32" s="245" t="s">
        <v>12</v>
      </c>
      <c r="AL32" s="15" t="s">
        <v>12</v>
      </c>
      <c r="AM32" s="15" t="s">
        <v>12</v>
      </c>
      <c r="AN32" s="15" t="s">
        <v>12</v>
      </c>
      <c r="AO32" s="128">
        <v>0</v>
      </c>
      <c r="AP32" s="126" t="str">
        <f t="shared" si="5"/>
        <v xml:space="preserve"> - </v>
      </c>
      <c r="AQ32" s="124" t="s">
        <v>12</v>
      </c>
      <c r="AR32" s="249" t="s">
        <v>12</v>
      </c>
      <c r="AS32" s="124" t="s">
        <v>12</v>
      </c>
      <c r="AT32" s="124" t="s">
        <v>12</v>
      </c>
      <c r="AU32" s="124" t="s">
        <v>12</v>
      </c>
      <c r="AV32" s="127">
        <v>0</v>
      </c>
      <c r="AW32" s="126" t="str">
        <f t="shared" si="6"/>
        <v xml:space="preserve"> - </v>
      </c>
      <c r="AX32" s="178">
        <v>1</v>
      </c>
      <c r="AY32" s="261" t="s">
        <v>977</v>
      </c>
      <c r="AZ32" s="197" t="s">
        <v>26</v>
      </c>
      <c r="BA32" s="37" t="s">
        <v>858</v>
      </c>
      <c r="BB32" s="37" t="s">
        <v>860</v>
      </c>
      <c r="BC32" s="37" t="str">
        <f t="shared" si="7"/>
        <v xml:space="preserve"> </v>
      </c>
    </row>
    <row r="33" spans="1:55" s="129" customFormat="1" ht="15.75" thickBot="1">
      <c r="A33" s="121">
        <v>30</v>
      </c>
      <c r="B33" s="17" t="s">
        <v>253</v>
      </c>
      <c r="C33" s="196" t="s">
        <v>256</v>
      </c>
      <c r="D33" s="17" t="s">
        <v>836</v>
      </c>
      <c r="E33" s="17" t="s">
        <v>139</v>
      </c>
      <c r="F33" s="183" t="s">
        <v>143</v>
      </c>
      <c r="G33" s="128" t="s">
        <v>15</v>
      </c>
      <c r="H33" s="17" t="s">
        <v>837</v>
      </c>
      <c r="I33" s="17" t="s">
        <v>838</v>
      </c>
      <c r="J33" s="183" t="s">
        <v>219</v>
      </c>
      <c r="K33" s="183" t="s">
        <v>221</v>
      </c>
      <c r="L33" s="15" t="s">
        <v>839</v>
      </c>
      <c r="M33" s="17" t="s">
        <v>840</v>
      </c>
      <c r="N33" s="17" t="s">
        <v>841</v>
      </c>
      <c r="O33" s="15" t="s">
        <v>842</v>
      </c>
      <c r="P33" s="17" t="s">
        <v>843</v>
      </c>
      <c r="Q33" s="15" t="s">
        <v>844</v>
      </c>
      <c r="R33" s="15" t="s">
        <v>845</v>
      </c>
      <c r="S33" s="17" t="s">
        <v>846</v>
      </c>
      <c r="T33" s="48" t="s">
        <v>334</v>
      </c>
      <c r="U33" s="17" t="s">
        <v>259</v>
      </c>
      <c r="V33" s="242" t="str">
        <f t="shared" si="1"/>
        <v>P</v>
      </c>
      <c r="W33" s="15" t="s">
        <v>847</v>
      </c>
      <c r="X33" s="246" t="s">
        <v>982</v>
      </c>
      <c r="Y33" s="15" t="s">
        <v>848</v>
      </c>
      <c r="Z33" s="17" t="str">
        <f t="shared" si="2"/>
        <v>ISTRI</v>
      </c>
      <c r="AA33" s="127">
        <v>1</v>
      </c>
      <c r="AB33" s="126" t="str">
        <f t="shared" si="3"/>
        <v>Tertunjang</v>
      </c>
      <c r="AC33" s="17" t="s">
        <v>863</v>
      </c>
      <c r="AD33" s="246" t="s">
        <v>901</v>
      </c>
      <c r="AE33" s="15" t="s">
        <v>849</v>
      </c>
      <c r="AF33" s="246" t="s">
        <v>988</v>
      </c>
      <c r="AG33" s="128" t="s">
        <v>8</v>
      </c>
      <c r="AH33" s="127">
        <v>2</v>
      </c>
      <c r="AI33" s="126" t="str">
        <f t="shared" si="4"/>
        <v>Tidak Tertunjang</v>
      </c>
      <c r="AJ33" s="17" t="s">
        <v>850</v>
      </c>
      <c r="AK33" s="246" t="s">
        <v>900</v>
      </c>
      <c r="AL33" s="15" t="s">
        <v>851</v>
      </c>
      <c r="AM33" s="246" t="s">
        <v>940</v>
      </c>
      <c r="AN33" s="17" t="s">
        <v>8</v>
      </c>
      <c r="AO33" s="128">
        <v>1</v>
      </c>
      <c r="AP33" s="126" t="str">
        <f t="shared" si="5"/>
        <v>Tertunjang</v>
      </c>
      <c r="AQ33" s="124" t="s">
        <v>12</v>
      </c>
      <c r="AR33" s="249" t="s">
        <v>12</v>
      </c>
      <c r="AS33" s="124" t="s">
        <v>12</v>
      </c>
      <c r="AT33" s="124" t="s">
        <v>12</v>
      </c>
      <c r="AU33" s="124" t="s">
        <v>12</v>
      </c>
      <c r="AV33" s="127">
        <v>0</v>
      </c>
      <c r="AW33" s="126" t="str">
        <f t="shared" si="6"/>
        <v xml:space="preserve"> - </v>
      </c>
      <c r="AX33" s="128">
        <v>2</v>
      </c>
      <c r="AY33" s="261" t="s">
        <v>977</v>
      </c>
      <c r="AZ33" s="197" t="s">
        <v>26</v>
      </c>
      <c r="BA33" s="37" t="s">
        <v>858</v>
      </c>
      <c r="BB33" s="37" t="s">
        <v>860</v>
      </c>
      <c r="BC33" s="37" t="str">
        <f t="shared" si="7"/>
        <v xml:space="preserve"> </v>
      </c>
    </row>
    <row r="34" spans="1:55" s="129" customFormat="1">
      <c r="A34" s="121">
        <v>31</v>
      </c>
      <c r="B34" s="17" t="s">
        <v>254</v>
      </c>
      <c r="C34" s="196" t="s">
        <v>257</v>
      </c>
      <c r="D34" s="246" t="s">
        <v>954</v>
      </c>
      <c r="E34" s="17" t="s">
        <v>139</v>
      </c>
      <c r="F34" s="183" t="s">
        <v>143</v>
      </c>
      <c r="G34" s="128" t="s">
        <v>15</v>
      </c>
      <c r="H34" s="246" t="s">
        <v>955</v>
      </c>
      <c r="I34" s="17" t="s">
        <v>838</v>
      </c>
      <c r="J34" s="183" t="s">
        <v>219</v>
      </c>
      <c r="K34" s="183" t="s">
        <v>221</v>
      </c>
      <c r="L34" s="246" t="s">
        <v>956</v>
      </c>
      <c r="M34" s="246" t="s">
        <v>872</v>
      </c>
      <c r="N34" s="29" t="s">
        <v>180</v>
      </c>
      <c r="O34" s="245" t="s">
        <v>957</v>
      </c>
      <c r="P34" s="246" t="s">
        <v>958</v>
      </c>
      <c r="Q34" s="245" t="s">
        <v>959</v>
      </c>
      <c r="R34" s="245" t="s">
        <v>960</v>
      </c>
      <c r="S34" s="246" t="s">
        <v>961</v>
      </c>
      <c r="T34" s="13" t="s">
        <v>335</v>
      </c>
      <c r="U34" s="17" t="s">
        <v>260</v>
      </c>
      <c r="V34" s="242" t="str">
        <f t="shared" si="1"/>
        <v>P</v>
      </c>
      <c r="W34" s="245" t="s">
        <v>962</v>
      </c>
      <c r="X34" s="154" t="s">
        <v>261</v>
      </c>
      <c r="Y34" s="245" t="s">
        <v>963</v>
      </c>
      <c r="Z34" s="17" t="str">
        <f t="shared" si="2"/>
        <v>ISTRI</v>
      </c>
      <c r="AA34" s="127">
        <v>1</v>
      </c>
      <c r="AB34" s="126" t="str">
        <f t="shared" si="3"/>
        <v>Tertunjang</v>
      </c>
      <c r="AC34" s="246" t="s">
        <v>964</v>
      </c>
      <c r="AD34" s="246" t="s">
        <v>900</v>
      </c>
      <c r="AE34" s="245" t="s">
        <v>965</v>
      </c>
      <c r="AF34" s="246" t="s">
        <v>709</v>
      </c>
      <c r="AG34" s="292" t="s">
        <v>8</v>
      </c>
      <c r="AH34" s="127">
        <v>1</v>
      </c>
      <c r="AI34" s="126" t="str">
        <f t="shared" si="4"/>
        <v>Tertunjang</v>
      </c>
      <c r="AJ34" s="246" t="s">
        <v>966</v>
      </c>
      <c r="AK34" s="246" t="s">
        <v>901</v>
      </c>
      <c r="AL34" s="245" t="s">
        <v>967</v>
      </c>
      <c r="AM34" s="246" t="s">
        <v>903</v>
      </c>
      <c r="AN34" s="246" t="s">
        <v>8</v>
      </c>
      <c r="AO34" s="128">
        <v>1</v>
      </c>
      <c r="AP34" s="126" t="str">
        <f t="shared" si="5"/>
        <v>Tertunjang</v>
      </c>
      <c r="AQ34" s="124" t="s">
        <v>12</v>
      </c>
      <c r="AR34" s="249" t="s">
        <v>12</v>
      </c>
      <c r="AS34" s="124" t="s">
        <v>12</v>
      </c>
      <c r="AT34" s="124" t="s">
        <v>12</v>
      </c>
      <c r="AU34" s="124" t="s">
        <v>12</v>
      </c>
      <c r="AV34" s="127">
        <v>0</v>
      </c>
      <c r="AW34" s="126" t="str">
        <f t="shared" si="6"/>
        <v xml:space="preserve"> - </v>
      </c>
      <c r="AX34" s="128">
        <v>2</v>
      </c>
      <c r="AY34" s="261" t="s">
        <v>977</v>
      </c>
      <c r="AZ34" s="197" t="s">
        <v>26</v>
      </c>
      <c r="BA34" s="17" t="s">
        <v>858</v>
      </c>
      <c r="BB34" s="17" t="s">
        <v>860</v>
      </c>
      <c r="BC34" s="17" t="str">
        <f t="shared" si="7"/>
        <v xml:space="preserve"> </v>
      </c>
    </row>
    <row r="35" spans="1:55" ht="12.75">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row>
    <row r="37" spans="1:55">
      <c r="B37" s="211" t="s">
        <v>968</v>
      </c>
    </row>
    <row r="38" spans="1:55">
      <c r="B38" s="211" t="s">
        <v>969</v>
      </c>
    </row>
    <row r="39" spans="1:55">
      <c r="B39" s="211" t="s">
        <v>985</v>
      </c>
    </row>
  </sheetData>
  <mergeCells count="5">
    <mergeCell ref="A1:C1"/>
    <mergeCell ref="AA3:AB3"/>
    <mergeCell ref="AH3:AI3"/>
    <mergeCell ref="AO3:AP3"/>
    <mergeCell ref="AV3:AW3"/>
  </mergeCell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S66"/>
  <sheetViews>
    <sheetView showGridLines="0" view="pageBreakPreview" zoomScaleNormal="100" zoomScaleSheetLayoutView="100" workbookViewId="0">
      <selection activeCell="K5" sqref="K5"/>
    </sheetView>
  </sheetViews>
  <sheetFormatPr defaultRowHeight="12.75"/>
  <cols>
    <col min="1" max="1" width="4.85546875" customWidth="1"/>
    <col min="2" max="2" width="21.85546875" customWidth="1"/>
    <col min="3" max="3" width="10.42578125" customWidth="1"/>
    <col min="4" max="4" width="14" customWidth="1"/>
    <col min="5" max="5" width="9.85546875" customWidth="1"/>
    <col min="6" max="6" width="13.7109375" customWidth="1"/>
    <col min="7" max="7" width="15.85546875" customWidth="1"/>
    <col min="8" max="8" width="11.85546875" customWidth="1"/>
    <col min="9" max="9" width="1.7109375" customWidth="1"/>
    <col min="15" max="15" width="9.140625" customWidth="1"/>
    <col min="16" max="16" width="14.28515625" customWidth="1"/>
  </cols>
  <sheetData>
    <row r="1" spans="1:19" ht="14.25">
      <c r="H1" s="309" t="str">
        <f>VLOOKUP($K$3,'DATA UTAMA'!$A$4:$AX$39,20)</f>
        <v>#1</v>
      </c>
    </row>
    <row r="2" spans="1:19" ht="25.5">
      <c r="A2" s="263" t="s">
        <v>0</v>
      </c>
      <c r="B2" s="204"/>
      <c r="C2" s="204"/>
      <c r="D2" s="204"/>
      <c r="E2" s="204"/>
      <c r="F2" s="204"/>
      <c r="G2" s="204"/>
    </row>
    <row r="3" spans="1:19" ht="18.75" thickBot="1">
      <c r="A3" s="318" t="s">
        <v>1</v>
      </c>
      <c r="B3" s="318"/>
      <c r="C3" s="318"/>
      <c r="D3" s="318"/>
      <c r="E3" s="318"/>
      <c r="F3" s="318"/>
      <c r="G3" s="318"/>
      <c r="H3" s="318"/>
      <c r="I3" s="33"/>
      <c r="K3" s="315">
        <v>1</v>
      </c>
      <c r="L3" s="315"/>
    </row>
    <row r="4" spans="1:19" ht="12.75" customHeight="1" thickTop="1">
      <c r="A4" s="205"/>
      <c r="B4" s="205"/>
      <c r="C4" s="205"/>
      <c r="D4" s="205"/>
      <c r="E4" s="205"/>
      <c r="F4" s="205"/>
      <c r="G4" s="205"/>
      <c r="H4" s="205"/>
      <c r="K4" s="315"/>
      <c r="L4" s="315"/>
    </row>
    <row r="5" spans="1:19" ht="0.75" customHeight="1">
      <c r="A5" s="205"/>
      <c r="B5" s="205"/>
      <c r="C5" s="205"/>
      <c r="D5" s="205"/>
      <c r="E5" s="205"/>
      <c r="F5" s="205"/>
      <c r="G5" s="205"/>
      <c r="H5" s="205"/>
      <c r="K5">
        <v>4</v>
      </c>
    </row>
    <row r="6" spans="1:19" ht="13.5" customHeight="1">
      <c r="A6" s="208" t="s">
        <v>14</v>
      </c>
      <c r="B6" s="209"/>
      <c r="C6" s="209"/>
      <c r="D6" s="209"/>
      <c r="E6" s="208"/>
      <c r="F6" s="206"/>
      <c r="G6" s="206"/>
      <c r="H6" s="206"/>
    </row>
    <row r="7" spans="1:19" ht="10.5" customHeight="1">
      <c r="A7" s="207"/>
      <c r="B7" s="206"/>
      <c r="C7" s="206"/>
      <c r="D7" s="206"/>
      <c r="E7" s="206"/>
      <c r="F7" s="207"/>
      <c r="G7" s="207"/>
      <c r="H7" s="206"/>
    </row>
    <row r="8" spans="1:19" ht="15.75">
      <c r="A8" s="274">
        <v>1</v>
      </c>
      <c r="B8" s="210" t="s">
        <v>920</v>
      </c>
      <c r="C8" s="210"/>
      <c r="D8" s="257" t="str">
        <f>":  "&amp;VLOOKUP($K$3,'DATA UTAMA'!$A$4:$S$34,2)</f>
        <v>:  ABDUL WAHID, S.Pd</v>
      </c>
      <c r="F8" s="202"/>
      <c r="G8" s="202"/>
      <c r="H8" s="202"/>
      <c r="J8" s="1"/>
    </row>
    <row r="9" spans="1:19" ht="15.75">
      <c r="A9" s="274">
        <v>2</v>
      </c>
      <c r="B9" s="210" t="s">
        <v>22</v>
      </c>
      <c r="D9" s="257" t="str">
        <f>":  "&amp;VLOOKUP($K$3,'DATA UTAMA'!$A$4:$S$34,3)</f>
        <v>:  19720108 200003 1 005</v>
      </c>
      <c r="F9" s="211"/>
      <c r="G9" s="211"/>
      <c r="H9" s="211"/>
      <c r="J9" s="1"/>
      <c r="L9" s="47"/>
    </row>
    <row r="10" spans="1:19">
      <c r="A10" s="274">
        <v>3</v>
      </c>
      <c r="B10" s="210" t="s">
        <v>921</v>
      </c>
      <c r="D10" s="257" t="str">
        <f>":  "&amp;VLOOKUP($K$3,'DATA UTAMA'!$A$4:$S$34,4)</f>
        <v>:  Kuala Pembuang, 08 Januari 1972</v>
      </c>
      <c r="F10" s="212"/>
      <c r="G10" s="212"/>
      <c r="H10" s="212"/>
      <c r="L10" s="47"/>
    </row>
    <row r="11" spans="1:19">
      <c r="A11" s="274">
        <v>4</v>
      </c>
      <c r="B11" s="210" t="s">
        <v>894</v>
      </c>
      <c r="D11" s="257" t="str">
        <f>":  "&amp;VLOOKUP($K$3,'DATA UTAMA'!$A$4:$S$34,5)</f>
        <v>:  Laki-laki</v>
      </c>
      <c r="F11" s="212"/>
      <c r="G11" s="212"/>
      <c r="H11" s="212"/>
    </row>
    <row r="12" spans="1:19">
      <c r="A12" s="274">
        <v>5</v>
      </c>
      <c r="B12" s="210" t="s">
        <v>895</v>
      </c>
      <c r="D12" s="257" t="str">
        <f>":  "&amp;VLOOKUP($K$3,'DATA UTAMA'!$A$4:$S$34,6)</f>
        <v>:  ISLAM</v>
      </c>
      <c r="F12" s="210"/>
      <c r="G12" s="210"/>
      <c r="H12" s="212"/>
    </row>
    <row r="13" spans="1:19">
      <c r="A13" s="274">
        <v>6</v>
      </c>
      <c r="B13" s="210" t="s">
        <v>896</v>
      </c>
      <c r="D13" s="257" t="str">
        <f>":  "&amp;VLOOKUP($K$3,'DATA UTAMA'!$A$4:$S$34,7)</f>
        <v>:  PNS</v>
      </c>
      <c r="F13" s="212"/>
      <c r="G13" s="212"/>
      <c r="H13" s="212"/>
    </row>
    <row r="14" spans="1:19">
      <c r="A14" s="274">
        <v>7</v>
      </c>
      <c r="B14" s="210" t="s">
        <v>922</v>
      </c>
      <c r="D14" s="257" t="str">
        <f>":  "&amp;VLOOKUP($K$3,'DATA UTAMA'!$A$4:$S$34,8)</f>
        <v>:  Kepala Sekolah / Guru Madya</v>
      </c>
      <c r="F14" s="212"/>
      <c r="G14" s="212"/>
      <c r="H14" s="212"/>
      <c r="K14" s="281"/>
    </row>
    <row r="15" spans="1:19">
      <c r="A15" s="274">
        <v>8</v>
      </c>
      <c r="B15" s="210" t="s">
        <v>923</v>
      </c>
      <c r="D15" s="257" t="str">
        <f>":  "&amp;VLOOKUP($K$3,'DATA UTAMA'!$A$4:$S$34,9)</f>
        <v>:  Pembina, IV/a</v>
      </c>
      <c r="F15" s="212"/>
      <c r="G15" s="212"/>
      <c r="H15" s="212"/>
    </row>
    <row r="16" spans="1:19" ht="16.5">
      <c r="A16" s="274">
        <v>9</v>
      </c>
      <c r="B16" s="210" t="s">
        <v>924</v>
      </c>
      <c r="D16" s="257" t="str">
        <f>":  "&amp;VLOOKUP($K$3,'DATA UTAMA'!$A$4:$S$34,10)</f>
        <v>:  SMKN-2 Muara Teweh</v>
      </c>
      <c r="F16" s="212"/>
      <c r="G16" s="212"/>
      <c r="H16" s="212"/>
      <c r="L16" s="203"/>
      <c r="M16" s="203"/>
      <c r="N16" s="203"/>
      <c r="O16" s="203"/>
      <c r="P16" s="203"/>
      <c r="Q16" s="203"/>
      <c r="R16" s="203"/>
      <c r="S16" s="203"/>
    </row>
    <row r="17" spans="1:19" ht="16.5">
      <c r="A17" s="274">
        <v>10</v>
      </c>
      <c r="B17" s="210" t="s">
        <v>925</v>
      </c>
      <c r="D17" s="257" t="str">
        <f>":  "&amp;VLOOKUP($K$3,'DATA UTAMA'!$A$4:$S$34,11)</f>
        <v>:  Dinas Pendidikan Prov. Kalteng</v>
      </c>
      <c r="F17" s="212"/>
      <c r="G17" s="212"/>
      <c r="H17" s="212"/>
      <c r="L17" s="203"/>
      <c r="M17" s="203"/>
      <c r="N17" s="203"/>
      <c r="O17" s="203"/>
      <c r="P17" s="203"/>
      <c r="Q17" s="203"/>
      <c r="R17" s="203"/>
      <c r="S17" s="203"/>
    </row>
    <row r="18" spans="1:19" ht="16.5">
      <c r="A18" s="274">
        <v>11</v>
      </c>
      <c r="B18" s="210" t="s">
        <v>897</v>
      </c>
      <c r="D18" s="257" t="str">
        <f>":  "&amp;VLOOKUP($K$3,'DATA UTAMA'!$A$4:$S$34,12)</f>
        <v>:  18 Tahun 10 Bulan</v>
      </c>
      <c r="F18" s="212"/>
      <c r="G18" s="212"/>
      <c r="H18" s="212"/>
      <c r="L18" s="203"/>
      <c r="M18" s="203"/>
      <c r="N18" s="203"/>
      <c r="O18" s="203"/>
      <c r="P18" s="203"/>
      <c r="Q18" s="203"/>
      <c r="R18" s="203"/>
      <c r="S18" s="203"/>
    </row>
    <row r="19" spans="1:19" ht="16.5">
      <c r="A19" s="274">
        <v>12</v>
      </c>
      <c r="B19" s="210" t="s">
        <v>926</v>
      </c>
      <c r="D19" s="257" t="str">
        <f>":  "&amp;VLOOKUP($K$3,'DATA UTAMA'!$A$4:$S$34,14)</f>
        <v>:  Jl. Persemaian, Kel. Lanjas Muara Teweh</v>
      </c>
      <c r="F19" s="212"/>
      <c r="G19" s="212"/>
      <c r="H19" s="212"/>
      <c r="L19" s="203"/>
      <c r="M19" s="203"/>
      <c r="N19" s="203"/>
      <c r="O19" s="203"/>
      <c r="P19" s="258"/>
      <c r="Q19" s="330"/>
      <c r="R19" s="330"/>
      <c r="S19" s="259"/>
    </row>
    <row r="20" spans="1:19" ht="16.5">
      <c r="A20" s="274">
        <v>13</v>
      </c>
      <c r="B20" s="210" t="s">
        <v>927</v>
      </c>
      <c r="D20" s="257" t="str">
        <f>":  "&amp;VLOOKUP($K$3,'DATA UTAMA'!$A$4:$S$34,15)</f>
        <v>:  0821-4884-1184</v>
      </c>
      <c r="F20" s="212"/>
      <c r="G20" s="212"/>
      <c r="H20" s="212"/>
      <c r="L20" s="203"/>
      <c r="M20" s="203"/>
      <c r="N20" s="203"/>
      <c r="O20" s="203"/>
      <c r="P20" s="258"/>
      <c r="Q20" s="330"/>
      <c r="R20" s="330"/>
      <c r="S20" s="259"/>
    </row>
    <row r="21" spans="1:19" ht="16.5">
      <c r="A21" s="274">
        <v>14</v>
      </c>
      <c r="B21" s="210" t="s">
        <v>898</v>
      </c>
      <c r="D21" s="257" t="str">
        <f>":  "&amp;VLOOKUP($K$3,'DATA UTAMA'!$A$4:$S$34,17)</f>
        <v>:  16.308.025.2.714.000</v>
      </c>
      <c r="F21" s="212"/>
      <c r="G21" s="212"/>
      <c r="H21" s="212"/>
      <c r="L21" s="203"/>
      <c r="M21" s="203"/>
      <c r="N21" s="203"/>
      <c r="O21" s="203"/>
      <c r="P21" s="203"/>
      <c r="Q21" s="203"/>
      <c r="R21" s="203"/>
      <c r="S21" s="203"/>
    </row>
    <row r="22" spans="1:19">
      <c r="A22" s="274">
        <v>15</v>
      </c>
      <c r="B22" s="210" t="s">
        <v>928</v>
      </c>
      <c r="D22" s="257" t="str">
        <f>":  "&amp;VLOOKUP($K$3,'DATA UTAMA'!$A$4:$S$34,18)</f>
        <v>:  6205050801720002</v>
      </c>
      <c r="F22" s="212"/>
      <c r="G22" s="212"/>
      <c r="H22" s="212"/>
    </row>
    <row r="23" spans="1:19">
      <c r="A23" s="274">
        <v>16</v>
      </c>
      <c r="B23" s="213" t="s">
        <v>899</v>
      </c>
      <c r="D23" s="257" t="str">
        <f>":  "&amp;VLOOKUP($K$3,'DATA UTAMA'!$A$4:$S$34,19)</f>
        <v>:  J.014991</v>
      </c>
      <c r="F23" s="212"/>
      <c r="G23" s="212"/>
      <c r="H23" s="212" t="s">
        <v>2</v>
      </c>
    </row>
    <row r="24" spans="1:19">
      <c r="A24" s="214" t="s">
        <v>13</v>
      </c>
      <c r="B24" s="212"/>
      <c r="E24" s="212"/>
      <c r="F24" s="212"/>
      <c r="G24" s="212"/>
      <c r="H24" s="212"/>
    </row>
    <row r="25" spans="1:19">
      <c r="A25" s="215" t="s">
        <v>937</v>
      </c>
      <c r="B25" s="212"/>
      <c r="C25" s="212"/>
      <c r="D25" s="212"/>
      <c r="E25" s="212"/>
      <c r="F25" s="216"/>
      <c r="G25" s="216"/>
      <c r="H25" s="210"/>
    </row>
    <row r="26" spans="1:19">
      <c r="A26" s="215"/>
      <c r="B26" s="212" t="s">
        <v>978</v>
      </c>
      <c r="C26" s="212"/>
      <c r="D26" s="212"/>
      <c r="E26" s="212"/>
      <c r="F26" s="216"/>
      <c r="G26" s="216"/>
      <c r="H26" s="210"/>
    </row>
    <row r="27" spans="1:19">
      <c r="A27" s="215" t="s">
        <v>936</v>
      </c>
      <c r="B27" s="212"/>
      <c r="C27" s="212"/>
      <c r="D27" s="212"/>
      <c r="E27" s="212"/>
      <c r="F27" s="216"/>
      <c r="G27" s="216"/>
      <c r="H27" s="210" t="s">
        <v>929</v>
      </c>
    </row>
    <row r="28" spans="1:19">
      <c r="A28" s="215" t="str">
        <f>"b.    Mempunyai Pensiun Janda / Duda sebesar   Rp"&amp;VLOOKUP(K3,'DATA UTAMA'!A4:AY34,51)</f>
        <v>b.    Mempunyai Pensiun Janda / Duda sebesar   Rp………..……......................................................................</v>
      </c>
      <c r="B28" s="212"/>
      <c r="C28" s="212"/>
      <c r="D28" s="212"/>
      <c r="E28" s="212"/>
      <c r="F28" s="212"/>
      <c r="G28" s="210"/>
      <c r="H28" s="213" t="s">
        <v>929</v>
      </c>
    </row>
    <row r="29" spans="1:19" ht="12" customHeight="1">
      <c r="A29" s="215" t="s">
        <v>919</v>
      </c>
      <c r="B29" s="212"/>
      <c r="C29" s="212"/>
      <c r="D29" s="212"/>
      <c r="E29" s="212"/>
      <c r="F29" s="212"/>
      <c r="G29" s="212"/>
      <c r="H29" s="212"/>
    </row>
    <row r="30" spans="1:19" ht="16.5" customHeight="1">
      <c r="A30" s="6" t="s">
        <v>11</v>
      </c>
      <c r="B30" s="5"/>
      <c r="C30" s="5"/>
      <c r="D30" s="5"/>
      <c r="E30" s="4"/>
      <c r="F30" s="4"/>
      <c r="G30" s="4"/>
      <c r="H30" s="4"/>
    </row>
    <row r="31" spans="1:19" ht="26.25" customHeight="1">
      <c r="A31" s="321" t="s">
        <v>3</v>
      </c>
      <c r="B31" s="322" t="str">
        <f>PROPER("Nama "&amp;VLOOKUP(K3,'DATA UTAMA'!A4:AX34,26)&amp;" /Anak Tanggungan")</f>
        <v>Nama Istri /Anak Tanggungan</v>
      </c>
      <c r="C31" s="322" t="s">
        <v>905</v>
      </c>
      <c r="D31" s="319" t="s">
        <v>4</v>
      </c>
      <c r="E31" s="320"/>
      <c r="F31" s="322" t="s">
        <v>299</v>
      </c>
      <c r="G31" s="326" t="s">
        <v>300</v>
      </c>
      <c r="H31" s="324" t="s">
        <v>289</v>
      </c>
    </row>
    <row r="32" spans="1:19" ht="38.25" customHeight="1">
      <c r="A32" s="321"/>
      <c r="B32" s="323"/>
      <c r="C32" s="323"/>
      <c r="D32" s="225" t="s">
        <v>5</v>
      </c>
      <c r="E32" s="225" t="s">
        <v>6</v>
      </c>
      <c r="F32" s="323"/>
      <c r="G32" s="327"/>
      <c r="H32" s="325"/>
    </row>
    <row r="33" spans="1:9" ht="75" customHeight="1">
      <c r="A33" s="217">
        <v>1</v>
      </c>
      <c r="B33" s="226" t="str">
        <f>VLOOKUP($K$3,'DATA UTAMA'!$A$4:$AX$39,21)</f>
        <v>MUTIMATUS SANGADAH, A.Md</v>
      </c>
      <c r="C33" s="218" t="str">
        <f>VLOOKUP($K$3,'DATA UTAMA'!$A$4:$AX$39,22)</f>
        <v>P</v>
      </c>
      <c r="D33" s="218" t="str">
        <f>VLOOKUP($K$3,'DATA UTAMA'!$A$4:$AX$39,23)</f>
        <v>10 Juli 1976</v>
      </c>
      <c r="E33" s="218" t="str">
        <f>VLOOKUP($K$3,'DATA UTAMA'!$A$4:$AX$39,25)</f>
        <v>01 Agustus 1999</v>
      </c>
      <c r="F33" s="218" t="str">
        <f>VLOOKUP($K$3,'DATA UTAMA'!$A$4:$AX$39,24)</f>
        <v>PNS / Dinas Ketahanan Pangan &amp; Perikanan Kab. Barut</v>
      </c>
      <c r="G33" s="255" t="str">
        <f>VLOOKUP($K$3,'DATA UTAMA'!$A$4:$AX$39,26)</f>
        <v>ISTRI</v>
      </c>
      <c r="H33" s="218" t="str">
        <f>VLOOKUP($K$3,'DATA UTAMA'!$A$4:$AX$39,28)</f>
        <v>Tertunjang</v>
      </c>
    </row>
    <row r="34" spans="1:9" ht="51.75" customHeight="1">
      <c r="A34" s="217">
        <v>2</v>
      </c>
      <c r="B34" s="256" t="str">
        <f>VLOOKUP($K$3,'DATA UTAMA'!$A$4:$AX$39,29)</f>
        <v>MUHAMMAD AFIFI MUBARAK</v>
      </c>
      <c r="C34" s="218" t="str">
        <f>VLOOKUP($K$3,'DATA UTAMA'!$A$4:$AX$39,30)</f>
        <v>L</v>
      </c>
      <c r="D34" s="218" t="str">
        <f>VLOOKUP($K$3,'DATA UTAMA'!$A$4:$AX$39,31)</f>
        <v>25 Oktober 2000</v>
      </c>
      <c r="E34" s="222" t="s">
        <v>12</v>
      </c>
      <c r="F34" s="302" t="str">
        <f>VLOOKUP($K$3,'DATA UTAMA'!$A$4:$AX$39,32)</f>
        <v>MAN / SMA Sederajat</v>
      </c>
      <c r="G34" s="218" t="str">
        <f>VLOOKUP($K$3,'DATA UTAMA'!$A$4:$AX$39,33)</f>
        <v>AK</v>
      </c>
      <c r="H34" s="218" t="str">
        <f>VLOOKUP($K$3,'DATA UTAMA'!$A$4:$AX$39,35)</f>
        <v>Tertunjang</v>
      </c>
    </row>
    <row r="35" spans="1:9" ht="41.25" customHeight="1">
      <c r="A35" s="217">
        <v>3</v>
      </c>
      <c r="B35" s="219" t="str">
        <f>VLOOKUP($K$3,'DATA UTAMA'!$A$4:$AX$39,36)</f>
        <v>SITI RAHMAH</v>
      </c>
      <c r="C35" s="220" t="str">
        <f>VLOOKUP($K$3,'DATA UTAMA'!$A$4:$AX$39,37)</f>
        <v>P</v>
      </c>
      <c r="D35" s="220" t="str">
        <f>VLOOKUP($K$3,'DATA UTAMA'!$A$4:$AX$39,38)</f>
        <v>08 September 2007</v>
      </c>
      <c r="E35" s="221" t="s">
        <v>12</v>
      </c>
      <c r="F35" s="218" t="str">
        <f>VLOOKUP($K$3,'DATA UTAMA'!$A$4:$AX$39,39)</f>
        <v>MIN / SD Sederajat</v>
      </c>
      <c r="G35" s="218" t="str">
        <f>VLOOKUP($K$3,'DATA UTAMA'!$A$4:$AX$39,40)</f>
        <v>AK</v>
      </c>
      <c r="H35" s="218" t="str">
        <f>VLOOKUP($K$3,'DATA UTAMA'!$A$4:$AX$39,42)</f>
        <v>Tertunjang</v>
      </c>
    </row>
    <row r="36" spans="1:9" ht="42.75" hidden="1" customHeight="1">
      <c r="A36" s="217">
        <v>4</v>
      </c>
      <c r="B36" s="256" t="str">
        <f>VLOOKUP($K$3,'DATA UTAMA'!$A$4:$AX$44,43)</f>
        <v>MUHAMMAD YAHYA ARFAN</v>
      </c>
      <c r="C36" s="218" t="str">
        <f>VLOOKUP($K$3,'DATA UTAMA'!$A$4:$AX$44,44)</f>
        <v>L</v>
      </c>
      <c r="D36" s="218" t="str">
        <f>VLOOKUP($K$3,'DATA UTAMA'!$A$4:$AX$44,45)</f>
        <v>02 Juli 2018</v>
      </c>
      <c r="E36" s="222" t="s">
        <v>12</v>
      </c>
      <c r="F36" s="218" t="str">
        <f>VLOOKUP($K$3,'DATA UTAMA'!$A$4:$AX$44,46)</f>
        <v>Belum Sekolah</v>
      </c>
      <c r="G36" s="218" t="str">
        <f>VLOOKUP($K$3,'DATA UTAMA'!$A$4:$AX$44,47)</f>
        <v>AK</v>
      </c>
      <c r="H36" s="218" t="str">
        <f>VLOOKUP($K$3,'DATA UTAMA'!$A$4:$AX$44,49)</f>
        <v>Tidak Tertunjang</v>
      </c>
    </row>
    <row r="37" spans="1:9" ht="14.25" customHeight="1">
      <c r="A37" s="227"/>
      <c r="B37" s="228"/>
      <c r="C37" s="228"/>
      <c r="D37" s="228"/>
      <c r="E37" s="229"/>
      <c r="F37" s="229"/>
      <c r="G37" s="229"/>
      <c r="H37" s="229"/>
    </row>
    <row r="38" spans="1:9" ht="14.25" customHeight="1">
      <c r="A38" s="213" t="str">
        <f>"  d. Jumlah anak seluruhnya : "&amp;VLOOKUP($K$3,'DATA UTAMA'!$A$4:$AX$39,50)&amp; " (yang menjadi tanggungan termasuk yang tidak masuk dalam daftar gaji)"</f>
        <v xml:space="preserve">  d. Jumlah anak seluruhnya : 3 (yang menjadi tanggungan termasuk yang tidak masuk dalam daftar gaji)</v>
      </c>
      <c r="B38" s="228"/>
      <c r="C38" s="228"/>
      <c r="D38" s="228"/>
      <c r="E38" s="229"/>
      <c r="F38" s="229"/>
      <c r="G38" s="229"/>
      <c r="H38" s="229"/>
    </row>
    <row r="39" spans="1:9" ht="14.25" customHeight="1">
      <c r="A39" s="227"/>
      <c r="B39" s="228"/>
      <c r="C39" s="228"/>
      <c r="D39" s="228"/>
      <c r="E39" s="229"/>
      <c r="F39" s="229"/>
      <c r="G39" s="229"/>
      <c r="H39" s="229"/>
    </row>
    <row r="40" spans="1:9" ht="54" customHeight="1">
      <c r="A40" s="329" t="str">
        <f>CONCATENATE('DATA UTAMA'!B37,'DATA UTAMA'!B38,'DATA UTAMA'!B39)</f>
        <v>Surat  Keterangan   ini  saya  buat  dengan   sesungguhnya,   apabila   ternyata   terbukti  ada keterangan saya yang  salah (palsu)  saya   bersedia  dituntut  dimuka   pengadilan   berdasarkan Undang-undang yang berlaku dan  saya bersedia  mengembalikan  semua penghasilan  yang telah saya terima yang seharusnya bukan menjadi hak saya.</v>
      </c>
      <c r="B40" s="329"/>
      <c r="C40" s="329"/>
      <c r="D40" s="329"/>
      <c r="E40" s="329"/>
      <c r="F40" s="329"/>
      <c r="G40" s="329"/>
      <c r="H40" s="329"/>
      <c r="I40" s="10"/>
    </row>
    <row r="41" spans="1:9" ht="14.1" customHeight="1">
      <c r="A41" s="212"/>
      <c r="B41" s="212"/>
      <c r="C41" s="212"/>
      <c r="D41" s="212"/>
      <c r="E41" s="212"/>
      <c r="F41" s="212"/>
      <c r="G41" s="212"/>
      <c r="H41" s="212"/>
    </row>
    <row r="42" spans="1:9" ht="14.1" customHeight="1">
      <c r="A42" s="210"/>
      <c r="B42" s="230"/>
      <c r="C42" s="230"/>
      <c r="D42" s="230"/>
      <c r="E42" s="212"/>
      <c r="F42" s="212"/>
      <c r="G42" s="212"/>
      <c r="H42" s="212"/>
    </row>
    <row r="43" spans="1:9" ht="14.1" customHeight="1">
      <c r="A43" s="223"/>
      <c r="B43" s="231" t="s">
        <v>248</v>
      </c>
      <c r="C43" s="231"/>
      <c r="D43" s="231"/>
      <c r="E43" s="202"/>
      <c r="F43" s="232" t="s">
        <v>992</v>
      </c>
      <c r="G43" s="232"/>
      <c r="H43" s="202"/>
    </row>
    <row r="44" spans="1:9" ht="14.1" customHeight="1">
      <c r="A44" s="223"/>
      <c r="B44" s="214" t="str">
        <f>VLOOKUP(K3,'DATA UTAMA'!A4:BC34,54)</f>
        <v>Kabid PSMK Dinas Pendidikan</v>
      </c>
      <c r="C44" s="214"/>
      <c r="D44" s="214"/>
      <c r="E44" s="202"/>
      <c r="F44" s="296" t="s">
        <v>10</v>
      </c>
      <c r="G44" s="213"/>
      <c r="H44" s="202"/>
    </row>
    <row r="45" spans="1:9" ht="14.1" customHeight="1">
      <c r="A45" s="211"/>
      <c r="B45" s="214" t="str">
        <f>VLOOKUP(K3,'DATA UTAMA'!A4:BC34,55)</f>
        <v>Propinsi Kalimantan Tengah</v>
      </c>
      <c r="C45" s="214"/>
      <c r="D45" s="211"/>
      <c r="E45" s="234"/>
      <c r="F45" s="235"/>
      <c r="G45" s="233"/>
      <c r="H45" s="202"/>
    </row>
    <row r="46" spans="1:9" ht="14.1" customHeight="1">
      <c r="A46" s="236"/>
      <c r="B46" s="236"/>
      <c r="C46" s="236"/>
      <c r="D46" s="236"/>
      <c r="E46" s="234"/>
      <c r="F46" s="235"/>
      <c r="G46" s="233"/>
      <c r="H46" s="202"/>
    </row>
    <row r="47" spans="1:9" ht="14.1" customHeight="1">
      <c r="A47" s="236"/>
      <c r="B47" s="236"/>
      <c r="C47" s="236"/>
      <c r="D47" s="236"/>
      <c r="E47" s="234"/>
      <c r="F47" s="235"/>
      <c r="G47" s="233"/>
      <c r="H47" s="202"/>
    </row>
    <row r="48" spans="1:9" ht="14.1" customHeight="1">
      <c r="A48" s="236"/>
      <c r="B48" s="236"/>
      <c r="C48" s="236"/>
      <c r="D48" s="236"/>
      <c r="E48" s="234"/>
      <c r="F48" s="235"/>
      <c r="G48" s="233"/>
      <c r="H48" s="202"/>
    </row>
    <row r="49" spans="1:8" ht="14.25" customHeight="1">
      <c r="A49" s="214"/>
      <c r="B49" s="236"/>
      <c r="C49" s="236"/>
      <c r="D49" s="236"/>
      <c r="E49" s="234"/>
      <c r="F49" s="235"/>
      <c r="G49" s="233"/>
      <c r="H49" s="202"/>
    </row>
    <row r="50" spans="1:8" ht="12.75" customHeight="1">
      <c r="A50" s="214"/>
      <c r="B50" s="237" t="str">
        <f>VLOOKUP(K3,'DATA UTAMA'!A4:BA34,52)</f>
        <v>DR.H.NOOR HALIM, M.Pd</v>
      </c>
      <c r="C50" s="237"/>
      <c r="D50" s="237"/>
      <c r="E50" s="202"/>
      <c r="F50" s="328" t="str">
        <f>VLOOKUP($K$3,'DATA UTAMA'!$A$4:$AX$39,2)</f>
        <v>ABDUL WAHID, S.Pd</v>
      </c>
      <c r="G50" s="328"/>
      <c r="H50" s="328"/>
    </row>
    <row r="51" spans="1:8" ht="15" customHeight="1">
      <c r="A51" s="214"/>
      <c r="B51" s="264" t="str">
        <f>VLOOKUP(K3,'DATA UTAMA'!A4:BA34,53)</f>
        <v>NIP. 19690702199512 1 003</v>
      </c>
      <c r="C51" s="214"/>
      <c r="D51" s="214"/>
      <c r="E51" s="223"/>
      <c r="F51" s="298" t="str">
        <f>"NIP. "&amp;VLOOKUP(K3,'DATA UTAMA'!A4:BC34,3)</f>
        <v>NIP. 19720108 200003 1 005</v>
      </c>
      <c r="G51" s="265"/>
      <c r="H51" s="265"/>
    </row>
    <row r="52" spans="1:8" ht="11.25" customHeight="1">
      <c r="A52" s="210"/>
      <c r="B52" s="238"/>
      <c r="C52" s="238"/>
      <c r="D52" s="238"/>
      <c r="E52" s="210"/>
      <c r="F52" s="210"/>
      <c r="G52" s="210"/>
      <c r="H52" s="210"/>
    </row>
    <row r="53" spans="1:8">
      <c r="A53" s="210" t="s">
        <v>7</v>
      </c>
      <c r="B53" s="212"/>
      <c r="C53" s="212"/>
      <c r="D53" s="212"/>
      <c r="E53" s="212"/>
      <c r="F53" s="212"/>
      <c r="G53" s="212"/>
      <c r="H53" s="210"/>
    </row>
    <row r="54" spans="1:8" ht="12" customHeight="1">
      <c r="A54" s="331" t="s">
        <v>930</v>
      </c>
      <c r="B54" s="331"/>
      <c r="C54" s="224"/>
      <c r="D54" s="224"/>
      <c r="E54" s="212"/>
      <c r="F54" s="212"/>
      <c r="G54" s="212"/>
      <c r="H54" s="212"/>
    </row>
    <row r="55" spans="1:8" ht="10.5" customHeight="1">
      <c r="A55" s="331" t="s">
        <v>932</v>
      </c>
      <c r="B55" s="331"/>
      <c r="C55" s="224"/>
      <c r="D55" s="224"/>
      <c r="E55" s="212"/>
      <c r="F55" s="212"/>
      <c r="G55" s="212"/>
      <c r="H55" s="212"/>
    </row>
    <row r="56" spans="1:8" ht="12" customHeight="1">
      <c r="A56" s="331" t="s">
        <v>933</v>
      </c>
      <c r="B56" s="331"/>
      <c r="C56" s="224"/>
      <c r="D56" s="224"/>
      <c r="E56" s="212"/>
      <c r="F56" s="212"/>
      <c r="G56" s="212"/>
      <c r="H56" s="212"/>
    </row>
    <row r="57" spans="1:8">
      <c r="A57" s="211" t="s">
        <v>931</v>
      </c>
      <c r="B57" s="211"/>
      <c r="C57" s="210"/>
      <c r="D57" s="210"/>
      <c r="E57" s="212"/>
      <c r="F57" s="212"/>
      <c r="G57" s="212"/>
      <c r="H57" s="212"/>
    </row>
    <row r="58" spans="1:8">
      <c r="A58" s="7"/>
      <c r="B58" s="7"/>
      <c r="C58" s="7"/>
      <c r="D58" s="7"/>
      <c r="E58" s="7"/>
      <c r="F58" s="7"/>
      <c r="G58" s="7"/>
      <c r="H58" s="7"/>
    </row>
    <row r="59" spans="1:8">
      <c r="A59" s="7"/>
      <c r="B59" s="7"/>
      <c r="C59" s="7"/>
      <c r="D59" s="7"/>
      <c r="E59" s="7"/>
      <c r="F59" s="7"/>
      <c r="G59" s="7"/>
      <c r="H59" s="7"/>
    </row>
    <row r="60" spans="1:8" ht="0.75" customHeight="1">
      <c r="A60" s="7"/>
      <c r="B60" s="7"/>
      <c r="C60" s="7"/>
      <c r="D60" s="7"/>
      <c r="E60" s="7"/>
      <c r="F60" s="7"/>
      <c r="G60" s="7"/>
      <c r="H60" s="7"/>
    </row>
    <row r="61" spans="1:8" ht="12.75" customHeight="1">
      <c r="A61" s="7"/>
      <c r="B61" s="7"/>
      <c r="C61" s="7"/>
      <c r="D61" s="7"/>
      <c r="E61" s="7"/>
      <c r="F61" s="7"/>
      <c r="G61" s="7"/>
      <c r="H61" s="7"/>
    </row>
    <row r="62" spans="1:8" ht="23.25" customHeight="1">
      <c r="A62" s="317"/>
      <c r="B62" s="317"/>
      <c r="C62" s="317"/>
      <c r="D62" s="317"/>
      <c r="E62" s="317"/>
      <c r="F62" s="317"/>
      <c r="G62" s="317"/>
      <c r="H62" s="317"/>
    </row>
    <row r="63" spans="1:8" ht="17.25" customHeight="1">
      <c r="A63" s="316"/>
      <c r="B63" s="316"/>
      <c r="C63" s="316"/>
      <c r="D63" s="316"/>
      <c r="E63" s="316"/>
      <c r="F63" s="316"/>
      <c r="G63" s="316"/>
      <c r="H63" s="316"/>
    </row>
    <row r="64" spans="1:8" ht="21" customHeight="1">
      <c r="A64" s="8"/>
      <c r="B64" s="8"/>
      <c r="C64" s="8"/>
      <c r="D64" s="8"/>
      <c r="E64" s="8"/>
      <c r="F64" s="8"/>
      <c r="G64" s="8"/>
      <c r="H64" s="8"/>
    </row>
    <row r="65" spans="1:8" ht="12.75" customHeight="1">
      <c r="A65" s="8"/>
      <c r="B65" s="8"/>
      <c r="C65" s="8"/>
      <c r="D65" s="8"/>
      <c r="E65" s="8"/>
      <c r="F65" s="9"/>
      <c r="G65" s="9"/>
      <c r="H65" s="8"/>
    </row>
    <row r="66" spans="1:8" ht="15.75">
      <c r="A66" s="3"/>
      <c r="B66" s="4"/>
      <c r="C66" s="4"/>
      <c r="D66" s="4"/>
      <c r="E66" s="4"/>
      <c r="F66" s="2"/>
      <c r="G66" s="2"/>
      <c r="H66" s="4"/>
    </row>
  </sheetData>
  <mergeCells count="18">
    <mergeCell ref="Q19:R19"/>
    <mergeCell ref="Q20:R20"/>
    <mergeCell ref="A54:B54"/>
    <mergeCell ref="A55:B55"/>
    <mergeCell ref="A56:B56"/>
    <mergeCell ref="K3:L4"/>
    <mergeCell ref="A63:H63"/>
    <mergeCell ref="A62:H62"/>
    <mergeCell ref="A3:H3"/>
    <mergeCell ref="D31:E31"/>
    <mergeCell ref="A31:A32"/>
    <mergeCell ref="B31:B32"/>
    <mergeCell ref="H31:H32"/>
    <mergeCell ref="F31:F32"/>
    <mergeCell ref="G31:G32"/>
    <mergeCell ref="F50:H50"/>
    <mergeCell ref="C31:C32"/>
    <mergeCell ref="A40:H40"/>
  </mergeCells>
  <phoneticPr fontId="25" type="noConversion"/>
  <printOptions horizontalCentered="1"/>
  <pageMargins left="0.39370078740157483" right="0.15748031496062992" top="0.27559055118110237" bottom="0.98425196850393704" header="0.27559055118110237" footer="0.51181102362204722"/>
  <pageSetup paperSize="5" scale="90" orientation="portrait" horizontalDpi="4294967293" r:id="rId1"/>
  <headerFooter alignWithMargins="0"/>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37"/>
  <sheetViews>
    <sheetView view="pageBreakPreview" zoomScale="90" zoomScaleNormal="100" zoomScaleSheetLayoutView="90" workbookViewId="0">
      <pane xSplit="2" ySplit="3" topLeftCell="C4" activePane="bottomRight" state="frozen"/>
      <selection pane="topRight" activeCell="C1" sqref="C1"/>
      <selection pane="bottomLeft" activeCell="A4" sqref="A4"/>
      <selection pane="bottomRight" activeCell="C4" sqref="C4"/>
    </sheetView>
  </sheetViews>
  <sheetFormatPr defaultRowHeight="12.75"/>
  <cols>
    <col min="1" max="1" width="8.140625" customWidth="1"/>
    <col min="2" max="2" width="31.28515625" bestFit="1" customWidth="1"/>
    <col min="3" max="3" width="19.85546875" bestFit="1" customWidth="1"/>
    <col min="4" max="4" width="20.42578125" customWidth="1"/>
    <col min="5" max="5" width="23.85546875" customWidth="1"/>
    <col min="6" max="6" width="56" bestFit="1" customWidth="1"/>
    <col min="7" max="7" width="28.7109375" bestFit="1" customWidth="1"/>
    <col min="8" max="9" width="18.5703125" customWidth="1"/>
    <col min="10" max="10" width="19.140625" bestFit="1" customWidth="1"/>
    <col min="11" max="11" width="26.28515625" style="113" customWidth="1"/>
    <col min="12" max="12" width="16.140625" bestFit="1" customWidth="1"/>
    <col min="13" max="13" width="7.42578125" customWidth="1"/>
    <col min="14" max="14" width="18.140625" bestFit="1" customWidth="1"/>
    <col min="15" max="15" width="53.5703125" bestFit="1" customWidth="1"/>
    <col min="16" max="16" width="31" customWidth="1"/>
    <col min="17" max="17" width="29.5703125" bestFit="1" customWidth="1"/>
    <col min="18" max="18" width="31.28515625" bestFit="1" customWidth="1"/>
  </cols>
  <sheetData>
    <row r="1" spans="1:18">
      <c r="A1" s="334" t="s">
        <v>369</v>
      </c>
      <c r="B1" s="332" t="s">
        <v>370</v>
      </c>
      <c r="C1" s="337" t="s">
        <v>371</v>
      </c>
      <c r="D1" s="332" t="s">
        <v>372</v>
      </c>
      <c r="E1" s="339" t="s">
        <v>22</v>
      </c>
      <c r="F1" s="332" t="s">
        <v>146</v>
      </c>
      <c r="G1" s="332" t="s">
        <v>373</v>
      </c>
      <c r="H1" s="332" t="s">
        <v>374</v>
      </c>
      <c r="I1" s="332" t="s">
        <v>375</v>
      </c>
      <c r="J1" s="332" t="s">
        <v>376</v>
      </c>
      <c r="K1" s="341" t="s">
        <v>377</v>
      </c>
      <c r="L1" s="343" t="s">
        <v>378</v>
      </c>
      <c r="M1" s="345" t="s">
        <v>379</v>
      </c>
      <c r="N1" s="332" t="s">
        <v>380</v>
      </c>
      <c r="O1" s="345" t="s">
        <v>381</v>
      </c>
      <c r="P1" s="345" t="s">
        <v>382</v>
      </c>
      <c r="Q1" s="346" t="s">
        <v>383</v>
      </c>
      <c r="R1" s="332" t="s">
        <v>370</v>
      </c>
    </row>
    <row r="2" spans="1:18">
      <c r="A2" s="335"/>
      <c r="B2" s="336"/>
      <c r="C2" s="338"/>
      <c r="D2" s="333"/>
      <c r="E2" s="340"/>
      <c r="F2" s="333"/>
      <c r="G2" s="333"/>
      <c r="H2" s="333"/>
      <c r="I2" s="333"/>
      <c r="J2" s="333"/>
      <c r="K2" s="342"/>
      <c r="L2" s="344"/>
      <c r="M2" s="336"/>
      <c r="N2" s="336"/>
      <c r="O2" s="336"/>
      <c r="P2" s="336"/>
      <c r="Q2" s="347"/>
      <c r="R2" s="336"/>
    </row>
    <row r="3" spans="1:18">
      <c r="A3" s="55">
        <v>1</v>
      </c>
      <c r="B3" s="55">
        <v>2</v>
      </c>
      <c r="C3" s="55">
        <v>3</v>
      </c>
      <c r="D3" s="55">
        <v>4</v>
      </c>
      <c r="E3" s="55">
        <v>10</v>
      </c>
      <c r="F3" s="55">
        <v>5</v>
      </c>
      <c r="G3" s="55">
        <v>6</v>
      </c>
      <c r="H3" s="55">
        <v>7</v>
      </c>
      <c r="I3" s="55">
        <v>8</v>
      </c>
      <c r="J3" s="55">
        <v>9</v>
      </c>
      <c r="K3" s="55">
        <v>11</v>
      </c>
      <c r="L3" s="55">
        <v>12</v>
      </c>
      <c r="M3" s="55">
        <v>13</v>
      </c>
      <c r="N3" s="55">
        <v>14</v>
      </c>
      <c r="O3" s="55">
        <v>15</v>
      </c>
      <c r="P3" s="55">
        <v>16</v>
      </c>
      <c r="Q3" s="55">
        <v>17</v>
      </c>
      <c r="R3" s="55">
        <v>18</v>
      </c>
    </row>
    <row r="4" spans="1:18" s="67" customFormat="1" ht="15.95" customHeight="1">
      <c r="A4" s="56">
        <v>1</v>
      </c>
      <c r="B4" s="57" t="s">
        <v>26</v>
      </c>
      <c r="C4" s="57" t="s">
        <v>384</v>
      </c>
      <c r="D4" s="58" t="s">
        <v>385</v>
      </c>
      <c r="E4" s="59" t="s">
        <v>27</v>
      </c>
      <c r="F4" s="60" t="s">
        <v>147</v>
      </c>
      <c r="G4" s="61" t="s">
        <v>386</v>
      </c>
      <c r="H4" s="20" t="s">
        <v>148</v>
      </c>
      <c r="I4" s="62">
        <v>15050501481</v>
      </c>
      <c r="J4" s="21" t="s">
        <v>149</v>
      </c>
      <c r="K4" s="22" t="s">
        <v>387</v>
      </c>
      <c r="L4" s="58" t="s">
        <v>388</v>
      </c>
      <c r="M4" s="63" t="s">
        <v>389</v>
      </c>
      <c r="N4" s="64" t="s">
        <v>390</v>
      </c>
      <c r="O4" s="65" t="s">
        <v>391</v>
      </c>
      <c r="P4" s="65" t="s">
        <v>392</v>
      </c>
      <c r="Q4" s="66" t="s">
        <v>393</v>
      </c>
      <c r="R4" s="57" t="s">
        <v>26</v>
      </c>
    </row>
    <row r="5" spans="1:18" s="67" customFormat="1" ht="15.95" customHeight="1">
      <c r="A5" s="56">
        <v>2</v>
      </c>
      <c r="B5" s="57" t="s">
        <v>394</v>
      </c>
      <c r="C5" s="57" t="s">
        <v>395</v>
      </c>
      <c r="D5" s="32" t="s">
        <v>396</v>
      </c>
      <c r="E5" s="68" t="s">
        <v>31</v>
      </c>
      <c r="F5" s="69" t="s">
        <v>150</v>
      </c>
      <c r="G5" s="70" t="s">
        <v>397</v>
      </c>
      <c r="H5" s="22" t="s">
        <v>151</v>
      </c>
      <c r="I5" s="71" t="s">
        <v>398</v>
      </c>
      <c r="J5" s="23" t="s">
        <v>152</v>
      </c>
      <c r="K5" s="72" t="s">
        <v>399</v>
      </c>
      <c r="L5" s="58" t="s">
        <v>400</v>
      </c>
      <c r="M5" s="63" t="s">
        <v>389</v>
      </c>
      <c r="N5" s="64" t="s">
        <v>401</v>
      </c>
      <c r="O5" s="65" t="s">
        <v>402</v>
      </c>
      <c r="P5" s="57" t="s">
        <v>403</v>
      </c>
      <c r="Q5" s="66" t="s">
        <v>404</v>
      </c>
      <c r="R5" s="57" t="s">
        <v>394</v>
      </c>
    </row>
    <row r="6" spans="1:18" s="67" customFormat="1" ht="15.95" customHeight="1">
      <c r="A6" s="56">
        <v>3</v>
      </c>
      <c r="B6" s="57" t="s">
        <v>405</v>
      </c>
      <c r="C6" s="65" t="s">
        <v>406</v>
      </c>
      <c r="D6" s="32" t="s">
        <v>407</v>
      </c>
      <c r="E6" s="68" t="s">
        <v>33</v>
      </c>
      <c r="F6" s="24" t="s">
        <v>153</v>
      </c>
      <c r="G6" s="70" t="s">
        <v>408</v>
      </c>
      <c r="H6" s="22" t="s">
        <v>154</v>
      </c>
      <c r="I6" s="56">
        <v>15050501468</v>
      </c>
      <c r="J6" s="22" t="s">
        <v>155</v>
      </c>
      <c r="K6" s="72" t="s">
        <v>409</v>
      </c>
      <c r="L6" s="58" t="s">
        <v>410</v>
      </c>
      <c r="M6" s="63" t="s">
        <v>389</v>
      </c>
      <c r="N6" s="64" t="s">
        <v>401</v>
      </c>
      <c r="O6" s="65" t="s">
        <v>411</v>
      </c>
      <c r="P6" s="57" t="s">
        <v>412</v>
      </c>
      <c r="Q6" s="73" t="s">
        <v>413</v>
      </c>
      <c r="R6" s="57" t="s">
        <v>405</v>
      </c>
    </row>
    <row r="7" spans="1:18" s="67" customFormat="1" ht="15.95" customHeight="1">
      <c r="A7" s="56">
        <v>4</v>
      </c>
      <c r="B7" s="57" t="s">
        <v>414</v>
      </c>
      <c r="C7" s="57" t="s">
        <v>415</v>
      </c>
      <c r="D7" s="32" t="s">
        <v>416</v>
      </c>
      <c r="E7" s="68" t="s">
        <v>36</v>
      </c>
      <c r="F7" s="24" t="s">
        <v>156</v>
      </c>
      <c r="G7" s="70" t="s">
        <v>417</v>
      </c>
      <c r="H7" s="22" t="s">
        <v>157</v>
      </c>
      <c r="I7" s="56">
        <v>15050501490</v>
      </c>
      <c r="J7" s="22" t="s">
        <v>158</v>
      </c>
      <c r="K7" s="74" t="s">
        <v>418</v>
      </c>
      <c r="L7" s="58" t="s">
        <v>419</v>
      </c>
      <c r="M7" s="63" t="s">
        <v>389</v>
      </c>
      <c r="N7" s="64" t="s">
        <v>420</v>
      </c>
      <c r="O7" s="65" t="s">
        <v>391</v>
      </c>
      <c r="P7" s="57" t="s">
        <v>392</v>
      </c>
      <c r="Q7" s="66" t="s">
        <v>421</v>
      </c>
      <c r="R7" s="57" t="s">
        <v>414</v>
      </c>
    </row>
    <row r="8" spans="1:18" s="67" customFormat="1" ht="15.95" customHeight="1">
      <c r="A8" s="56">
        <v>5</v>
      </c>
      <c r="B8" s="57" t="s">
        <v>422</v>
      </c>
      <c r="C8" s="57" t="s">
        <v>423</v>
      </c>
      <c r="D8" s="58" t="s">
        <v>424</v>
      </c>
      <c r="E8" s="59" t="s">
        <v>39</v>
      </c>
      <c r="F8" s="25" t="s">
        <v>159</v>
      </c>
      <c r="G8" s="61" t="s">
        <v>425</v>
      </c>
      <c r="H8" s="20" t="s">
        <v>160</v>
      </c>
      <c r="I8" s="56">
        <v>15050501492</v>
      </c>
      <c r="J8" s="20" t="s">
        <v>161</v>
      </c>
      <c r="K8" s="75" t="s">
        <v>426</v>
      </c>
      <c r="L8" s="58" t="s">
        <v>427</v>
      </c>
      <c r="M8" s="63" t="s">
        <v>428</v>
      </c>
      <c r="N8" s="64" t="s">
        <v>429</v>
      </c>
      <c r="O8" s="65" t="s">
        <v>430</v>
      </c>
      <c r="P8" s="65" t="s">
        <v>431</v>
      </c>
      <c r="Q8" s="66" t="s">
        <v>432</v>
      </c>
      <c r="R8" s="57" t="s">
        <v>422</v>
      </c>
    </row>
    <row r="9" spans="1:18" s="67" customFormat="1" ht="15.95" customHeight="1">
      <c r="A9" s="56">
        <v>6</v>
      </c>
      <c r="B9" s="57" t="s">
        <v>433</v>
      </c>
      <c r="C9" s="65" t="s">
        <v>434</v>
      </c>
      <c r="D9" s="32" t="s">
        <v>435</v>
      </c>
      <c r="E9" s="68" t="s">
        <v>44</v>
      </c>
      <c r="F9" s="24" t="s">
        <v>162</v>
      </c>
      <c r="G9" s="70" t="s">
        <v>436</v>
      </c>
      <c r="H9" s="22" t="s">
        <v>163</v>
      </c>
      <c r="I9" s="56">
        <v>15050501483</v>
      </c>
      <c r="J9" s="22" t="s">
        <v>164</v>
      </c>
      <c r="K9" s="76" t="s">
        <v>437</v>
      </c>
      <c r="L9" s="58" t="s">
        <v>438</v>
      </c>
      <c r="M9" s="63" t="s">
        <v>428</v>
      </c>
      <c r="N9" s="64" t="s">
        <v>439</v>
      </c>
      <c r="O9" s="65" t="s">
        <v>440</v>
      </c>
      <c r="P9" s="65" t="s">
        <v>403</v>
      </c>
      <c r="Q9" s="66" t="s">
        <v>441</v>
      </c>
      <c r="R9" s="57" t="s">
        <v>433</v>
      </c>
    </row>
    <row r="10" spans="1:18" s="67" customFormat="1" ht="15.95" customHeight="1">
      <c r="A10" s="56">
        <v>7</v>
      </c>
      <c r="B10" s="57" t="s">
        <v>442</v>
      </c>
      <c r="C10" s="57" t="s">
        <v>443</v>
      </c>
      <c r="D10" s="32" t="s">
        <v>444</v>
      </c>
      <c r="E10" s="68" t="s">
        <v>46</v>
      </c>
      <c r="F10" s="24" t="s">
        <v>165</v>
      </c>
      <c r="G10" s="70" t="s">
        <v>445</v>
      </c>
      <c r="H10" s="22" t="s">
        <v>166</v>
      </c>
      <c r="I10" s="77">
        <v>15050501501</v>
      </c>
      <c r="J10" s="22" t="s">
        <v>167</v>
      </c>
      <c r="K10" s="22" t="s">
        <v>446</v>
      </c>
      <c r="L10" s="58" t="s">
        <v>438</v>
      </c>
      <c r="M10" s="63" t="s">
        <v>428</v>
      </c>
      <c r="N10" s="64" t="s">
        <v>447</v>
      </c>
      <c r="O10" s="57" t="s">
        <v>448</v>
      </c>
      <c r="P10" s="57" t="s">
        <v>449</v>
      </c>
      <c r="Q10" s="66" t="s">
        <v>450</v>
      </c>
      <c r="R10" s="57" t="s">
        <v>442</v>
      </c>
    </row>
    <row r="11" spans="1:18" s="67" customFormat="1" ht="15.95" customHeight="1">
      <c r="A11" s="56">
        <v>8</v>
      </c>
      <c r="B11" s="57" t="s">
        <v>451</v>
      </c>
      <c r="C11" s="57" t="s">
        <v>452</v>
      </c>
      <c r="D11" s="32" t="s">
        <v>453</v>
      </c>
      <c r="E11" s="68" t="s">
        <v>49</v>
      </c>
      <c r="F11" s="24" t="s">
        <v>168</v>
      </c>
      <c r="G11" s="70" t="s">
        <v>454</v>
      </c>
      <c r="H11" s="22" t="s">
        <v>169</v>
      </c>
      <c r="I11" s="56">
        <v>15050501487</v>
      </c>
      <c r="J11" s="22" t="s">
        <v>170</v>
      </c>
      <c r="K11" s="72" t="s">
        <v>455</v>
      </c>
      <c r="L11" s="58" t="s">
        <v>456</v>
      </c>
      <c r="M11" s="63" t="s">
        <v>428</v>
      </c>
      <c r="N11" s="78" t="s">
        <v>457</v>
      </c>
      <c r="O11" s="65" t="s">
        <v>458</v>
      </c>
      <c r="P11" s="65" t="s">
        <v>459</v>
      </c>
      <c r="Q11" s="79" t="s">
        <v>12</v>
      </c>
      <c r="R11" s="57" t="s">
        <v>451</v>
      </c>
    </row>
    <row r="12" spans="1:18" s="67" customFormat="1" ht="15.95" customHeight="1">
      <c r="A12" s="56">
        <v>9</v>
      </c>
      <c r="B12" s="57" t="s">
        <v>460</v>
      </c>
      <c r="C12" s="57" t="s">
        <v>461</v>
      </c>
      <c r="D12" s="32" t="s">
        <v>462</v>
      </c>
      <c r="E12" s="68" t="s">
        <v>52</v>
      </c>
      <c r="F12" s="24" t="s">
        <v>171</v>
      </c>
      <c r="G12" s="70" t="s">
        <v>463</v>
      </c>
      <c r="H12" s="22" t="s">
        <v>172</v>
      </c>
      <c r="I12" s="56">
        <v>15050501491</v>
      </c>
      <c r="J12" s="22" t="s">
        <v>173</v>
      </c>
      <c r="K12" s="76" t="s">
        <v>464</v>
      </c>
      <c r="L12" s="58" t="s">
        <v>456</v>
      </c>
      <c r="M12" s="63" t="s">
        <v>465</v>
      </c>
      <c r="N12" s="64" t="s">
        <v>466</v>
      </c>
      <c r="O12" s="65" t="s">
        <v>467</v>
      </c>
      <c r="P12" s="65" t="s">
        <v>403</v>
      </c>
      <c r="Q12" s="66" t="s">
        <v>463</v>
      </c>
      <c r="R12" s="57" t="s">
        <v>460</v>
      </c>
    </row>
    <row r="13" spans="1:18" s="67" customFormat="1" ht="15.95" customHeight="1">
      <c r="A13" s="56">
        <v>10</v>
      </c>
      <c r="B13" s="57" t="s">
        <v>468</v>
      </c>
      <c r="C13" s="65" t="s">
        <v>434</v>
      </c>
      <c r="D13" s="32" t="s">
        <v>469</v>
      </c>
      <c r="E13" s="68" t="s">
        <v>470</v>
      </c>
      <c r="F13" s="24" t="s">
        <v>174</v>
      </c>
      <c r="G13" s="70" t="s">
        <v>471</v>
      </c>
      <c r="H13" s="22" t="s">
        <v>175</v>
      </c>
      <c r="I13" s="56">
        <v>15050501485</v>
      </c>
      <c r="J13" s="22" t="s">
        <v>176</v>
      </c>
      <c r="K13" s="76" t="s">
        <v>472</v>
      </c>
      <c r="L13" s="58" t="s">
        <v>473</v>
      </c>
      <c r="M13" s="63" t="s">
        <v>465</v>
      </c>
      <c r="N13" s="64" t="s">
        <v>474</v>
      </c>
      <c r="O13" s="65" t="s">
        <v>475</v>
      </c>
      <c r="P13" s="65" t="s">
        <v>403</v>
      </c>
      <c r="Q13" s="66" t="s">
        <v>476</v>
      </c>
      <c r="R13" s="57" t="s">
        <v>468</v>
      </c>
    </row>
    <row r="14" spans="1:18" s="67" customFormat="1" ht="15.95" customHeight="1">
      <c r="A14" s="56">
        <v>11</v>
      </c>
      <c r="B14" s="57" t="s">
        <v>477</v>
      </c>
      <c r="C14" s="65" t="s">
        <v>478</v>
      </c>
      <c r="D14" s="32" t="s">
        <v>479</v>
      </c>
      <c r="E14" s="68" t="s">
        <v>99</v>
      </c>
      <c r="F14" s="24" t="s">
        <v>177</v>
      </c>
      <c r="G14" s="70" t="s">
        <v>480</v>
      </c>
      <c r="H14" s="22" t="s">
        <v>178</v>
      </c>
      <c r="I14" s="56">
        <v>15050501484</v>
      </c>
      <c r="J14" s="22" t="s">
        <v>179</v>
      </c>
      <c r="K14" s="80" t="s">
        <v>481</v>
      </c>
      <c r="L14" s="58" t="s">
        <v>482</v>
      </c>
      <c r="M14" s="63" t="s">
        <v>465</v>
      </c>
      <c r="N14" s="78" t="s">
        <v>439</v>
      </c>
      <c r="O14" s="65" t="s">
        <v>483</v>
      </c>
      <c r="P14" s="57" t="s">
        <v>484</v>
      </c>
      <c r="Q14" s="79" t="s">
        <v>12</v>
      </c>
      <c r="R14" s="57" t="s">
        <v>477</v>
      </c>
    </row>
    <row r="15" spans="1:18" s="67" customFormat="1" ht="15.95" customHeight="1">
      <c r="A15" s="56">
        <v>12</v>
      </c>
      <c r="B15" s="65" t="s">
        <v>485</v>
      </c>
      <c r="C15" s="65" t="s">
        <v>406</v>
      </c>
      <c r="D15" s="32" t="s">
        <v>486</v>
      </c>
      <c r="E15" s="68" t="s">
        <v>58</v>
      </c>
      <c r="F15" s="24" t="s">
        <v>180</v>
      </c>
      <c r="G15" s="70" t="s">
        <v>487</v>
      </c>
      <c r="H15" s="22" t="s">
        <v>181</v>
      </c>
      <c r="I15" s="56">
        <v>15050501476</v>
      </c>
      <c r="J15" s="22" t="s">
        <v>182</v>
      </c>
      <c r="K15" s="76" t="s">
        <v>488</v>
      </c>
      <c r="L15" s="58" t="s">
        <v>489</v>
      </c>
      <c r="M15" s="63" t="s">
        <v>465</v>
      </c>
      <c r="N15" s="78" t="s">
        <v>457</v>
      </c>
      <c r="O15" s="65" t="s">
        <v>391</v>
      </c>
      <c r="P15" s="65" t="s">
        <v>392</v>
      </c>
      <c r="Q15" s="66" t="s">
        <v>490</v>
      </c>
      <c r="R15" s="65" t="s">
        <v>485</v>
      </c>
    </row>
    <row r="16" spans="1:18" s="67" customFormat="1" ht="15.95" customHeight="1">
      <c r="A16" s="56">
        <v>13</v>
      </c>
      <c r="B16" s="57" t="s">
        <v>491</v>
      </c>
      <c r="C16" s="65" t="s">
        <v>434</v>
      </c>
      <c r="D16" s="32" t="s">
        <v>469</v>
      </c>
      <c r="E16" s="68" t="s">
        <v>61</v>
      </c>
      <c r="F16" s="24" t="s">
        <v>183</v>
      </c>
      <c r="G16" s="70" t="s">
        <v>492</v>
      </c>
      <c r="H16" s="22" t="s">
        <v>184</v>
      </c>
      <c r="I16" s="81">
        <v>15050501503</v>
      </c>
      <c r="J16" s="26">
        <v>6205055309790000</v>
      </c>
      <c r="K16" s="76" t="s">
        <v>493</v>
      </c>
      <c r="L16" s="58" t="s">
        <v>489</v>
      </c>
      <c r="M16" s="63" t="s">
        <v>465</v>
      </c>
      <c r="N16" s="78" t="s">
        <v>457</v>
      </c>
      <c r="O16" s="65" t="s">
        <v>494</v>
      </c>
      <c r="P16" s="65" t="s">
        <v>495</v>
      </c>
      <c r="Q16" s="82" t="s">
        <v>496</v>
      </c>
      <c r="R16" s="57" t="s">
        <v>491</v>
      </c>
    </row>
    <row r="17" spans="1:18" s="67" customFormat="1" ht="15.95" customHeight="1">
      <c r="A17" s="56">
        <v>14</v>
      </c>
      <c r="B17" s="57" t="s">
        <v>497</v>
      </c>
      <c r="C17" s="57" t="s">
        <v>434</v>
      </c>
      <c r="D17" s="32" t="s">
        <v>498</v>
      </c>
      <c r="E17" s="68" t="s">
        <v>64</v>
      </c>
      <c r="F17" s="24" t="s">
        <v>185</v>
      </c>
      <c r="G17" s="70" t="s">
        <v>499</v>
      </c>
      <c r="H17" s="22" t="s">
        <v>186</v>
      </c>
      <c r="I17" s="56">
        <v>15050501482</v>
      </c>
      <c r="J17" s="22" t="s">
        <v>187</v>
      </c>
      <c r="K17" s="76" t="s">
        <v>500</v>
      </c>
      <c r="L17" s="58" t="s">
        <v>489</v>
      </c>
      <c r="M17" s="63" t="s">
        <v>465</v>
      </c>
      <c r="N17" s="78" t="s">
        <v>457</v>
      </c>
      <c r="O17" s="65" t="s">
        <v>501</v>
      </c>
      <c r="P17" s="57" t="s">
        <v>502</v>
      </c>
      <c r="Q17" s="66" t="s">
        <v>503</v>
      </c>
      <c r="R17" s="57" t="s">
        <v>497</v>
      </c>
    </row>
    <row r="18" spans="1:18" s="67" customFormat="1" ht="15.95" customHeight="1">
      <c r="A18" s="56">
        <v>15</v>
      </c>
      <c r="B18" s="57" t="s">
        <v>504</v>
      </c>
      <c r="C18" s="65" t="s">
        <v>461</v>
      </c>
      <c r="D18" s="32" t="s">
        <v>505</v>
      </c>
      <c r="E18" s="68" t="s">
        <v>66</v>
      </c>
      <c r="F18" s="24" t="s">
        <v>188</v>
      </c>
      <c r="G18" s="70" t="s">
        <v>506</v>
      </c>
      <c r="H18" s="22" t="s">
        <v>189</v>
      </c>
      <c r="I18" s="56">
        <v>15050501472</v>
      </c>
      <c r="J18" s="22" t="s">
        <v>190</v>
      </c>
      <c r="K18" s="74" t="s">
        <v>507</v>
      </c>
      <c r="L18" s="58" t="s">
        <v>489</v>
      </c>
      <c r="M18" s="63" t="s">
        <v>465</v>
      </c>
      <c r="N18" s="78" t="s">
        <v>457</v>
      </c>
      <c r="O18" s="65" t="s">
        <v>411</v>
      </c>
      <c r="P18" s="83" t="s">
        <v>412</v>
      </c>
      <c r="Q18" s="66" t="s">
        <v>508</v>
      </c>
      <c r="R18" s="57" t="s">
        <v>504</v>
      </c>
    </row>
    <row r="19" spans="1:18" s="67" customFormat="1" ht="15.95" customHeight="1">
      <c r="A19" s="56">
        <v>16</v>
      </c>
      <c r="B19" s="84" t="s">
        <v>509</v>
      </c>
      <c r="C19" s="84" t="s">
        <v>510</v>
      </c>
      <c r="D19" s="51" t="s">
        <v>511</v>
      </c>
      <c r="E19" s="85" t="s">
        <v>69</v>
      </c>
      <c r="F19" s="27"/>
      <c r="G19" s="27"/>
      <c r="H19" s="28"/>
      <c r="I19" s="86">
        <v>15050501463</v>
      </c>
      <c r="J19" s="28"/>
      <c r="K19" s="87" t="s">
        <v>512</v>
      </c>
      <c r="L19" s="88" t="s">
        <v>489</v>
      </c>
      <c r="M19" s="89" t="s">
        <v>465</v>
      </c>
      <c r="N19" s="90" t="s">
        <v>457</v>
      </c>
      <c r="O19" s="91" t="s">
        <v>513</v>
      </c>
      <c r="P19" s="84" t="s">
        <v>514</v>
      </c>
      <c r="Q19" s="66" t="s">
        <v>515</v>
      </c>
      <c r="R19" s="84" t="s">
        <v>509</v>
      </c>
    </row>
    <row r="20" spans="1:18" s="67" customFormat="1" ht="15.95" customHeight="1">
      <c r="A20" s="56">
        <v>17</v>
      </c>
      <c r="B20" s="84" t="s">
        <v>516</v>
      </c>
      <c r="C20" s="91" t="s">
        <v>434</v>
      </c>
      <c r="D20" s="51" t="s">
        <v>517</v>
      </c>
      <c r="E20" s="85" t="s">
        <v>72</v>
      </c>
      <c r="F20" s="27"/>
      <c r="G20" s="27"/>
      <c r="H20" s="28"/>
      <c r="I20" s="86">
        <v>15050501460</v>
      </c>
      <c r="J20" s="28"/>
      <c r="K20" s="87" t="s">
        <v>518</v>
      </c>
      <c r="L20" s="88" t="s">
        <v>489</v>
      </c>
      <c r="M20" s="89" t="s">
        <v>465</v>
      </c>
      <c r="N20" s="90" t="s">
        <v>457</v>
      </c>
      <c r="O20" s="91" t="s">
        <v>519</v>
      </c>
      <c r="P20" s="91" t="s">
        <v>520</v>
      </c>
      <c r="Q20" s="82" t="s">
        <v>521</v>
      </c>
      <c r="R20" s="84" t="s">
        <v>516</v>
      </c>
    </row>
    <row r="21" spans="1:18" s="67" customFormat="1" ht="15.95" customHeight="1">
      <c r="A21" s="56">
        <v>18</v>
      </c>
      <c r="B21" s="57" t="s">
        <v>522</v>
      </c>
      <c r="C21" s="57" t="s">
        <v>523</v>
      </c>
      <c r="D21" s="32" t="s">
        <v>524</v>
      </c>
      <c r="E21" s="68" t="s">
        <v>75</v>
      </c>
      <c r="F21" s="24" t="s">
        <v>191</v>
      </c>
      <c r="G21" s="70" t="s">
        <v>525</v>
      </c>
      <c r="H21" s="22" t="s">
        <v>192</v>
      </c>
      <c r="I21" s="77">
        <v>15050501500</v>
      </c>
      <c r="J21" s="22" t="s">
        <v>193</v>
      </c>
      <c r="K21" s="22" t="s">
        <v>526</v>
      </c>
      <c r="L21" s="58" t="s">
        <v>489</v>
      </c>
      <c r="M21" s="63" t="s">
        <v>465</v>
      </c>
      <c r="N21" s="78" t="s">
        <v>457</v>
      </c>
      <c r="O21" s="65" t="s">
        <v>527</v>
      </c>
      <c r="P21" s="57" t="s">
        <v>528</v>
      </c>
      <c r="Q21" s="79" t="s">
        <v>12</v>
      </c>
      <c r="R21" s="57" t="s">
        <v>522</v>
      </c>
    </row>
    <row r="22" spans="1:18" s="67" customFormat="1" ht="15.95" customHeight="1">
      <c r="A22" s="56">
        <v>19</v>
      </c>
      <c r="B22" s="84" t="s">
        <v>529</v>
      </c>
      <c r="C22" s="91" t="s">
        <v>434</v>
      </c>
      <c r="D22" s="51" t="s">
        <v>530</v>
      </c>
      <c r="E22" s="85" t="s">
        <v>78</v>
      </c>
      <c r="F22" s="27"/>
      <c r="G22" s="27"/>
      <c r="H22" s="28"/>
      <c r="I22" s="86">
        <v>15050501462</v>
      </c>
      <c r="J22" s="28"/>
      <c r="K22" s="87" t="s">
        <v>531</v>
      </c>
      <c r="L22" s="88" t="s">
        <v>489</v>
      </c>
      <c r="M22" s="89" t="s">
        <v>465</v>
      </c>
      <c r="N22" s="90" t="s">
        <v>457</v>
      </c>
      <c r="O22" s="91" t="s">
        <v>430</v>
      </c>
      <c r="P22" s="91" t="s">
        <v>431</v>
      </c>
      <c r="Q22" s="66" t="s">
        <v>532</v>
      </c>
      <c r="R22" s="84" t="s">
        <v>529</v>
      </c>
    </row>
    <row r="23" spans="1:18" s="67" customFormat="1" ht="15.95" customHeight="1">
      <c r="A23" s="56">
        <v>20</v>
      </c>
      <c r="B23" s="57" t="s">
        <v>533</v>
      </c>
      <c r="C23" s="65" t="s">
        <v>434</v>
      </c>
      <c r="D23" s="32" t="s">
        <v>534</v>
      </c>
      <c r="E23" s="68" t="s">
        <v>80</v>
      </c>
      <c r="F23" s="24" t="s">
        <v>535</v>
      </c>
      <c r="G23" s="70" t="s">
        <v>536</v>
      </c>
      <c r="H23" s="22" t="s">
        <v>537</v>
      </c>
      <c r="I23" s="56">
        <v>15050501474</v>
      </c>
      <c r="J23" s="22" t="s">
        <v>194</v>
      </c>
      <c r="K23" s="74" t="s">
        <v>538</v>
      </c>
      <c r="L23" s="58" t="s">
        <v>489</v>
      </c>
      <c r="M23" s="63" t="s">
        <v>465</v>
      </c>
      <c r="N23" s="78" t="s">
        <v>457</v>
      </c>
      <c r="O23" s="65" t="s">
        <v>539</v>
      </c>
      <c r="P23" s="65" t="s">
        <v>459</v>
      </c>
      <c r="Q23" s="79" t="s">
        <v>12</v>
      </c>
      <c r="R23" s="57" t="s">
        <v>533</v>
      </c>
    </row>
    <row r="24" spans="1:18" s="67" customFormat="1" ht="15.95" customHeight="1">
      <c r="A24" s="56">
        <v>21</v>
      </c>
      <c r="B24" s="57" t="s">
        <v>540</v>
      </c>
      <c r="C24" s="65" t="s">
        <v>541</v>
      </c>
      <c r="D24" s="32" t="s">
        <v>542</v>
      </c>
      <c r="E24" s="68" t="s">
        <v>83</v>
      </c>
      <c r="F24" s="24" t="s">
        <v>195</v>
      </c>
      <c r="G24" s="70" t="s">
        <v>543</v>
      </c>
      <c r="H24" s="22" t="s">
        <v>196</v>
      </c>
      <c r="I24" s="56">
        <v>15050501478</v>
      </c>
      <c r="J24" s="22" t="s">
        <v>197</v>
      </c>
      <c r="K24" s="76" t="s">
        <v>544</v>
      </c>
      <c r="L24" s="58" t="s">
        <v>545</v>
      </c>
      <c r="M24" s="63" t="s">
        <v>546</v>
      </c>
      <c r="N24" s="92" t="s">
        <v>547</v>
      </c>
      <c r="O24" s="65" t="s">
        <v>519</v>
      </c>
      <c r="P24" s="65" t="s">
        <v>520</v>
      </c>
      <c r="Q24" s="66" t="s">
        <v>548</v>
      </c>
      <c r="R24" s="57" t="s">
        <v>540</v>
      </c>
    </row>
    <row r="25" spans="1:18" s="67" customFormat="1" ht="15.95" customHeight="1">
      <c r="A25" s="56">
        <v>22</v>
      </c>
      <c r="B25" s="57" t="s">
        <v>549</v>
      </c>
      <c r="C25" s="57" t="s">
        <v>550</v>
      </c>
      <c r="D25" s="32" t="s">
        <v>551</v>
      </c>
      <c r="E25" s="68" t="s">
        <v>552</v>
      </c>
      <c r="F25" s="24" t="s">
        <v>553</v>
      </c>
      <c r="G25" s="70" t="s">
        <v>554</v>
      </c>
      <c r="H25" s="22" t="s">
        <v>555</v>
      </c>
      <c r="I25" s="56">
        <v>15050501486</v>
      </c>
      <c r="J25" s="22" t="s">
        <v>556</v>
      </c>
      <c r="K25" s="76" t="s">
        <v>557</v>
      </c>
      <c r="L25" s="58" t="s">
        <v>545</v>
      </c>
      <c r="M25" s="63" t="s">
        <v>546</v>
      </c>
      <c r="N25" s="64" t="s">
        <v>547</v>
      </c>
      <c r="O25" s="65" t="s">
        <v>483</v>
      </c>
      <c r="P25" s="65" t="s">
        <v>484</v>
      </c>
      <c r="Q25" s="79" t="s">
        <v>12</v>
      </c>
      <c r="R25" s="57" t="s">
        <v>549</v>
      </c>
    </row>
    <row r="26" spans="1:18" s="67" customFormat="1">
      <c r="A26" s="56">
        <v>23</v>
      </c>
      <c r="B26" s="93" t="s">
        <v>558</v>
      </c>
      <c r="C26" s="93" t="s">
        <v>559</v>
      </c>
      <c r="D26" s="94" t="s">
        <v>560</v>
      </c>
      <c r="E26" s="95" t="s">
        <v>88</v>
      </c>
      <c r="F26" s="24" t="s">
        <v>198</v>
      </c>
      <c r="G26" s="70" t="s">
        <v>561</v>
      </c>
      <c r="H26" s="22" t="s">
        <v>199</v>
      </c>
      <c r="I26" s="96" t="s">
        <v>562</v>
      </c>
      <c r="J26" s="22" t="s">
        <v>200</v>
      </c>
      <c r="K26" s="76" t="s">
        <v>563</v>
      </c>
      <c r="L26" s="58" t="s">
        <v>438</v>
      </c>
      <c r="M26" s="63" t="s">
        <v>546</v>
      </c>
      <c r="N26" s="64" t="s">
        <v>466</v>
      </c>
      <c r="O26" s="65" t="s">
        <v>564</v>
      </c>
      <c r="P26" s="65" t="s">
        <v>565</v>
      </c>
      <c r="Q26" s="66" t="s">
        <v>566</v>
      </c>
      <c r="R26" s="93" t="s">
        <v>558</v>
      </c>
    </row>
    <row r="27" spans="1:18" s="67" customFormat="1" ht="15.95" customHeight="1">
      <c r="A27" s="56">
        <v>24</v>
      </c>
      <c r="B27" s="57" t="s">
        <v>567</v>
      </c>
      <c r="C27" s="65" t="s">
        <v>434</v>
      </c>
      <c r="D27" s="32" t="s">
        <v>568</v>
      </c>
      <c r="E27" s="97" t="s">
        <v>91</v>
      </c>
      <c r="F27" s="24" t="s">
        <v>201</v>
      </c>
      <c r="G27" s="70" t="s">
        <v>569</v>
      </c>
      <c r="H27" s="22" t="s">
        <v>202</v>
      </c>
      <c r="I27" s="56">
        <v>15050501458</v>
      </c>
      <c r="J27" s="22" t="s">
        <v>570</v>
      </c>
      <c r="K27" s="74" t="s">
        <v>571</v>
      </c>
      <c r="L27" s="58" t="s">
        <v>473</v>
      </c>
      <c r="M27" s="63" t="s">
        <v>546</v>
      </c>
      <c r="N27" s="64" t="s">
        <v>466</v>
      </c>
      <c r="O27" s="65" t="s">
        <v>501</v>
      </c>
      <c r="P27" s="65" t="s">
        <v>502</v>
      </c>
      <c r="Q27" s="98" t="s">
        <v>572</v>
      </c>
      <c r="R27" s="57" t="s">
        <v>567</v>
      </c>
    </row>
    <row r="28" spans="1:18" s="67" customFormat="1" ht="15.95" customHeight="1">
      <c r="A28" s="56">
        <v>25</v>
      </c>
      <c r="B28" s="57" t="s">
        <v>573</v>
      </c>
      <c r="C28" s="57" t="s">
        <v>574</v>
      </c>
      <c r="D28" s="32" t="s">
        <v>575</v>
      </c>
      <c r="E28" s="68" t="s">
        <v>94</v>
      </c>
      <c r="F28" s="24" t="s">
        <v>203</v>
      </c>
      <c r="G28" s="70" t="s">
        <v>576</v>
      </c>
      <c r="H28" s="22" t="s">
        <v>204</v>
      </c>
      <c r="I28" s="56">
        <v>15050501469</v>
      </c>
      <c r="J28" s="22" t="s">
        <v>205</v>
      </c>
      <c r="K28" s="76" t="s">
        <v>577</v>
      </c>
      <c r="L28" s="58" t="s">
        <v>473</v>
      </c>
      <c r="M28" s="63" t="s">
        <v>546</v>
      </c>
      <c r="N28" s="92" t="s">
        <v>466</v>
      </c>
      <c r="O28" s="65" t="s">
        <v>578</v>
      </c>
      <c r="P28" s="65" t="s">
        <v>565</v>
      </c>
      <c r="Q28" s="66" t="s">
        <v>579</v>
      </c>
      <c r="R28" s="57" t="s">
        <v>573</v>
      </c>
    </row>
    <row r="29" spans="1:18" s="67" customFormat="1" ht="15.95" customHeight="1">
      <c r="A29" s="56">
        <v>26</v>
      </c>
      <c r="B29" s="57" t="s">
        <v>580</v>
      </c>
      <c r="C29" s="57" t="s">
        <v>461</v>
      </c>
      <c r="D29" s="32" t="s">
        <v>581</v>
      </c>
      <c r="E29" s="68" t="s">
        <v>96</v>
      </c>
      <c r="F29" s="24" t="s">
        <v>206</v>
      </c>
      <c r="G29" s="70" t="s">
        <v>582</v>
      </c>
      <c r="H29" s="22" t="s">
        <v>207</v>
      </c>
      <c r="I29" s="56">
        <v>15050501466</v>
      </c>
      <c r="J29" s="22" t="s">
        <v>208</v>
      </c>
      <c r="K29" s="76" t="s">
        <v>583</v>
      </c>
      <c r="L29" s="58" t="s">
        <v>489</v>
      </c>
      <c r="M29" s="63" t="s">
        <v>546</v>
      </c>
      <c r="N29" s="64" t="s">
        <v>584</v>
      </c>
      <c r="O29" s="57" t="s">
        <v>585</v>
      </c>
      <c r="P29" s="65" t="s">
        <v>586</v>
      </c>
      <c r="Q29" s="79" t="s">
        <v>12</v>
      </c>
      <c r="R29" s="57" t="s">
        <v>580</v>
      </c>
    </row>
    <row r="30" spans="1:18" s="67" customFormat="1" ht="15.95" customHeight="1">
      <c r="A30" s="56">
        <v>27</v>
      </c>
      <c r="B30" s="57" t="s">
        <v>587</v>
      </c>
      <c r="C30" s="57" t="s">
        <v>588</v>
      </c>
      <c r="D30" s="32" t="s">
        <v>589</v>
      </c>
      <c r="E30" s="68" t="s">
        <v>101</v>
      </c>
      <c r="F30" s="24" t="s">
        <v>209</v>
      </c>
      <c r="G30" s="70" t="s">
        <v>590</v>
      </c>
      <c r="H30" s="22" t="s">
        <v>210</v>
      </c>
      <c r="I30" s="56">
        <v>15050501470</v>
      </c>
      <c r="J30" s="22" t="s">
        <v>211</v>
      </c>
      <c r="K30" s="76" t="s">
        <v>591</v>
      </c>
      <c r="L30" s="58" t="s">
        <v>592</v>
      </c>
      <c r="M30" s="63" t="s">
        <v>546</v>
      </c>
      <c r="N30" s="78" t="s">
        <v>457</v>
      </c>
      <c r="O30" s="65" t="s">
        <v>539</v>
      </c>
      <c r="P30" s="57" t="s">
        <v>459</v>
      </c>
      <c r="Q30" s="79" t="s">
        <v>12</v>
      </c>
      <c r="R30" s="57" t="s">
        <v>587</v>
      </c>
    </row>
    <row r="31" spans="1:18">
      <c r="A31" s="56">
        <v>28</v>
      </c>
      <c r="B31" s="99" t="s">
        <v>593</v>
      </c>
      <c r="C31" s="65" t="s">
        <v>434</v>
      </c>
      <c r="D31" s="58" t="s">
        <v>594</v>
      </c>
      <c r="E31" s="99" t="s">
        <v>104</v>
      </c>
      <c r="F31" s="25" t="s">
        <v>212</v>
      </c>
      <c r="G31" s="61" t="s">
        <v>595</v>
      </c>
      <c r="H31" s="20" t="s">
        <v>213</v>
      </c>
      <c r="I31" s="56">
        <v>15050501493</v>
      </c>
      <c r="J31" s="20" t="s">
        <v>214</v>
      </c>
      <c r="K31" s="72" t="s">
        <v>596</v>
      </c>
      <c r="L31" s="100" t="s">
        <v>597</v>
      </c>
      <c r="M31" s="101" t="s">
        <v>598</v>
      </c>
      <c r="N31" s="102" t="s">
        <v>12</v>
      </c>
      <c r="O31" s="103" t="s">
        <v>599</v>
      </c>
      <c r="P31" s="65" t="s">
        <v>600</v>
      </c>
      <c r="Q31" s="66" t="s">
        <v>601</v>
      </c>
      <c r="R31" s="99" t="s">
        <v>593</v>
      </c>
    </row>
    <row r="32" spans="1:18" s="67" customFormat="1" ht="12.75" customHeight="1">
      <c r="A32" s="56">
        <v>29</v>
      </c>
      <c r="B32" s="57" t="s">
        <v>602</v>
      </c>
      <c r="C32" s="57" t="s">
        <v>603</v>
      </c>
      <c r="D32" s="32" t="s">
        <v>604</v>
      </c>
      <c r="E32" s="68" t="s">
        <v>108</v>
      </c>
      <c r="F32" s="24" t="s">
        <v>215</v>
      </c>
      <c r="G32" s="70" t="s">
        <v>605</v>
      </c>
      <c r="H32" s="22" t="s">
        <v>216</v>
      </c>
      <c r="I32" s="56">
        <v>15050501479</v>
      </c>
      <c r="J32" s="22" t="s">
        <v>217</v>
      </c>
      <c r="K32" s="72" t="s">
        <v>606</v>
      </c>
      <c r="L32" s="100" t="s">
        <v>597</v>
      </c>
      <c r="M32" s="63" t="s">
        <v>598</v>
      </c>
      <c r="N32" s="102" t="s">
        <v>12</v>
      </c>
      <c r="O32" s="103" t="s">
        <v>599</v>
      </c>
      <c r="P32" s="65" t="s">
        <v>403</v>
      </c>
      <c r="Q32" s="66" t="s">
        <v>607</v>
      </c>
      <c r="R32" s="57" t="s">
        <v>602</v>
      </c>
    </row>
    <row r="33" spans="1:18" s="67" customFormat="1" ht="15.95" customHeight="1">
      <c r="A33" s="56">
        <v>30</v>
      </c>
      <c r="B33" s="104" t="s">
        <v>608</v>
      </c>
      <c r="C33" s="65" t="s">
        <v>550</v>
      </c>
      <c r="D33" s="32" t="s">
        <v>609</v>
      </c>
      <c r="E33" s="105" t="s">
        <v>12</v>
      </c>
      <c r="F33" s="24" t="s">
        <v>610</v>
      </c>
      <c r="G33" s="70" t="s">
        <v>611</v>
      </c>
      <c r="H33" s="22" t="s">
        <v>612</v>
      </c>
      <c r="I33" s="56">
        <v>15050501464</v>
      </c>
      <c r="J33" s="22" t="s">
        <v>613</v>
      </c>
      <c r="K33" s="72" t="s">
        <v>614</v>
      </c>
      <c r="L33" s="58" t="s">
        <v>615</v>
      </c>
      <c r="M33" s="106" t="s">
        <v>12</v>
      </c>
      <c r="N33" s="20" t="s">
        <v>12</v>
      </c>
      <c r="O33" s="65" t="s">
        <v>501</v>
      </c>
      <c r="P33" s="65" t="s">
        <v>616</v>
      </c>
      <c r="Q33" s="66" t="s">
        <v>617</v>
      </c>
      <c r="R33" s="104" t="s">
        <v>608</v>
      </c>
    </row>
    <row r="34" spans="1:18" s="67" customFormat="1" ht="15.95" customHeight="1">
      <c r="A34" s="56">
        <v>31</v>
      </c>
      <c r="B34" s="104" t="s">
        <v>618</v>
      </c>
      <c r="C34" s="65" t="s">
        <v>619</v>
      </c>
      <c r="D34" s="32" t="s">
        <v>620</v>
      </c>
      <c r="E34" s="105" t="s">
        <v>12</v>
      </c>
      <c r="F34" s="24" t="s">
        <v>621</v>
      </c>
      <c r="G34" s="70" t="s">
        <v>622</v>
      </c>
      <c r="H34" s="22" t="s">
        <v>623</v>
      </c>
      <c r="I34" s="56">
        <v>15050501461</v>
      </c>
      <c r="J34" s="22" t="s">
        <v>624</v>
      </c>
      <c r="K34" s="22" t="s">
        <v>12</v>
      </c>
      <c r="L34" s="58" t="s">
        <v>625</v>
      </c>
      <c r="M34" s="106" t="s">
        <v>12</v>
      </c>
      <c r="N34" s="20" t="s">
        <v>12</v>
      </c>
      <c r="O34" s="65" t="s">
        <v>626</v>
      </c>
      <c r="P34" s="57" t="s">
        <v>627</v>
      </c>
      <c r="Q34" s="66" t="s">
        <v>628</v>
      </c>
      <c r="R34" s="104" t="s">
        <v>618</v>
      </c>
    </row>
    <row r="35" spans="1:18" s="67" customFormat="1" ht="15.95" customHeight="1">
      <c r="A35" s="56">
        <v>32</v>
      </c>
      <c r="B35" s="107" t="s">
        <v>629</v>
      </c>
      <c r="C35" s="91" t="s">
        <v>406</v>
      </c>
      <c r="D35" s="51" t="s">
        <v>630</v>
      </c>
      <c r="E35" s="108" t="s">
        <v>12</v>
      </c>
      <c r="F35" s="24" t="s">
        <v>180</v>
      </c>
      <c r="G35" s="29"/>
      <c r="H35" s="109" t="s">
        <v>631</v>
      </c>
      <c r="I35" s="86">
        <v>15050501459</v>
      </c>
      <c r="J35" s="110"/>
      <c r="K35" s="109" t="s">
        <v>12</v>
      </c>
      <c r="L35" s="88" t="s">
        <v>584</v>
      </c>
      <c r="M35" s="111" t="s">
        <v>12</v>
      </c>
      <c r="N35" s="112" t="s">
        <v>12</v>
      </c>
      <c r="O35" s="91" t="s">
        <v>494</v>
      </c>
      <c r="P35" s="84" t="s">
        <v>495</v>
      </c>
      <c r="Q35" s="98" t="s">
        <v>632</v>
      </c>
      <c r="R35" s="107" t="s">
        <v>629</v>
      </c>
    </row>
    <row r="36" spans="1:18" s="67" customFormat="1" ht="15.95" customHeight="1">
      <c r="A36" s="56">
        <v>33</v>
      </c>
      <c r="B36" s="104" t="s">
        <v>633</v>
      </c>
      <c r="C36" s="65" t="s">
        <v>434</v>
      </c>
      <c r="D36" s="32" t="s">
        <v>634</v>
      </c>
      <c r="E36" s="105" t="s">
        <v>12</v>
      </c>
      <c r="F36" s="24" t="s">
        <v>635</v>
      </c>
      <c r="G36" s="70" t="s">
        <v>636</v>
      </c>
      <c r="H36" s="22" t="s">
        <v>637</v>
      </c>
      <c r="I36" s="56">
        <v>15050501465</v>
      </c>
      <c r="J36" s="22" t="s">
        <v>638</v>
      </c>
      <c r="K36" s="22" t="s">
        <v>12</v>
      </c>
      <c r="L36" s="58" t="s">
        <v>639</v>
      </c>
      <c r="M36" s="106" t="s">
        <v>12</v>
      </c>
      <c r="N36" s="20" t="s">
        <v>12</v>
      </c>
      <c r="O36" s="65" t="s">
        <v>640</v>
      </c>
      <c r="P36" s="57" t="s">
        <v>641</v>
      </c>
      <c r="Q36" s="77"/>
      <c r="R36" s="104" t="s">
        <v>633</v>
      </c>
    </row>
    <row r="37" spans="1:18">
      <c r="A37" s="56">
        <v>34</v>
      </c>
      <c r="B37" s="104" t="s">
        <v>642</v>
      </c>
      <c r="C37" s="65" t="s">
        <v>434</v>
      </c>
      <c r="D37" s="32" t="s">
        <v>643</v>
      </c>
      <c r="E37" s="105" t="s">
        <v>12</v>
      </c>
      <c r="F37" s="24" t="s">
        <v>644</v>
      </c>
      <c r="G37" s="70" t="s">
        <v>645</v>
      </c>
      <c r="H37" s="22" t="s">
        <v>646</v>
      </c>
      <c r="I37" s="56">
        <v>15050501467</v>
      </c>
      <c r="J37" s="22" t="s">
        <v>647</v>
      </c>
      <c r="K37" s="22" t="s">
        <v>12</v>
      </c>
      <c r="L37" s="58" t="s">
        <v>648</v>
      </c>
      <c r="M37" s="106" t="s">
        <v>12</v>
      </c>
      <c r="N37" s="20" t="s">
        <v>12</v>
      </c>
      <c r="O37" s="65" t="s">
        <v>649</v>
      </c>
      <c r="P37" s="65" t="s">
        <v>650</v>
      </c>
      <c r="Q37" s="56"/>
      <c r="R37" s="104" t="s">
        <v>642</v>
      </c>
    </row>
  </sheetData>
  <mergeCells count="18">
    <mergeCell ref="R1:R2"/>
    <mergeCell ref="G1:G2"/>
    <mergeCell ref="H1:H2"/>
    <mergeCell ref="I1:I2"/>
    <mergeCell ref="J1:J2"/>
    <mergeCell ref="K1:K2"/>
    <mergeCell ref="L1:L2"/>
    <mergeCell ref="M1:M2"/>
    <mergeCell ref="N1:N2"/>
    <mergeCell ref="O1:O2"/>
    <mergeCell ref="P1:P2"/>
    <mergeCell ref="Q1:Q2"/>
    <mergeCell ref="F1:F2"/>
    <mergeCell ref="A1:A2"/>
    <mergeCell ref="B1:B2"/>
    <mergeCell ref="C1:C2"/>
    <mergeCell ref="D1:D2"/>
    <mergeCell ref="E1:E2"/>
  </mergeCells>
  <hyperlinks>
    <hyperlink ref="G4" r:id="rId1"/>
    <hyperlink ref="G5" r:id="rId2"/>
    <hyperlink ref="G6" r:id="rId3"/>
    <hyperlink ref="G7" r:id="rId4"/>
    <hyperlink ref="G8" r:id="rId5"/>
    <hyperlink ref="G9" r:id="rId6"/>
    <hyperlink ref="G10" r:id="rId7"/>
    <hyperlink ref="G11" r:id="rId8"/>
    <hyperlink ref="G12" r:id="rId9"/>
    <hyperlink ref="G26" r:id="rId10"/>
    <hyperlink ref="G13" r:id="rId11"/>
    <hyperlink ref="G14" r:id="rId12"/>
    <hyperlink ref="G15" r:id="rId13"/>
    <hyperlink ref="G17" r:id="rId14"/>
    <hyperlink ref="G18" r:id="rId15"/>
    <hyperlink ref="G21" r:id="rId16"/>
    <hyperlink ref="G23" r:id="rId17"/>
    <hyperlink ref="G24" r:id="rId18"/>
    <hyperlink ref="G25" r:id="rId19"/>
    <hyperlink ref="G27" r:id="rId20"/>
    <hyperlink ref="G28" r:id="rId21"/>
    <hyperlink ref="G29" r:id="rId22"/>
    <hyperlink ref="G30" r:id="rId23"/>
    <hyperlink ref="G31" r:id="rId24"/>
    <hyperlink ref="G32" r:id="rId25"/>
    <hyperlink ref="G33" r:id="rId26"/>
    <hyperlink ref="G34" r:id="rId27"/>
    <hyperlink ref="G36" r:id="rId28"/>
    <hyperlink ref="G37" r:id="rId29"/>
    <hyperlink ref="G16" r:id="rId30"/>
    <hyperlink ref="Q27" r:id="rId31"/>
    <hyperlink ref="Q4" r:id="rId32"/>
    <hyperlink ref="Q5" r:id="rId33"/>
    <hyperlink ref="Q6" r:id="rId34"/>
    <hyperlink ref="Q7" r:id="rId35"/>
    <hyperlink ref="Q8" r:id="rId36"/>
    <hyperlink ref="Q9" r:id="rId37"/>
    <hyperlink ref="Q10" r:id="rId38"/>
    <hyperlink ref="Q12" r:id="rId39"/>
    <hyperlink ref="Q13" r:id="rId40"/>
    <hyperlink ref="Q15" r:id="rId41"/>
    <hyperlink ref="Q16" r:id="rId42"/>
    <hyperlink ref="Q17" r:id="rId43"/>
    <hyperlink ref="Q18" r:id="rId44"/>
    <hyperlink ref="Q19" r:id="rId45"/>
    <hyperlink ref="Q20" r:id="rId46"/>
    <hyperlink ref="Q22" r:id="rId47"/>
    <hyperlink ref="Q24" r:id="rId48"/>
    <hyperlink ref="Q26" r:id="rId49"/>
    <hyperlink ref="Q28" r:id="rId50"/>
    <hyperlink ref="Q31" r:id="rId51"/>
    <hyperlink ref="Q32" r:id="rId52"/>
    <hyperlink ref="Q33" r:id="rId53"/>
    <hyperlink ref="Q34" r:id="rId54"/>
    <hyperlink ref="Q35" r:id="rId55"/>
  </hyperlinks>
  <pageMargins left="0.70866141732283472" right="0.70866141732283472" top="0.74803149606299213" bottom="0.74803149606299213" header="0.31496062992125984" footer="0.31496062992125984"/>
  <pageSetup paperSize="9" scale="50" orientation="landscape" horizontalDpi="4294967293" verticalDpi="0"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UTAMA</vt:lpstr>
      <vt:lpstr>KP4</vt:lpstr>
      <vt:lpstr>data 2</vt:lpstr>
      <vt:lpstr>'data 2'!Print_Area</vt:lpstr>
      <vt:lpstr>'KP4'!Print_Area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2019-02-19T23:27:41Z</cp:lastPrinted>
  <dcterms:created xsi:type="dcterms:W3CDTF">2007-09-05T11:11:23Z</dcterms:created>
  <dcterms:modified xsi:type="dcterms:W3CDTF">2023-03-21T15:28:07Z</dcterms:modified>
</cp:coreProperties>
</file>