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9390" activeTab="6"/>
  </bookViews>
  <sheets>
    <sheet name="DC-C8" sheetId="2" r:id="rId1"/>
    <sheet name="DC-C8A" sheetId="8" r:id="rId2"/>
    <sheet name="DC-C8B" sheetId="3" r:id="rId3"/>
    <sheet name="DC-C9" sheetId="9" r:id="rId4"/>
    <sheet name="DC-C9A" sheetId="4" r:id="rId5"/>
    <sheet name="total data" sheetId="1" r:id="rId6"/>
    <sheet name="annual pay slep" sheetId="10" r:id="rId7"/>
    <sheet name="Sheet2" sheetId="11" r:id="rId8"/>
  </sheets>
  <definedNames>
    <definedName name="_xlnm._FilterDatabase" localSheetId="0" hidden="1">'DC-C8'!$F$1:$F$282</definedName>
    <definedName name="_xlnm._FilterDatabase" localSheetId="5" hidden="1">'total data'!$A$1:$P$607</definedName>
  </definedNames>
  <calcPr calcId="144525"/>
</workbook>
</file>

<file path=xl/calcChain.xml><?xml version="1.0" encoding="utf-8"?>
<calcChain xmlns="http://schemas.openxmlformats.org/spreadsheetml/2006/main">
  <c r="F513" i="1" l="1"/>
  <c r="D513" i="1"/>
  <c r="F126" i="1"/>
  <c r="D126" i="1"/>
  <c r="F74" i="1"/>
  <c r="D74" i="1"/>
  <c r="F535" i="1"/>
  <c r="D535" i="1"/>
  <c r="F41" i="1" l="1"/>
  <c r="D41" i="1"/>
  <c r="D61" i="1"/>
  <c r="F61" i="1"/>
  <c r="F531" i="1"/>
  <c r="D531" i="1"/>
  <c r="F528" i="1" l="1"/>
  <c r="D528" i="1"/>
  <c r="F258" i="1" l="1"/>
  <c r="D258" i="1"/>
  <c r="F267" i="1"/>
  <c r="D267" i="1"/>
  <c r="F508" i="1" l="1"/>
  <c r="D508" i="1"/>
  <c r="F505" i="1"/>
  <c r="D505" i="1"/>
  <c r="F82" i="1" l="1"/>
  <c r="D82" i="1"/>
  <c r="F203" i="1" l="1"/>
  <c r="G70" i="9" l="1"/>
  <c r="F208" i="1" l="1"/>
  <c r="F207" i="1"/>
  <c r="F197" i="1"/>
  <c r="F196" i="1"/>
  <c r="F195" i="1"/>
  <c r="F194" i="1"/>
  <c r="F192" i="1"/>
  <c r="F191" i="1"/>
  <c r="F189" i="1"/>
  <c r="F188" i="1"/>
  <c r="F187" i="1"/>
  <c r="F185" i="1"/>
  <c r="F183" i="1"/>
  <c r="F181" i="1"/>
  <c r="F177" i="1"/>
  <c r="F175" i="1"/>
  <c r="F174" i="1"/>
  <c r="F171" i="1"/>
  <c r="F170" i="1"/>
  <c r="F557" i="1"/>
  <c r="F555" i="1"/>
  <c r="F554" i="1"/>
  <c r="F550" i="1"/>
  <c r="F549" i="1"/>
  <c r="F544" i="1"/>
  <c r="F523" i="1"/>
  <c r="F522" i="1"/>
  <c r="F520" i="1"/>
  <c r="F519" i="1"/>
  <c r="F518" i="1"/>
  <c r="F517" i="1"/>
  <c r="F511" i="1"/>
  <c r="F510" i="1"/>
  <c r="F496" i="1"/>
  <c r="F493" i="1"/>
  <c r="F492" i="1"/>
  <c r="F490" i="1"/>
  <c r="F487" i="1"/>
  <c r="F486" i="1"/>
  <c r="F485" i="1"/>
  <c r="F484" i="1"/>
  <c r="F482" i="1"/>
  <c r="F481" i="1"/>
  <c r="F480" i="1"/>
  <c r="F475" i="1"/>
  <c r="F473" i="1"/>
  <c r="F469" i="1"/>
  <c r="F468" i="1"/>
  <c r="F466" i="1"/>
  <c r="F465" i="1"/>
  <c r="F464" i="1"/>
  <c r="F463" i="1"/>
  <c r="F462" i="1"/>
  <c r="F459" i="1"/>
  <c r="F457" i="1"/>
  <c r="F455" i="1"/>
  <c r="F453" i="1"/>
  <c r="F452" i="1"/>
  <c r="F451" i="1"/>
  <c r="F448" i="1"/>
  <c r="F447" i="1"/>
  <c r="F446" i="1"/>
  <c r="F445" i="1"/>
  <c r="F440" i="1"/>
  <c r="F439" i="1"/>
  <c r="F438" i="1"/>
  <c r="F437" i="1"/>
  <c r="F432" i="1"/>
  <c r="F430" i="1"/>
  <c r="F429" i="1"/>
  <c r="F427" i="1"/>
  <c r="F426" i="1"/>
  <c r="F425" i="1"/>
  <c r="F421" i="1"/>
  <c r="F417" i="1"/>
  <c r="F416" i="1"/>
  <c r="F415" i="1"/>
  <c r="F411" i="1"/>
  <c r="F409" i="1"/>
  <c r="F408" i="1"/>
  <c r="F407" i="1"/>
  <c r="F406" i="1"/>
  <c r="F405" i="1"/>
  <c r="F403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4" i="1"/>
  <c r="F382" i="1"/>
  <c r="F381" i="1"/>
  <c r="F380" i="1"/>
  <c r="F377" i="1"/>
  <c r="F376" i="1"/>
  <c r="F375" i="1"/>
  <c r="F374" i="1"/>
  <c r="F370" i="1"/>
  <c r="F369" i="1"/>
  <c r="F368" i="1"/>
  <c r="F366" i="1"/>
  <c r="F365" i="1"/>
  <c r="F364" i="1"/>
  <c r="F363" i="1"/>
  <c r="F359" i="1"/>
  <c r="F358" i="1"/>
  <c r="F356" i="1"/>
  <c r="F354" i="1"/>
  <c r="F353" i="1"/>
  <c r="F352" i="1"/>
  <c r="F351" i="1"/>
  <c r="F350" i="1"/>
  <c r="F349" i="1"/>
  <c r="F348" i="1"/>
  <c r="F345" i="1"/>
  <c r="F343" i="1"/>
  <c r="F340" i="1"/>
  <c r="F332" i="1"/>
  <c r="F330" i="1"/>
  <c r="F322" i="1"/>
  <c r="F321" i="1"/>
  <c r="F318" i="1"/>
  <c r="F314" i="1"/>
  <c r="F313" i="1"/>
  <c r="F310" i="1"/>
  <c r="F309" i="1"/>
  <c r="F308" i="1"/>
  <c r="F306" i="1"/>
  <c r="F305" i="1"/>
  <c r="F295" i="1"/>
  <c r="F294" i="1"/>
  <c r="F293" i="1"/>
  <c r="F292" i="1"/>
  <c r="F291" i="1"/>
  <c r="F285" i="1"/>
  <c r="F283" i="1"/>
  <c r="F282" i="1"/>
  <c r="F281" i="1"/>
  <c r="F280" i="1"/>
  <c r="F279" i="1"/>
  <c r="F278" i="1"/>
  <c r="F277" i="1"/>
  <c r="F273" i="1"/>
  <c r="F269" i="1"/>
  <c r="F265" i="1"/>
  <c r="F264" i="1"/>
  <c r="F263" i="1"/>
  <c r="F262" i="1"/>
  <c r="F260" i="1"/>
  <c r="F259" i="1"/>
  <c r="F256" i="1"/>
  <c r="F255" i="1"/>
  <c r="F252" i="1"/>
  <c r="F250" i="1"/>
  <c r="F245" i="1"/>
  <c r="F230" i="1"/>
  <c r="F2" i="1" l="1"/>
  <c r="F584" i="1" l="1"/>
  <c r="F582" i="1"/>
  <c r="F581" i="1"/>
  <c r="F579" i="1"/>
  <c r="F577" i="1"/>
  <c r="F576" i="1"/>
  <c r="F575" i="1"/>
  <c r="F574" i="1"/>
  <c r="F572" i="1"/>
  <c r="F570" i="1"/>
  <c r="F569" i="1"/>
  <c r="F568" i="1"/>
  <c r="F567" i="1"/>
  <c r="F566" i="1"/>
  <c r="F603" i="1"/>
  <c r="F600" i="1"/>
  <c r="F598" i="1"/>
  <c r="F596" i="1"/>
  <c r="F595" i="1"/>
  <c r="F594" i="1"/>
  <c r="F593" i="1"/>
  <c r="F592" i="1"/>
  <c r="F591" i="1"/>
  <c r="F588" i="1"/>
  <c r="F587" i="1"/>
  <c r="F585" i="1"/>
  <c r="F169" i="1"/>
  <c r="F167" i="1"/>
  <c r="F165" i="1"/>
  <c r="F164" i="1"/>
  <c r="F163" i="1"/>
  <c r="F161" i="1"/>
  <c r="F159" i="1"/>
  <c r="F158" i="1"/>
  <c r="F157" i="1"/>
  <c r="F155" i="1"/>
  <c r="F153" i="1"/>
  <c r="F149" i="1"/>
  <c r="F148" i="1"/>
  <c r="F147" i="1"/>
  <c r="F143" i="1"/>
  <c r="F142" i="1"/>
  <c r="F140" i="1"/>
  <c r="F137" i="1"/>
  <c r="F136" i="1"/>
  <c r="F135" i="1"/>
  <c r="F131" i="1"/>
  <c r="F129" i="1"/>
  <c r="F127" i="1"/>
  <c r="F124" i="1"/>
  <c r="F123" i="1"/>
  <c r="F122" i="1"/>
  <c r="F121" i="1"/>
  <c r="F120" i="1"/>
  <c r="F119" i="1"/>
  <c r="F118" i="1"/>
  <c r="F116" i="1"/>
  <c r="F115" i="1"/>
  <c r="F114" i="1"/>
  <c r="F113" i="1"/>
  <c r="F112" i="1"/>
  <c r="F111" i="1"/>
  <c r="F110" i="1"/>
  <c r="F109" i="1"/>
  <c r="F108" i="1"/>
  <c r="F106" i="1"/>
  <c r="F104" i="1"/>
  <c r="F101" i="1"/>
  <c r="F100" i="1"/>
  <c r="F97" i="1"/>
  <c r="F96" i="1"/>
  <c r="F94" i="1"/>
  <c r="F93" i="1"/>
  <c r="F92" i="1"/>
  <c r="F91" i="1"/>
  <c r="F90" i="1"/>
  <c r="F89" i="1"/>
  <c r="F88" i="1"/>
  <c r="F86" i="1"/>
  <c r="F85" i="1"/>
  <c r="F84" i="1"/>
  <c r="F80" i="1"/>
  <c r="F79" i="1"/>
  <c r="F78" i="1"/>
  <c r="F77" i="1"/>
  <c r="F76" i="1"/>
  <c r="F75" i="1"/>
  <c r="F70" i="1"/>
  <c r="F69" i="1"/>
  <c r="F68" i="1"/>
  <c r="F66" i="1"/>
  <c r="F65" i="1"/>
  <c r="F64" i="1"/>
  <c r="F63" i="1"/>
  <c r="F62" i="1"/>
  <c r="F57" i="1"/>
  <c r="F55" i="1"/>
  <c r="F50" i="1"/>
  <c r="F49" i="1"/>
  <c r="F47" i="1"/>
  <c r="F46" i="1"/>
  <c r="F43" i="1"/>
  <c r="F42" i="1"/>
  <c r="F39" i="1"/>
  <c r="F37" i="1"/>
  <c r="F36" i="1"/>
  <c r="F35" i="1"/>
  <c r="F29" i="1"/>
  <c r="F28" i="1"/>
  <c r="F27" i="1"/>
  <c r="F24" i="1"/>
  <c r="F21" i="1"/>
  <c r="F19" i="1"/>
  <c r="F17" i="1"/>
  <c r="F15" i="1"/>
  <c r="D603" i="1"/>
  <c r="D600" i="1"/>
  <c r="D596" i="1"/>
  <c r="D595" i="1"/>
  <c r="D594" i="1"/>
  <c r="D593" i="1"/>
  <c r="D591" i="1"/>
  <c r="D588" i="1"/>
  <c r="D587" i="1"/>
  <c r="D585" i="1"/>
  <c r="D584" i="1"/>
  <c r="D582" i="1"/>
  <c r="D581" i="1"/>
  <c r="D579" i="1"/>
  <c r="D577" i="1"/>
  <c r="D576" i="1"/>
  <c r="D575" i="1"/>
  <c r="D574" i="1"/>
  <c r="D572" i="1"/>
  <c r="D570" i="1"/>
  <c r="D569" i="1"/>
  <c r="D568" i="1"/>
  <c r="D567" i="1"/>
  <c r="D566" i="1"/>
  <c r="D562" i="1"/>
  <c r="D561" i="1"/>
  <c r="D557" i="1"/>
  <c r="D555" i="1"/>
  <c r="D554" i="1"/>
  <c r="D550" i="1"/>
  <c r="D549" i="1"/>
  <c r="D544" i="1"/>
  <c r="D523" i="1"/>
  <c r="D522" i="1"/>
  <c r="D520" i="1"/>
  <c r="D519" i="1"/>
  <c r="D518" i="1"/>
  <c r="D517" i="1"/>
  <c r="D511" i="1"/>
  <c r="D510" i="1"/>
  <c r="D506" i="1"/>
  <c r="D502" i="1"/>
  <c r="D501" i="1"/>
  <c r="D496" i="1"/>
  <c r="D493" i="1"/>
  <c r="D492" i="1"/>
  <c r="D490" i="1"/>
  <c r="D487" i="1"/>
  <c r="D486" i="1"/>
  <c r="D484" i="1"/>
  <c r="D482" i="1"/>
  <c r="D481" i="1"/>
  <c r="D480" i="1"/>
  <c r="D475" i="1"/>
  <c r="D473" i="1"/>
  <c r="D472" i="1"/>
  <c r="D469" i="1"/>
  <c r="D468" i="1"/>
  <c r="D466" i="1"/>
  <c r="D465" i="1"/>
  <c r="D464" i="1"/>
  <c r="D463" i="1"/>
  <c r="D462" i="1"/>
  <c r="D460" i="1"/>
  <c r="D459" i="1"/>
  <c r="D457" i="1"/>
  <c r="D455" i="1"/>
  <c r="D453" i="1"/>
  <c r="D452" i="1"/>
  <c r="D451" i="1"/>
  <c r="D448" i="1"/>
  <c r="D447" i="1"/>
  <c r="D446" i="1"/>
  <c r="D445" i="1"/>
  <c r="D440" i="1"/>
  <c r="D439" i="1"/>
  <c r="D438" i="1"/>
  <c r="D437" i="1"/>
  <c r="D426" i="1"/>
  <c r="D421" i="1"/>
  <c r="D418" i="1"/>
  <c r="D417" i="1"/>
  <c r="D416" i="1"/>
  <c r="D415" i="1"/>
  <c r="D411" i="1"/>
  <c r="D409" i="1"/>
  <c r="D408" i="1"/>
  <c r="D407" i="1"/>
  <c r="D406" i="1"/>
  <c r="D404" i="1"/>
  <c r="D403" i="1"/>
  <c r="D398" i="1"/>
  <c r="D397" i="1"/>
  <c r="D395" i="1"/>
  <c r="D394" i="1"/>
  <c r="D393" i="1"/>
  <c r="D392" i="1"/>
  <c r="D391" i="1"/>
  <c r="D390" i="1"/>
  <c r="D389" i="1"/>
  <c r="D388" i="1"/>
  <c r="D386" i="1"/>
  <c r="D384" i="1"/>
  <c r="D382" i="1"/>
  <c r="D381" i="1"/>
  <c r="D380" i="1"/>
  <c r="D377" i="1"/>
  <c r="D376" i="1"/>
  <c r="D375" i="1"/>
  <c r="D374" i="1"/>
  <c r="D370" i="1"/>
  <c r="D369" i="1"/>
  <c r="D368" i="1"/>
  <c r="D366" i="1"/>
  <c r="D365" i="1"/>
  <c r="D364" i="1"/>
  <c r="D363" i="1"/>
  <c r="D359" i="1"/>
  <c r="D358" i="1"/>
  <c r="D356" i="1"/>
  <c r="D354" i="1"/>
  <c r="D353" i="1"/>
  <c r="D352" i="1"/>
  <c r="D351" i="1"/>
  <c r="D350" i="1"/>
  <c r="D349" i="1"/>
  <c r="D348" i="1"/>
  <c r="D345" i="1"/>
  <c r="D343" i="1"/>
  <c r="D340" i="1"/>
  <c r="D333" i="1"/>
  <c r="D332" i="1"/>
  <c r="D330" i="1"/>
  <c r="D322" i="1"/>
  <c r="D321" i="1"/>
  <c r="D318" i="1"/>
  <c r="D314" i="1"/>
  <c r="D313" i="1"/>
  <c r="D310" i="1"/>
  <c r="D309" i="1"/>
  <c r="D308" i="1"/>
  <c r="D306" i="1"/>
  <c r="D305" i="1"/>
  <c r="D299" i="1"/>
  <c r="D295" i="1"/>
  <c r="D294" i="1"/>
  <c r="D292" i="1"/>
  <c r="D291" i="1"/>
  <c r="D289" i="1"/>
  <c r="D286" i="1"/>
  <c r="D285" i="1"/>
  <c r="D283" i="1"/>
  <c r="D282" i="1"/>
  <c r="D281" i="1"/>
  <c r="D280" i="1"/>
  <c r="D279" i="1"/>
  <c r="D278" i="1"/>
  <c r="D277" i="1"/>
  <c r="D273" i="1"/>
  <c r="D269" i="1"/>
  <c r="D265" i="1"/>
  <c r="D264" i="1"/>
  <c r="D263" i="1"/>
  <c r="D262" i="1"/>
  <c r="D260" i="1"/>
  <c r="D259" i="1"/>
  <c r="D256" i="1"/>
  <c r="D252" i="1"/>
  <c r="D250" i="1"/>
  <c r="D248" i="1"/>
  <c r="D246" i="1"/>
  <c r="D245" i="1"/>
  <c r="D244" i="1"/>
  <c r="D243" i="1"/>
  <c r="D238" i="1"/>
  <c r="D235" i="1"/>
  <c r="D234" i="1"/>
  <c r="D233" i="1"/>
  <c r="D232" i="1"/>
  <c r="D231" i="1"/>
  <c r="D230" i="1"/>
  <c r="D229" i="1"/>
  <c r="D227" i="1"/>
  <c r="D225" i="1"/>
  <c r="D219" i="1"/>
  <c r="D217" i="1"/>
  <c r="D216" i="1"/>
  <c r="D214" i="1"/>
  <c r="D213" i="1"/>
  <c r="D212" i="1"/>
  <c r="D210" i="1"/>
  <c r="D208" i="1"/>
  <c r="D207" i="1"/>
  <c r="D206" i="1"/>
  <c r="D202" i="1"/>
  <c r="D197" i="1"/>
  <c r="D196" i="1"/>
  <c r="D195" i="1"/>
  <c r="D194" i="1"/>
  <c r="D192" i="1"/>
  <c r="D191" i="1"/>
  <c r="D189" i="1"/>
  <c r="D188" i="1"/>
  <c r="D187" i="1"/>
  <c r="D185" i="1"/>
  <c r="D183" i="1"/>
  <c r="D181" i="1"/>
  <c r="D177" i="1"/>
  <c r="D175" i="1"/>
  <c r="D174" i="1"/>
  <c r="D171" i="1"/>
  <c r="D170" i="1"/>
  <c r="D169" i="1"/>
  <c r="D167" i="1"/>
  <c r="D165" i="1"/>
  <c r="D164" i="1"/>
  <c r="D163" i="1"/>
  <c r="D161" i="1"/>
  <c r="D159" i="1"/>
  <c r="D158" i="1"/>
  <c r="D157" i="1"/>
  <c r="D155" i="1"/>
  <c r="D153" i="1"/>
  <c r="D149" i="1"/>
  <c r="D148" i="1"/>
  <c r="D147" i="1"/>
  <c r="D143" i="1"/>
  <c r="D142" i="1"/>
  <c r="D140" i="1"/>
  <c r="D137" i="1"/>
  <c r="D136" i="1"/>
  <c r="D135" i="1"/>
  <c r="D131" i="1"/>
  <c r="D129" i="1"/>
  <c r="D127" i="1"/>
  <c r="D124" i="1"/>
  <c r="D123" i="1"/>
  <c r="D122" i="1"/>
  <c r="D121" i="1"/>
  <c r="D120" i="1"/>
  <c r="D119" i="1"/>
  <c r="D118" i="1"/>
  <c r="D116" i="1"/>
  <c r="D115" i="1"/>
  <c r="D114" i="1"/>
  <c r="D113" i="1"/>
  <c r="D112" i="1"/>
  <c r="D111" i="1"/>
  <c r="D110" i="1"/>
  <c r="D109" i="1"/>
  <c r="D108" i="1"/>
  <c r="D106" i="1"/>
  <c r="D104" i="1"/>
  <c r="D100" i="1"/>
  <c r="D97" i="1"/>
  <c r="D96" i="1"/>
  <c r="D94" i="1"/>
  <c r="D93" i="1"/>
  <c r="D92" i="1"/>
  <c r="D91" i="1"/>
  <c r="D90" i="1"/>
  <c r="D89" i="1"/>
  <c r="D88" i="1"/>
  <c r="D86" i="1"/>
  <c r="D85" i="1"/>
  <c r="D84" i="1"/>
  <c r="D83" i="1"/>
  <c r="D79" i="1"/>
  <c r="D78" i="1"/>
  <c r="D77" i="1"/>
  <c r="D76" i="1"/>
  <c r="D75" i="1"/>
  <c r="D71" i="1"/>
  <c r="D70" i="1"/>
  <c r="D69" i="1"/>
  <c r="D68" i="1"/>
  <c r="D66" i="1"/>
  <c r="D65" i="1"/>
  <c r="D64" i="1"/>
  <c r="D63" i="1"/>
  <c r="D62" i="1"/>
  <c r="D55" i="1"/>
  <c r="D50" i="1"/>
  <c r="D47" i="1"/>
  <c r="D46" i="1"/>
  <c r="D43" i="1"/>
  <c r="D42" i="1"/>
  <c r="D40" i="1"/>
  <c r="D39" i="1"/>
  <c r="D57" i="1"/>
  <c r="D2" i="1"/>
  <c r="D3" i="1"/>
  <c r="D15" i="1"/>
  <c r="D24" i="1"/>
  <c r="D27" i="1"/>
  <c r="D28" i="1"/>
  <c r="D424" i="1"/>
  <c r="D425" i="1"/>
  <c r="D427" i="1"/>
  <c r="D429" i="1"/>
  <c r="D430" i="1"/>
  <c r="D432" i="1"/>
</calcChain>
</file>

<file path=xl/sharedStrings.xml><?xml version="1.0" encoding="utf-8"?>
<sst xmlns="http://schemas.openxmlformats.org/spreadsheetml/2006/main" count="4776" uniqueCount="2615">
  <si>
    <t>PORT NO</t>
  </si>
  <si>
    <t>M.P</t>
  </si>
  <si>
    <t>6--0----4</t>
  </si>
  <si>
    <t>6--0----10</t>
  </si>
  <si>
    <t>6--0----13</t>
  </si>
  <si>
    <t>6--0----15</t>
  </si>
  <si>
    <t>6--0----19</t>
  </si>
  <si>
    <t>6--0----24</t>
  </si>
  <si>
    <t>6--0----25</t>
  </si>
  <si>
    <t>6--0----26</t>
  </si>
  <si>
    <t>6--0----27</t>
  </si>
  <si>
    <t>6--0----29</t>
  </si>
  <si>
    <t>7-------2</t>
  </si>
  <si>
    <t>7-------3</t>
  </si>
  <si>
    <t>7-------12</t>
  </si>
  <si>
    <t>7-------15</t>
  </si>
  <si>
    <t>7-------17</t>
  </si>
  <si>
    <t>7-------19</t>
  </si>
  <si>
    <t>7-------20</t>
  </si>
  <si>
    <t>7-------22</t>
  </si>
  <si>
    <t>7-------25</t>
  </si>
  <si>
    <t>7-------27</t>
  </si>
  <si>
    <t>7-------29</t>
  </si>
  <si>
    <t>7-------30</t>
  </si>
  <si>
    <t>7-------31</t>
  </si>
  <si>
    <t>8--------0</t>
  </si>
  <si>
    <t>8--------1</t>
  </si>
  <si>
    <t>8--------3</t>
  </si>
  <si>
    <t>8--------5</t>
  </si>
  <si>
    <t>8--------6</t>
  </si>
  <si>
    <t xml:space="preserve">iftikhar </t>
  </si>
  <si>
    <t>moh: gulistan dherai</t>
  </si>
  <si>
    <t>moh: mashirabad kb</t>
  </si>
  <si>
    <t>shahin zada</t>
  </si>
  <si>
    <t>moh: umar bin khatab kb</t>
  </si>
  <si>
    <t>Nadar zargar</t>
  </si>
  <si>
    <t>Akbar ali zargar</t>
  </si>
  <si>
    <t>Tariq s/of aman khan</t>
  </si>
  <si>
    <t>moh: balakhte kb</t>
  </si>
  <si>
    <t>Aijaz</t>
  </si>
  <si>
    <t>moh: gulistan kb</t>
  </si>
  <si>
    <t>shakir rahman</t>
  </si>
  <si>
    <t>m.RAHMAN zargar</t>
  </si>
  <si>
    <t>H.B.L</t>
  </si>
  <si>
    <t>Main road kb</t>
  </si>
  <si>
    <t>saeed ullah babo sb</t>
  </si>
  <si>
    <t>moh:saib zadgan kb</t>
  </si>
  <si>
    <t>m.salim</t>
  </si>
  <si>
    <t xml:space="preserve">M.ISHAQ </t>
  </si>
  <si>
    <t>Moh:danda shah sig..road</t>
  </si>
  <si>
    <t xml:space="preserve">ibrahim khan </t>
  </si>
  <si>
    <t>mohamad amin s/o gul bar</t>
  </si>
  <si>
    <t>moh: subhani masjid</t>
  </si>
  <si>
    <t>rahmat ullah</t>
  </si>
  <si>
    <t>SHAMSHER ALI TEACHER</t>
  </si>
  <si>
    <t>AZIZ URAHMAN BABU</t>
  </si>
  <si>
    <t>SIGRAM ROAD</t>
  </si>
  <si>
    <t>MOHTAMIM KHAN</t>
  </si>
  <si>
    <t>SHER BADAR KHAN</t>
  </si>
  <si>
    <t>MANU SKIN DOCTER</t>
  </si>
  <si>
    <t xml:space="preserve">SALEEM IJAZ STEEL </t>
  </si>
  <si>
    <t>FAZAL SUBHAN</t>
  </si>
  <si>
    <t xml:space="preserve">MOH MASJID QOUBA </t>
  </si>
  <si>
    <t>MOH ISHAQ PAK STAR</t>
  </si>
  <si>
    <t>FAZAL KARIM SO MOHMD</t>
  </si>
  <si>
    <t>MOH BAGHICHA MASJID</t>
  </si>
  <si>
    <t>MOH SAHIB ZADGAN</t>
  </si>
  <si>
    <t>SHAHNSHAH</t>
  </si>
  <si>
    <t>FAZAL ELAHI TEACHER</t>
  </si>
  <si>
    <t>MOH GULISTAN</t>
  </si>
  <si>
    <t>UMAR ZADA SO MALIK ZADA</t>
  </si>
  <si>
    <t>SIGRAM ROAD NEHAR ABAD</t>
  </si>
  <si>
    <t>SHAHI BAGH DHERAI</t>
  </si>
  <si>
    <t xml:space="preserve">NIHAD ALI </t>
  </si>
  <si>
    <t>RAHAM GHANI SO FAZAL GHANI</t>
  </si>
  <si>
    <t>FAZAL SUBHAN SO Fazal rahman</t>
  </si>
  <si>
    <t>MOH TAWKAL ABAD DHERAI</t>
  </si>
  <si>
    <t xml:space="preserve">ABDUL KABIR </t>
  </si>
  <si>
    <t>moh gulistan kb</t>
  </si>
  <si>
    <t xml:space="preserve">MOHD ISMAIL SAIT </t>
  </si>
  <si>
    <t>MOH BANGLADESH</t>
  </si>
  <si>
    <t>KHISTA  PCO</t>
  </si>
  <si>
    <t>ALI BADAR</t>
  </si>
  <si>
    <t xml:space="preserve">KHISTA BACHA </t>
  </si>
  <si>
    <t>SHAHI BAGH DAMGHAR</t>
  </si>
  <si>
    <t>SHAHI DORAN</t>
  </si>
  <si>
    <t>HASAN DIYAR KHAN</t>
  </si>
  <si>
    <t>FAROQ SHAH QARI SB</t>
  </si>
  <si>
    <t>MOHD HAKIM HAJI</t>
  </si>
  <si>
    <t>RAJA ALI DHERAI</t>
  </si>
  <si>
    <t>SHAHBAZ TEA DHERAI</t>
  </si>
  <si>
    <t>MALAK ABAD DHERAI</t>
  </si>
  <si>
    <t xml:space="preserve">GOHAR DHERAI </t>
  </si>
  <si>
    <t>MOH KHAN KLAY</t>
  </si>
  <si>
    <t xml:space="preserve">SAJAD ALI </t>
  </si>
  <si>
    <t>MOH GULISTAN DHERAI</t>
  </si>
  <si>
    <t>NIMS SCHOOL</t>
  </si>
  <si>
    <t xml:space="preserve">DHERAI </t>
  </si>
  <si>
    <t>SHSHI BAGH DHERAI</t>
  </si>
  <si>
    <t>ALI JAN CSR</t>
  </si>
  <si>
    <t>MOH KOZABANDAI</t>
  </si>
  <si>
    <t xml:space="preserve">KHAN ZADA </t>
  </si>
  <si>
    <t>DHERAI</t>
  </si>
  <si>
    <t>TAWKAL ABAD DHERAI</t>
  </si>
  <si>
    <t>KHAN GUL</t>
  </si>
  <si>
    <t>PIA DHERAI</t>
  </si>
  <si>
    <t>FARZANA LHV NAHID</t>
  </si>
  <si>
    <t>FAZAL AKBAR TEACHER</t>
  </si>
  <si>
    <t>SAFDAR ALI SO KHAN ZADA</t>
  </si>
  <si>
    <t>KOZA BANDI GHALIKHEL</t>
  </si>
  <si>
    <t xml:space="preserve">DHERAI CHOCK </t>
  </si>
  <si>
    <t>AJMAL KHAN SO BAKHT ZAMEN</t>
  </si>
  <si>
    <t>DHERAI KALAY</t>
  </si>
  <si>
    <t>MSG</t>
  </si>
  <si>
    <t>HAZRAT BILAL SAHIB ZDA</t>
  </si>
  <si>
    <t>GULISTAN DHERAI</t>
  </si>
  <si>
    <t>IRFANUDDIN SHAHID</t>
  </si>
  <si>
    <t>GULBADAR MAMA</t>
  </si>
  <si>
    <t>MOH UMAR BIN KHITAB</t>
  </si>
  <si>
    <t xml:space="preserve">MOHD ARSHAD </t>
  </si>
  <si>
    <t xml:space="preserve">AKBAR ALI </t>
  </si>
  <si>
    <t>SHAHBAZ TEA</t>
  </si>
  <si>
    <t>ABDUL WADOD SO SAID SATAR</t>
  </si>
  <si>
    <t xml:space="preserve">BAKHTMANDYAR </t>
  </si>
  <si>
    <t>DHERAI ROAD KALAY</t>
  </si>
  <si>
    <t xml:space="preserve">AKHMAD ALI KHAN </t>
  </si>
  <si>
    <t xml:space="preserve">MOHMD ISMAIL </t>
  </si>
  <si>
    <t>BAHRAM KHAN TEACHER</t>
  </si>
  <si>
    <t xml:space="preserve">SHAMS KHAN </t>
  </si>
  <si>
    <t>DHERAI GANGSHAL SCHOL</t>
  </si>
  <si>
    <t>NADAR KHAN TARKAN DOKANDAR</t>
  </si>
  <si>
    <t xml:space="preserve">ABDUL GHAFAR SO ABDUL SAMAD </t>
  </si>
  <si>
    <t>MOHD AMIN PIA</t>
  </si>
  <si>
    <t>BAKHT BILAND KHAN</t>
  </si>
  <si>
    <t xml:space="preserve">SHAHE BAGH </t>
  </si>
  <si>
    <t xml:space="preserve">RAFIULLAH GANGSHLL </t>
  </si>
  <si>
    <t>AMIR ZEEB , MOHD ISHAQ</t>
  </si>
  <si>
    <t>DHERAI CHOCK</t>
  </si>
  <si>
    <t>AJMAL KHAN SO MOHD IQBAL</t>
  </si>
  <si>
    <t>SHAH BAGH DAMGHAR</t>
  </si>
  <si>
    <t>AHSAN UDIN SO AFTABUDIN</t>
  </si>
  <si>
    <t>MOH KASS</t>
  </si>
  <si>
    <t>MOH GULISTAN KB</t>
  </si>
  <si>
    <t>ANAYAT KHAN DR</t>
  </si>
  <si>
    <t>BALAKHTE NO2</t>
  </si>
  <si>
    <t xml:space="preserve">HAYAT KHAN </t>
  </si>
  <si>
    <t xml:space="preserve">DHERAI ROAD </t>
  </si>
  <si>
    <t>NADAR KHAN ZARGAR</t>
  </si>
  <si>
    <t>KHADIM KHAN</t>
  </si>
  <si>
    <t>AKBAR ALI SO NISAR</t>
  </si>
  <si>
    <t>balakhte kb</t>
  </si>
  <si>
    <t>FAZAR RAHIM M</t>
  </si>
  <si>
    <t>KHURSHAID SO JAHANZEEB</t>
  </si>
  <si>
    <t xml:space="preserve">MOHD HILAL </t>
  </si>
  <si>
    <t>MOH SHAHEDRAN NET KAFE DOKAN</t>
  </si>
  <si>
    <t>SAEEDULLAH JAN SO FAM JAN</t>
  </si>
  <si>
    <t>KHERAI KALAY ROAD</t>
  </si>
  <si>
    <t xml:space="preserve">AMIR BACHA </t>
  </si>
  <si>
    <t>DHERAI CHOCK KALONY</t>
  </si>
  <si>
    <t>FAZAL RAHIM SO KHAIBER</t>
  </si>
  <si>
    <t>JAHAN SHER SO SWALAY</t>
  </si>
  <si>
    <t>MOH SHAHEDRAN PTI</t>
  </si>
  <si>
    <t xml:space="preserve">FAYON SARDAR </t>
  </si>
  <si>
    <t>MOH KHANAN DHERAI MASJID</t>
  </si>
  <si>
    <t>IQBAL HUSSAIN SO SARDAR HUSSAIN</t>
  </si>
  <si>
    <t>ARSHAD MOBILE SHOP</t>
  </si>
  <si>
    <t xml:space="preserve">AKHTER ALI </t>
  </si>
  <si>
    <t>DHERAI SCHOOL GANGSHAL</t>
  </si>
  <si>
    <t>FAZL RAHMAN BABU</t>
  </si>
  <si>
    <t xml:space="preserve">KOZA BANDI </t>
  </si>
  <si>
    <t xml:space="preserve">MOH ISHAQ SO HAIDER ALI </t>
  </si>
  <si>
    <t xml:space="preserve">SCHOOL GANGHSHAL </t>
  </si>
  <si>
    <t xml:space="preserve">TALIBAR </t>
  </si>
  <si>
    <t>MOH BALAKHTE NO2 BANGLADESH</t>
  </si>
  <si>
    <t xml:space="preserve">JANZADA </t>
  </si>
  <si>
    <t>MOH GULISTAN MSK KB</t>
  </si>
  <si>
    <t xml:space="preserve">ABID ALI </t>
  </si>
  <si>
    <t>MOH GULISTAN SCHOOL GROUND</t>
  </si>
  <si>
    <t xml:space="preserve">JAVEED ALI </t>
  </si>
  <si>
    <t>SIGRAM ROOD NEHR ABAD</t>
  </si>
  <si>
    <t xml:space="preserve">NISAR </t>
  </si>
  <si>
    <t xml:space="preserve">RAHMAN UDDIN </t>
  </si>
  <si>
    <t>DHERAI ROAD</t>
  </si>
  <si>
    <t>SAJAD DHERAI</t>
  </si>
  <si>
    <t>HAMID KHAN SO UMARA KHAN</t>
  </si>
  <si>
    <t xml:space="preserve">FARIDUN </t>
  </si>
  <si>
    <t xml:space="preserve">FAZAL KABIR </t>
  </si>
  <si>
    <t>MOH KASS KB</t>
  </si>
  <si>
    <t>RIAZ ALI KHAN</t>
  </si>
  <si>
    <t>MOH SHAHEEN KB</t>
  </si>
  <si>
    <t xml:space="preserve">ZAHID HUSSAN </t>
  </si>
  <si>
    <t xml:space="preserve">SIKANDAR KHAN SO QALANDAR KHAN </t>
  </si>
  <si>
    <t>AFTAB ALAM DHERAI</t>
  </si>
  <si>
    <t>KHALID KHAN SO WAHID</t>
  </si>
  <si>
    <t xml:space="preserve">MOHD RAHEEM </t>
  </si>
  <si>
    <t>HAFIZ GE SB LATE</t>
  </si>
  <si>
    <t>MOH DHERAI GROUND</t>
  </si>
  <si>
    <t xml:space="preserve">AHMAD GHANI </t>
  </si>
  <si>
    <t>MOH MAY GUL JAN KB</t>
  </si>
  <si>
    <t>ISMAIL DAWOOD</t>
  </si>
  <si>
    <t>KOZABANDAI CHOCK</t>
  </si>
  <si>
    <t xml:space="preserve">ADNAN </t>
  </si>
  <si>
    <t>SHAHEEN KB</t>
  </si>
  <si>
    <t>ABDUL JABER KHAN</t>
  </si>
  <si>
    <t>DHERAI KOZ JAM</t>
  </si>
  <si>
    <t>MOHMD AYAD TEACHER</t>
  </si>
  <si>
    <t xml:space="preserve">BACHA </t>
  </si>
  <si>
    <t>SIGRAM ROAD MOH UMAR BIN KHTAB</t>
  </si>
  <si>
    <t xml:space="preserve">SHAH FAISAL </t>
  </si>
  <si>
    <t>DHERI  SHABAZ TEA</t>
  </si>
  <si>
    <t>BAKHT YAR MOLVI SB</t>
  </si>
  <si>
    <t>KAMRAN SO ASIL ZADA</t>
  </si>
  <si>
    <t>GANSHAL DHERAI</t>
  </si>
  <si>
    <t>KOZ CHUM DHERAI</t>
  </si>
  <si>
    <t xml:space="preserve">FAZAL MABOD </t>
  </si>
  <si>
    <t>HANIF KHAN SO GHAFOR</t>
  </si>
  <si>
    <t>MOH KIRAR SHAH KB</t>
  </si>
  <si>
    <t>MOH ALI SHAH SO NASIR</t>
  </si>
  <si>
    <t xml:space="preserve">SHELAM BABA </t>
  </si>
  <si>
    <t xml:space="preserve">SUBHAN RAHMAN </t>
  </si>
  <si>
    <t>ZARGAR DHERAI GULISTAN</t>
  </si>
  <si>
    <t xml:space="preserve">ANAYAT RAHMAN </t>
  </si>
  <si>
    <t>MOH GULISTAN DHRI</t>
  </si>
  <si>
    <t xml:space="preserve">ARSHAD DHERI </t>
  </si>
  <si>
    <t>KALAY ROAD</t>
  </si>
  <si>
    <t xml:space="preserve">AKBAR HUSSIN </t>
  </si>
  <si>
    <t>DHRI GANGH SHAHL</t>
  </si>
  <si>
    <t xml:space="preserve">MOHD ALI </t>
  </si>
  <si>
    <t>DHERAI KALY</t>
  </si>
  <si>
    <t>SOHAIL</t>
  </si>
  <si>
    <t>DHERAI BUH MIAIN ROD</t>
  </si>
  <si>
    <t xml:space="preserve">SIGRAM ROAD </t>
  </si>
  <si>
    <t>ZARA WAR M KHANOH</t>
  </si>
  <si>
    <t>SHAHI BAGH DHERI</t>
  </si>
  <si>
    <t>MOHD RAFIQ</t>
  </si>
  <si>
    <t xml:space="preserve">MOH DHERAKAI KOZA BANDA </t>
  </si>
  <si>
    <t>SHER BAHADAR</t>
  </si>
  <si>
    <t>DHERAI CHAWAK</t>
  </si>
  <si>
    <t xml:space="preserve">SARDAR ALI </t>
  </si>
  <si>
    <t>DHERAI GANSHAL</t>
  </si>
  <si>
    <t xml:space="preserve">MAHBOB ALI </t>
  </si>
  <si>
    <t>DHERAI KALI ROD</t>
  </si>
  <si>
    <t>ANAYAT ULLAH</t>
  </si>
  <si>
    <t>PIA PUBLIC SCHOOL</t>
  </si>
  <si>
    <t>AFTAB ALI SON GULN MOHD</t>
  </si>
  <si>
    <t>MOHD HABIB KHAN</t>
  </si>
  <si>
    <t>MOH BALAKHTI KOZA BANDAI</t>
  </si>
  <si>
    <t>UMAR SAHIB S/O FAZAL GHAFOR</t>
  </si>
  <si>
    <t>MOH: SHAH BAGH KB</t>
  </si>
  <si>
    <t>MOH: SHAHEEN KB</t>
  </si>
  <si>
    <t xml:space="preserve">HAROON MOB ZONE </t>
  </si>
  <si>
    <t xml:space="preserve"> MOH SHSEEDRAN KB</t>
  </si>
  <si>
    <t>MOH: GULISTAN KB</t>
  </si>
  <si>
    <t>KOZA BANDAI</t>
  </si>
  <si>
    <t xml:space="preserve">WAZIR ZADA </t>
  </si>
  <si>
    <t xml:space="preserve">SHAH ROOM </t>
  </si>
  <si>
    <t xml:space="preserve">AHMAD KHAN </t>
  </si>
  <si>
    <t>MOH: SHAHEEN KBANDAI</t>
  </si>
  <si>
    <t>AMJAD SO AHMAD</t>
  </si>
  <si>
    <t>MOH: SIGRAM ROAD KB</t>
  </si>
  <si>
    <t xml:space="preserve">MOHD SALLEM </t>
  </si>
  <si>
    <t>MOH:SHAHEEN K BANDAI</t>
  </si>
  <si>
    <t xml:space="preserve">NABI AHMAD </t>
  </si>
  <si>
    <t>MOH: GHOUND KHAT KBANDAI</t>
  </si>
  <si>
    <t xml:space="preserve">SHAH BACHA </t>
  </si>
  <si>
    <t>KALY DHERAI ROAD</t>
  </si>
  <si>
    <t>ASHRAF SO NADAR KHAN</t>
  </si>
  <si>
    <t>SIGRAM ROAD DANDA SHAH</t>
  </si>
  <si>
    <t xml:space="preserve">MOHD SHER </t>
  </si>
  <si>
    <t>MOH:  DANDA SHAH</t>
  </si>
  <si>
    <t xml:space="preserve">AKBAR ALI SHAH </t>
  </si>
  <si>
    <t>MOH: SHAH BAGH DHR</t>
  </si>
  <si>
    <t>KAMARAN KHAN</t>
  </si>
  <si>
    <t>MOH KHAWAR CHAM DR</t>
  </si>
  <si>
    <t xml:space="preserve">MOHD IQBAL </t>
  </si>
  <si>
    <t xml:space="preserve">LIQAT ALI SO SHERAWAN </t>
  </si>
  <si>
    <t>MOH: AIRPORT KALONI DR</t>
  </si>
  <si>
    <t xml:space="preserve">MURAD </t>
  </si>
  <si>
    <t xml:space="preserve">SHAH BAGH DHERAI </t>
  </si>
  <si>
    <t xml:space="preserve">ADEEL SHAH TEACHER </t>
  </si>
  <si>
    <t>MOH: MALAKANAN KB</t>
  </si>
  <si>
    <t>SHARAFAT ALI SO NADAR</t>
  </si>
  <si>
    <t xml:space="preserve">MUKTAIR AFLAK </t>
  </si>
  <si>
    <t xml:space="preserve">MUKARAM SHAH </t>
  </si>
  <si>
    <t>MOH: DANDA SHAH KB</t>
  </si>
  <si>
    <t>MOH: TAWKAL ABAD DR</t>
  </si>
  <si>
    <t>ZARAWAR KHAN</t>
  </si>
  <si>
    <t>MOH: BALAKTE KB</t>
  </si>
  <si>
    <t>MOMIN KHAN</t>
  </si>
  <si>
    <t>DHERAI SCHOOL GANHSHAL HAZRAT ALI</t>
  </si>
  <si>
    <t>NIAZ ALI SO MOHD KHAN</t>
  </si>
  <si>
    <t>RAHIM ZADA SO SHEERN ZADA</t>
  </si>
  <si>
    <t xml:space="preserve">KERAR SHAH </t>
  </si>
  <si>
    <t>MOH: GANSHAL DR</t>
  </si>
  <si>
    <t xml:space="preserve">ABDUL MATEEN </t>
  </si>
  <si>
    <t xml:space="preserve">NAWAB </t>
  </si>
  <si>
    <t>MOH: BALAKTE NO2</t>
  </si>
  <si>
    <t>SARWAR ALI SO FAZAL ELLAH</t>
  </si>
  <si>
    <t xml:space="preserve">ALAMGHER </t>
  </si>
  <si>
    <t>MOH: GANSHAL DHERAI</t>
  </si>
  <si>
    <t>MOH: BALAKHTE NO2</t>
  </si>
  <si>
    <t xml:space="preserve">YAQOOB KHAN </t>
  </si>
  <si>
    <t>MOD ALEEM BABO SB</t>
  </si>
  <si>
    <t>MOH: CHAM KBANDAI</t>
  </si>
  <si>
    <t>SHAH ZAMEEN MANANA</t>
  </si>
  <si>
    <t>MOH : GHALEKHEL KBANDAI</t>
  </si>
  <si>
    <t>MOH KERAR SHAH KB</t>
  </si>
  <si>
    <t xml:space="preserve">MOD AFZAL KHAN </t>
  </si>
  <si>
    <t>MOH: KERAR SHAH KB</t>
  </si>
  <si>
    <t>WAQAR AHMAD KHAN</t>
  </si>
  <si>
    <t>MOH: KOZ CHUM DR</t>
  </si>
  <si>
    <t>BAKHT SHEER ALI</t>
  </si>
  <si>
    <t>MOH: KHANAN DHERAI</t>
  </si>
  <si>
    <t xml:space="preserve">MOHD USMAN </t>
  </si>
  <si>
    <t>MOH: SHAHBAGH KBANDAI SHOP KEPER</t>
  </si>
  <si>
    <t xml:space="preserve">MUKTAIR U DIN </t>
  </si>
  <si>
    <t>DHERAI GANSHALL</t>
  </si>
  <si>
    <t xml:space="preserve">RAHIM SHAH </t>
  </si>
  <si>
    <t xml:space="preserve">ALI KAHN </t>
  </si>
  <si>
    <t>MOH: BALAKTE NO2 GANGSHAL</t>
  </si>
  <si>
    <t>MOH: KASS KB</t>
  </si>
  <si>
    <t>IMRAN KHAN SO SAEED KHAN</t>
  </si>
  <si>
    <t xml:space="preserve">BAKHT SHERAWAN </t>
  </si>
  <si>
    <t>SIGRAM ROAD KB</t>
  </si>
  <si>
    <t>IRFAN S\0HAZRAT RAHMAN</t>
  </si>
  <si>
    <t>MAN SIG ROAD KB</t>
  </si>
  <si>
    <t>DR-MORAD JATKOT ROAD KB</t>
  </si>
  <si>
    <t xml:space="preserve">MODASIR KHAN BABU SAHIB </t>
  </si>
  <si>
    <t>SHAHIB BAHGH KBANDAI</t>
  </si>
  <si>
    <t xml:space="preserve">NISAR AHMAD </t>
  </si>
  <si>
    <t>MOH:BALAKHTE KBANDAI</t>
  </si>
  <si>
    <t>MOHD ISHAQ 5 STAR MEDICAL STOR</t>
  </si>
  <si>
    <t>BALAKHTE KBANDAI</t>
  </si>
  <si>
    <t>SHAIR AFZAL KHAN KAKI BALAKHTI KB</t>
  </si>
  <si>
    <t>M.ISMAIL MOHALA GULISTAN KB</t>
  </si>
  <si>
    <t>AMANULLAH.GLOBAL SOFTWAIR SHOP.MAIN ROAD KB</t>
  </si>
  <si>
    <t>WATAN KHAN CHOWK DR</t>
  </si>
  <si>
    <t>AQILURAHMAN</t>
  </si>
  <si>
    <t>MOH: KASS KBANDAI</t>
  </si>
  <si>
    <t xml:space="preserve">DR.ANWAR ALI </t>
  </si>
  <si>
    <t>MOH: MASHEER ABAB KB</t>
  </si>
  <si>
    <t>ZAFAR ALI  SHABZADGAN</t>
  </si>
  <si>
    <t xml:space="preserve">MOH: DHERAI GANSHAL </t>
  </si>
  <si>
    <t xml:space="preserve">AFTAB ALI </t>
  </si>
  <si>
    <t>MOH: BALAKHTE KB</t>
  </si>
  <si>
    <t>IQBAL AHMAD GHALIKEL</t>
  </si>
  <si>
    <t>SHAH BAHGH KB</t>
  </si>
  <si>
    <t>IJAZ S/O SHER BADAR</t>
  </si>
  <si>
    <t xml:space="preserve">M SIRAJ KHAN </t>
  </si>
  <si>
    <t xml:space="preserve"> MOH: BAGHCHA MASJID KB</t>
  </si>
  <si>
    <t>FAZAL SUBHAN SADAR SB</t>
  </si>
  <si>
    <t>MOH: GHALIKHEL KB</t>
  </si>
  <si>
    <t xml:space="preserve">HAIDER ALI </t>
  </si>
  <si>
    <t>MIAN ROAD DR</t>
  </si>
  <si>
    <t>QAZI IHSAN UL HAQ</t>
  </si>
  <si>
    <t>GHOWAND KHAT KB</t>
  </si>
  <si>
    <t>YAQOOB KHAN</t>
  </si>
  <si>
    <t>DAMGHAR</t>
  </si>
  <si>
    <t>MAY SARANZEEB</t>
  </si>
  <si>
    <t>MOH: AIRPORT MALAK ABAD DR</t>
  </si>
  <si>
    <t>KOZ CHAM DR</t>
  </si>
  <si>
    <t xml:space="preserve">RAHAM DALL </t>
  </si>
  <si>
    <t>MOH: GHOUND KHAT KB</t>
  </si>
  <si>
    <t xml:space="preserve">FEROOZ SHAH KHAN </t>
  </si>
  <si>
    <t>ADVOCATE DAMGHAR</t>
  </si>
  <si>
    <t xml:space="preserve">ZAY U DIN ADVOCATE </t>
  </si>
  <si>
    <t>BARKAT U ALLAH SO MAY BACHA</t>
  </si>
  <si>
    <t xml:space="preserve">MD AMIN </t>
  </si>
  <si>
    <t>BAKHT MANDYAR</t>
  </si>
  <si>
    <t>HEADMASTER DAMGHAR</t>
  </si>
  <si>
    <t>MOH : TAWKAL ABAD DR</t>
  </si>
  <si>
    <t>ABDURAHIM KHAN</t>
  </si>
  <si>
    <t>RAHMAT ALI SO SHAH AKBAR</t>
  </si>
  <si>
    <t>MOH :BALAKHTE NO2</t>
  </si>
  <si>
    <t>MD ALIM SHOP</t>
  </si>
  <si>
    <t>MAIN ROAD DHERAI</t>
  </si>
  <si>
    <t xml:space="preserve">MD FAROOQ </t>
  </si>
  <si>
    <t>MOH: GHANSHAL DR</t>
  </si>
  <si>
    <t xml:space="preserve">SHERAZ </t>
  </si>
  <si>
    <t>MOH:  BALAKHTE KB</t>
  </si>
  <si>
    <t xml:space="preserve">AKHTER Ali </t>
  </si>
  <si>
    <t>moh: BALAKHTER NO2</t>
  </si>
  <si>
    <t xml:space="preserve">KHAN BADAR </t>
  </si>
  <si>
    <t>MURAD ALI SO GHULA BADAR</t>
  </si>
  <si>
    <t>BAWAR KHAN</t>
  </si>
  <si>
    <t>MOH:BALAKHTE NO2</t>
  </si>
  <si>
    <t xml:space="preserve">ABDUL SALAM </t>
  </si>
  <si>
    <t>KHISTA BACHA</t>
  </si>
  <si>
    <t xml:space="preserve">saLMAN AHMAD </t>
  </si>
  <si>
    <t>MOH: KOZ CHAM DR</t>
  </si>
  <si>
    <t xml:space="preserve">ALI AKBAR </t>
  </si>
  <si>
    <t>AKBAR ALI IMRAN MOB</t>
  </si>
  <si>
    <t>DR</t>
  </si>
  <si>
    <t xml:space="preserve">IRFAN U DIN </t>
  </si>
  <si>
    <t>MOH: MALAKABAD DR</t>
  </si>
  <si>
    <t xml:space="preserve">KAKI </t>
  </si>
  <si>
    <t xml:space="preserve">ALI MOHD GHALIKHEL </t>
  </si>
  <si>
    <t>K BANDAI</t>
  </si>
  <si>
    <t>INAM U RAHMAN</t>
  </si>
  <si>
    <t xml:space="preserve">ABDUL HAQ </t>
  </si>
  <si>
    <t>MD RAHMAN ZARGAR</t>
  </si>
  <si>
    <t>MOH: UMARBIN KHITAB KB</t>
  </si>
  <si>
    <t>KB</t>
  </si>
  <si>
    <t>FARMAN ULLA</t>
  </si>
  <si>
    <t>AKBAR ALI M</t>
  </si>
  <si>
    <t xml:space="preserve">MOH: ALFALH MASJID DR </t>
  </si>
  <si>
    <t xml:space="preserve">BAHRAMANS S/O PATHA AMAL </t>
  </si>
  <si>
    <t>MOH: GULISTAN KBANDAI</t>
  </si>
  <si>
    <t xml:space="preserve">FAZAL MAHMOD </t>
  </si>
  <si>
    <t>MOH: GHOUND KHAT</t>
  </si>
  <si>
    <t>MD IDREES</t>
  </si>
  <si>
    <t>MOH: BALAKHTE BACK SIDE OF QADAR SCHOOL</t>
  </si>
  <si>
    <t xml:space="preserve">HAYAT ALI S/O BAKT BILAND </t>
  </si>
  <si>
    <t>MOH: DHERAI SCHOOL GANSHAL</t>
  </si>
  <si>
    <t>MOH: GULISTAN DR</t>
  </si>
  <si>
    <t xml:space="preserve">MOH: KASS </t>
  </si>
  <si>
    <t xml:space="preserve">ABDUL JALIL </t>
  </si>
  <si>
    <t>MOH: MASHER ABD KB KASS</t>
  </si>
  <si>
    <t>ABDUL QAYOOM S/O ABDUL QADOS</t>
  </si>
  <si>
    <t>MOH:SHAH BAGH KBANDI</t>
  </si>
  <si>
    <t xml:space="preserve">MD ZAHIR BARKATALI </t>
  </si>
  <si>
    <t>DHERAI KALONAI</t>
  </si>
  <si>
    <t xml:space="preserve">FALAKSIIR INTERNATIONAL AIJANSE </t>
  </si>
  <si>
    <t>SIGRAM CHAWAK KOZA BANDAI</t>
  </si>
  <si>
    <t>KOZ CHAM DAMGHAR</t>
  </si>
  <si>
    <t>SAHIB KAMAL QAZI</t>
  </si>
  <si>
    <t>MOHALA BAGHICHA MASJID</t>
  </si>
  <si>
    <t>SAR BILAND/AKHTAR BILAND</t>
  </si>
  <si>
    <t>MOHALA MASJID QUBA NAHRA ABAD</t>
  </si>
  <si>
    <t xml:space="preserve">AFTAB ALI S/O HANIFA </t>
  </si>
  <si>
    <t>MOHALA BALAKHTI KOZA BANDAI</t>
  </si>
  <si>
    <t>ANWAR ALI</t>
  </si>
  <si>
    <t>DHERAI KALI ROD GANSHAL</t>
  </si>
  <si>
    <t>FAZAL AKBAR KHAN G S/OFARWANAT KHAN</t>
  </si>
  <si>
    <t>IMRAN S/O RAHMAT ZADA</t>
  </si>
  <si>
    <t>DR WAHID ZAMAN</t>
  </si>
  <si>
    <t>MOH BAHGICHA MASJID KOZA BANDAI</t>
  </si>
  <si>
    <t xml:space="preserve">RASHID ALI S/O KHAISTA BACHA </t>
  </si>
  <si>
    <t>QARI RASHID AHMADS/O BALAKHTO BABA G MOLWI SAHIB</t>
  </si>
  <si>
    <t>FAZAL RAHMAN S/O MUHAMMAD AZEEM</t>
  </si>
  <si>
    <t>BALAKHTI KOZA BANDAI</t>
  </si>
  <si>
    <t>DOST MUHAMMAD KHAN</t>
  </si>
  <si>
    <t>SHAHI BAGH DAMGHAR KOZA BANDAI</t>
  </si>
  <si>
    <t>SAHIBZADA FAZAL AKBAR</t>
  </si>
  <si>
    <t>MOH KAS KOZA BANDAI</t>
  </si>
  <si>
    <t>HAZRAT ALI S/O FARAMOZ</t>
  </si>
  <si>
    <t xml:space="preserve">MUHAMMAD ALI KHAN/SIKANDAR </t>
  </si>
  <si>
    <t>KOZ CHAM DHERAI KALI</t>
  </si>
  <si>
    <t>FAZAL HADI KOHISTANAI</t>
  </si>
  <si>
    <t>KOZ CHAM DHERAI GANSHAL</t>
  </si>
  <si>
    <t xml:space="preserve">SAIF URAHMAN/ GUL KHAN DUKANDAR GAR </t>
  </si>
  <si>
    <t>NADAR KHAN</t>
  </si>
  <si>
    <t>DHERAI CHAWAK KALONAI</t>
  </si>
  <si>
    <t>MUHAMMAH ISHA S/O MUHAMMAD HOSAIN</t>
  </si>
  <si>
    <t>MOH KIRAR SHAH KOZA BANDAI</t>
  </si>
  <si>
    <t>MOH: DHERAI KALONY</t>
  </si>
  <si>
    <t>LAL MUHAMMAD</t>
  </si>
  <si>
    <t>MOH: NEHAR ABAD KB</t>
  </si>
  <si>
    <t xml:space="preserve">MD KARAM KHAN SADAR </t>
  </si>
  <si>
    <t>JAVEDA ALI TEACHER</t>
  </si>
  <si>
    <t>MOH: SHAHEED MASJED KB</t>
  </si>
  <si>
    <t xml:space="preserve">AKBAR KHAN </t>
  </si>
  <si>
    <t>MOH: DHERAI GANSHAL</t>
  </si>
  <si>
    <t>SAJAD ALI S/O MODASIR KHAN</t>
  </si>
  <si>
    <t>MOH: BALAKTE KBANDAI</t>
  </si>
  <si>
    <t xml:space="preserve">MD DYAR </t>
  </si>
  <si>
    <t>MOH: MALAK ABAD DR</t>
  </si>
  <si>
    <t xml:space="preserve">DILAWAR </t>
  </si>
  <si>
    <t>BAKHT AHAD S/O HAZRAT SAID</t>
  </si>
  <si>
    <t>MOH: GULISTAN GANSHAL KB</t>
  </si>
  <si>
    <t xml:space="preserve">SANAM VIDEO CENTER </t>
  </si>
  <si>
    <t>BAKHT KARAM DRIVER</t>
  </si>
  <si>
    <t>MOH: DANDA SHAH KBANDI</t>
  </si>
  <si>
    <t>QALANDAR KHAN</t>
  </si>
  <si>
    <t>MOH: KASS MAIN ROAD</t>
  </si>
  <si>
    <t xml:space="preserve">RIAZ ALI KHAN </t>
  </si>
  <si>
    <t>MOH: SHAE BAGH DR</t>
  </si>
  <si>
    <t xml:space="preserve">AMANULLAH </t>
  </si>
  <si>
    <t>MOH: GANRE SHALE DR</t>
  </si>
  <si>
    <t xml:space="preserve">SHAMSHER ALI </t>
  </si>
  <si>
    <t xml:space="preserve">BAKHT ZAMEN GUL </t>
  </si>
  <si>
    <t xml:space="preserve">SALAR KHAN </t>
  </si>
  <si>
    <t>JAVED S/O UMAR GHANI</t>
  </si>
  <si>
    <t xml:space="preserve">KHAYAL ZADA </t>
  </si>
  <si>
    <t>MOH: SHAHEEN KBANDI</t>
  </si>
  <si>
    <t>ALIM JAN S/O GHAZAB</t>
  </si>
  <si>
    <t>KHALID KHAN S/O FAZAL HAQE</t>
  </si>
  <si>
    <t>ROZI AKBAR S/O LAJBAR</t>
  </si>
  <si>
    <t>MOH: KOZ CHAM DAMGHAR</t>
  </si>
  <si>
    <t>BADAR SHAH S/O SHER SHAH</t>
  </si>
  <si>
    <t>BAKHT SHER RAWAN</t>
  </si>
  <si>
    <t>HABIB U RAHMAN</t>
  </si>
  <si>
    <t xml:space="preserve">KOZ CHUM DHERAI </t>
  </si>
  <si>
    <t>HASAN S/O FAZAL WAHID</t>
  </si>
  <si>
    <t>MOH : SHAHEDRAN KB</t>
  </si>
  <si>
    <t xml:space="preserve">ABDULLAH KHAN </t>
  </si>
  <si>
    <t>DHERAI ALFALH MASJID</t>
  </si>
  <si>
    <t>GOVT-HIGH SCHOOL DJERAI</t>
  </si>
  <si>
    <t>FAZAL RAHMAN KHANAN MOHALA DR</t>
  </si>
  <si>
    <t>BADRODEEN MOHALA KHANAN DHERAI</t>
  </si>
  <si>
    <t>ASGHAR ALI NEAR NIMS COLLEG GANSHAL DR</t>
  </si>
  <si>
    <t>AKBAR ZADA MOHALA GANSHAL DR</t>
  </si>
  <si>
    <t>RAHAM BACHA SIG-ROAD MOHALA GHOND KHAT KB</t>
  </si>
  <si>
    <t>IRFAN ALI MOHAL GANSHAL DR</t>
  </si>
  <si>
    <t>SAYED SHER ALWLIYA</t>
  </si>
  <si>
    <t>SAHIBZADGAN GANSHL DR</t>
  </si>
  <si>
    <t>DR. ABDUL SAMAD KHAN</t>
  </si>
  <si>
    <t>GANSHAL DR</t>
  </si>
  <si>
    <t>MOH: GANSHAL DR\</t>
  </si>
  <si>
    <t xml:space="preserve">SHAH ZAMAN </t>
  </si>
  <si>
    <t>MOH:  BALAKTE NO2 KB</t>
  </si>
  <si>
    <t>RAHAM BACHA DEALER</t>
  </si>
  <si>
    <t xml:space="preserve">RAHSID MINHAS </t>
  </si>
  <si>
    <t xml:space="preserve">SHAHBAGH DR </t>
  </si>
  <si>
    <t xml:space="preserve">ABDUL HAMID </t>
  </si>
  <si>
    <t>BALKHTE NO2 BANSHAL KB</t>
  </si>
  <si>
    <t xml:space="preserve">ARSHAD SO BAKHT SHER RAWAN </t>
  </si>
  <si>
    <t>BALKHTE NO 2 KB</t>
  </si>
  <si>
    <t xml:space="preserve">IRFAN ULLAH SO KHAN ZADA </t>
  </si>
  <si>
    <t>MOH: ALFALH MASJID DR</t>
  </si>
  <si>
    <t xml:space="preserve">LIQAT ALI SO DAMSAZ </t>
  </si>
  <si>
    <t xml:space="preserve">DAMGHAR </t>
  </si>
  <si>
    <t>AZIZ U RAHMAN MOLA JAN</t>
  </si>
  <si>
    <t>BALAKTE KBANDAI</t>
  </si>
  <si>
    <t>SADAM HUSSAIN</t>
  </si>
  <si>
    <t>moh:GULISTAN DR</t>
  </si>
  <si>
    <t>AKHTAR ALI SO AHMAD IQBAL</t>
  </si>
  <si>
    <t>MOH: BALAKTE KBANDI</t>
  </si>
  <si>
    <t xml:space="preserve">ALI KHAN </t>
  </si>
  <si>
    <t>KHOWAR CHAM DRAI</t>
  </si>
  <si>
    <t>RAHMAT U ALLAH</t>
  </si>
  <si>
    <t>MOH: KHANAN DR</t>
  </si>
  <si>
    <t xml:space="preserve">FAZAL RABI </t>
  </si>
  <si>
    <t>BABI JE MOH DR</t>
  </si>
  <si>
    <t>QADAR PUBLIC SCHOOL</t>
  </si>
  <si>
    <t xml:space="preserve">FAZAL KHALIQ </t>
  </si>
  <si>
    <t>DOKANDAR DRAI</t>
  </si>
  <si>
    <t>RAHMAT ALI SO MD GHANI</t>
  </si>
  <si>
    <t>AHMAD IQBAL SO FAZAL KARIM</t>
  </si>
  <si>
    <t>SHAHZAD ALI KHAN KOZ CHAM DR</t>
  </si>
  <si>
    <t xml:space="preserve">GHOFRAN ALI </t>
  </si>
  <si>
    <t>BAKHT BADAR</t>
  </si>
  <si>
    <t>AMJAD ALI SO MOHEB RAHMAN</t>
  </si>
  <si>
    <t>MOH: DR ZARGARAN</t>
  </si>
  <si>
    <t xml:space="preserve">AHMAD RAFIQ </t>
  </si>
  <si>
    <t>TAWKAL ABAD DR</t>
  </si>
  <si>
    <t>RAHMAT ALI KHAN</t>
  </si>
  <si>
    <t>IMRAN KHAN SO SHOWKAT ALI</t>
  </si>
  <si>
    <t xml:space="preserve">MD YASIN </t>
  </si>
  <si>
    <t xml:space="preserve">SULTAN ZAIB </t>
  </si>
  <si>
    <t xml:space="preserve">MD HABIB </t>
  </si>
  <si>
    <t>DR CHOCK</t>
  </si>
  <si>
    <t>BARKAT ALI ZARON VIDEO</t>
  </si>
  <si>
    <t xml:space="preserve">JAVEDAN AIR TRAVER </t>
  </si>
  <si>
    <t>BALAKTE NO2 KB</t>
  </si>
  <si>
    <t>LIQAT ALI DOCTER</t>
  </si>
  <si>
    <t>JANN TEA DR</t>
  </si>
  <si>
    <t>MALAK SIKANDAR KAN</t>
  </si>
  <si>
    <t xml:space="preserve">MOKTYAR AHMAD </t>
  </si>
  <si>
    <t>COCA COLA AGENCY DR</t>
  </si>
  <si>
    <t xml:space="preserve">MOHAYODIN </t>
  </si>
  <si>
    <t>MOH: UMAR BIN KHITAB KB</t>
  </si>
  <si>
    <t xml:space="preserve">LIQAT ALI </t>
  </si>
  <si>
    <t xml:space="preserve">Asghar khan </t>
  </si>
  <si>
    <t>G HS GIRLS KB</t>
  </si>
  <si>
    <t xml:space="preserve">KBANDAI SIGRAM ROAD </t>
  </si>
  <si>
    <t>IFTIKHR UL HAQ</t>
  </si>
  <si>
    <t xml:space="preserve">HUSSAIN ALI SO ALI RAHMAN </t>
  </si>
  <si>
    <t>MOH: SHAHEBAG KB</t>
  </si>
  <si>
    <t xml:space="preserve">HAIDR ALI </t>
  </si>
  <si>
    <t>MOH: DR GANRSHAL DR</t>
  </si>
  <si>
    <t xml:space="preserve">KHADIM QADAR SCHOOL </t>
  </si>
  <si>
    <t>MOH: GANRSHAL KB</t>
  </si>
  <si>
    <t>HUSSAIN GUL SO ALIF GUL</t>
  </si>
  <si>
    <t xml:space="preserve">IJAZ AHMAD </t>
  </si>
  <si>
    <t xml:space="preserve">IBRAHIM </t>
  </si>
  <si>
    <t>MOH: SHAHBAGH KB</t>
  </si>
  <si>
    <t>SOHAIL AHMAD SO UMAR SIYAB</t>
  </si>
  <si>
    <t>KBANDAI D</t>
  </si>
  <si>
    <t>JAHANZAIB BABO SB</t>
  </si>
  <si>
    <t>ABBAS KHAN SO MEMOD KHAN</t>
  </si>
  <si>
    <t xml:space="preserve">ISRAR ALI </t>
  </si>
  <si>
    <t>SHAHBAGH DAMGHAR ROAD</t>
  </si>
  <si>
    <t>8--------20</t>
  </si>
  <si>
    <t>8--------24</t>
  </si>
  <si>
    <t>8--------27</t>
  </si>
  <si>
    <t>12--------00</t>
  </si>
  <si>
    <t>12--------04</t>
  </si>
  <si>
    <t>12--------05</t>
  </si>
  <si>
    <t>12--------09</t>
  </si>
  <si>
    <t>12--------15</t>
  </si>
  <si>
    <t>12--------17</t>
  </si>
  <si>
    <t>12--------19</t>
  </si>
  <si>
    <t>12--------27</t>
  </si>
  <si>
    <t>13--------09</t>
  </si>
  <si>
    <t>13--------18</t>
  </si>
  <si>
    <t>13--------22</t>
  </si>
  <si>
    <t>13--------25</t>
  </si>
  <si>
    <t>13--------26</t>
  </si>
  <si>
    <t>13--------27</t>
  </si>
  <si>
    <t>13--------28</t>
  </si>
  <si>
    <t>13--------29</t>
  </si>
  <si>
    <t>13--------31</t>
  </si>
  <si>
    <t>14--------00</t>
  </si>
  <si>
    <t>14--------01</t>
  </si>
  <si>
    <t>14--------04</t>
  </si>
  <si>
    <t>14--------05</t>
  </si>
  <si>
    <t>14--------08</t>
  </si>
  <si>
    <t>14--------09</t>
  </si>
  <si>
    <t>14--------15</t>
  </si>
  <si>
    <t>14--------22</t>
  </si>
  <si>
    <t>14--------25</t>
  </si>
  <si>
    <t>14--------26</t>
  </si>
  <si>
    <t>14--------27</t>
  </si>
  <si>
    <t>14--------28</t>
  </si>
  <si>
    <t>14--------30</t>
  </si>
  <si>
    <t>15--------00</t>
  </si>
  <si>
    <t>15--------04</t>
  </si>
  <si>
    <t>15--------07</t>
  </si>
  <si>
    <t>15--------18</t>
  </si>
  <si>
    <t>15--------19</t>
  </si>
  <si>
    <t>15--------21</t>
  </si>
  <si>
    <t>15--------26</t>
  </si>
  <si>
    <t>15--------28</t>
  </si>
  <si>
    <t>15--------30</t>
  </si>
  <si>
    <t>15--------31</t>
  </si>
  <si>
    <t>16--------02</t>
  </si>
  <si>
    <t>16--------06</t>
  </si>
  <si>
    <t>16--------08</t>
  </si>
  <si>
    <t>16--------09</t>
  </si>
  <si>
    <t>16--------10</t>
  </si>
  <si>
    <t>16--------11</t>
  </si>
  <si>
    <t>16--------12</t>
  </si>
  <si>
    <t>16--------13</t>
  </si>
  <si>
    <t>16--------14</t>
  </si>
  <si>
    <t>16--------15</t>
  </si>
  <si>
    <t>16--------16</t>
  </si>
  <si>
    <t>16--------21</t>
  </si>
  <si>
    <t>16--------24</t>
  </si>
  <si>
    <t>16--------29</t>
  </si>
  <si>
    <t>16--------30</t>
  </si>
  <si>
    <t>16--------31</t>
  </si>
  <si>
    <t>33--------01</t>
  </si>
  <si>
    <t>33--------03</t>
  </si>
  <si>
    <t>33--------12</t>
  </si>
  <si>
    <t>33--------18</t>
  </si>
  <si>
    <t>33--------23</t>
  </si>
  <si>
    <t>33--------29</t>
  </si>
  <si>
    <t>33--------30</t>
  </si>
  <si>
    <t>32--------02</t>
  </si>
  <si>
    <t>32--------03</t>
  </si>
  <si>
    <t>32--------08</t>
  </si>
  <si>
    <t>32--------12</t>
  </si>
  <si>
    <t>32--------13</t>
  </si>
  <si>
    <t>32--------16</t>
  </si>
  <si>
    <t>32--------17</t>
  </si>
  <si>
    <t>32--------20</t>
  </si>
  <si>
    <t>32--------21</t>
  </si>
  <si>
    <t>32--------23</t>
  </si>
  <si>
    <t>32--------24</t>
  </si>
  <si>
    <t>32--------25</t>
  </si>
  <si>
    <t>32--------27</t>
  </si>
  <si>
    <t>32--------28</t>
  </si>
  <si>
    <t>H--B--L-</t>
  </si>
  <si>
    <t>MAIN ROAD K.BANDAI</t>
  </si>
  <si>
    <t>21-------00</t>
  </si>
  <si>
    <t>21-------01</t>
  </si>
  <si>
    <t>21-------06</t>
  </si>
  <si>
    <t>21-------07</t>
  </si>
  <si>
    <t>21-------09</t>
  </si>
  <si>
    <t>21-------12</t>
  </si>
  <si>
    <t>21-------16</t>
  </si>
  <si>
    <t>21-------17</t>
  </si>
  <si>
    <t>21-------28</t>
  </si>
  <si>
    <t>21-------29</t>
  </si>
  <si>
    <t>22-------00</t>
  </si>
  <si>
    <t>22-------01</t>
  </si>
  <si>
    <t>22-------13</t>
  </si>
  <si>
    <t>34-------05</t>
  </si>
  <si>
    <t>34-------08</t>
  </si>
  <si>
    <t>34-------10</t>
  </si>
  <si>
    <t>34-------26</t>
  </si>
  <si>
    <t>LAAL MUHAMMAD</t>
  </si>
  <si>
    <t>MOH;Nahar Abad K.B</t>
  </si>
  <si>
    <t>*****************</t>
  </si>
  <si>
    <t>moh;shelam baba</t>
  </si>
  <si>
    <t>RAHMAT ALI S\O SHAH AKBAR</t>
  </si>
  <si>
    <t>BALAKHTI no-2  K.B</t>
  </si>
  <si>
    <t>moh;ganshal Dr</t>
  </si>
  <si>
    <t>MOH;ZARGARAN.DR</t>
  </si>
  <si>
    <t xml:space="preserve"> </t>
  </si>
  <si>
    <t>19-------05</t>
  </si>
  <si>
    <t>19-------07</t>
  </si>
  <si>
    <t>19-------18</t>
  </si>
  <si>
    <t>19-------28</t>
  </si>
  <si>
    <t>25-------01</t>
  </si>
  <si>
    <t>25-------03</t>
  </si>
  <si>
    <t>25-------08</t>
  </si>
  <si>
    <t>25-------09</t>
  </si>
  <si>
    <t>25-------11</t>
  </si>
  <si>
    <t>25-------15</t>
  </si>
  <si>
    <t>25-------17</t>
  </si>
  <si>
    <t>25-------20</t>
  </si>
  <si>
    <t>25-------22</t>
  </si>
  <si>
    <t>25-------26</t>
  </si>
  <si>
    <t>25-------30</t>
  </si>
  <si>
    <t>FC</t>
  </si>
  <si>
    <t>GOLISTAN K.B</t>
  </si>
  <si>
    <t>PH.NO</t>
  </si>
  <si>
    <t>NAME</t>
  </si>
  <si>
    <t>ADDRESS</t>
  </si>
  <si>
    <t>M. RAHMAN SO FAZAL KARIM</t>
  </si>
  <si>
    <t xml:space="preserve">moh: sigram ChoCk </t>
  </si>
  <si>
    <t>moh: sigram Chowk kb</t>
  </si>
  <si>
    <t>shop sigram Chowk kb</t>
  </si>
  <si>
    <t>sigram Chowk kb</t>
  </si>
  <si>
    <t>m.karim khan baCha</t>
  </si>
  <si>
    <t>ajaz steel Corp:balakhty no;2</t>
  </si>
  <si>
    <t xml:space="preserve">muslim eduCation </t>
  </si>
  <si>
    <t>islam udin eleCt shop</t>
  </si>
  <si>
    <t>ahmad khan eleCtr work shop</t>
  </si>
  <si>
    <t>BaCha Ameen s\o Nasra</t>
  </si>
  <si>
    <t>Colony dherai</t>
  </si>
  <si>
    <t>ijaz steel Corporation</t>
  </si>
  <si>
    <t>880255 Change to 880270</t>
  </si>
  <si>
    <t>880270 fort Change to 880255</t>
  </si>
  <si>
    <t xml:space="preserve">Chang to </t>
  </si>
  <si>
    <t>880531 Chang to 880060</t>
  </si>
  <si>
    <t>MOH: GHOUND KHAT \DANDA SHAH =AMEER SAID</t>
  </si>
  <si>
    <t xml:space="preserve">M. ALI SHAH </t>
  </si>
  <si>
    <t>muhammad  ARIF KHAN</t>
  </si>
  <si>
    <t>MOH,Ghale khail  koza bandai</t>
  </si>
  <si>
    <t>FARMAN ALI S/O BAKHT JAN MOH;KHANAN DR</t>
  </si>
  <si>
    <t>FAZAL SUBHAN MILLS</t>
  </si>
  <si>
    <t>MOH;KOLONY Dherai</t>
  </si>
  <si>
    <t>ZORA JABEEN BACHA</t>
  </si>
  <si>
    <t>9------15</t>
  </si>
  <si>
    <t>9------24</t>
  </si>
  <si>
    <t>10------04</t>
  </si>
  <si>
    <t>10------08</t>
  </si>
  <si>
    <t>10------13</t>
  </si>
  <si>
    <t>10------16</t>
  </si>
  <si>
    <t>11-------03</t>
  </si>
  <si>
    <t>11-------05</t>
  </si>
  <si>
    <t>11-------08</t>
  </si>
  <si>
    <t>11-------10</t>
  </si>
  <si>
    <t>11-------11</t>
  </si>
  <si>
    <t>11-------18</t>
  </si>
  <si>
    <t>11-------24</t>
  </si>
  <si>
    <t>11-------26</t>
  </si>
  <si>
    <t>11-------27</t>
  </si>
  <si>
    <t>11-------29</t>
  </si>
  <si>
    <t>31---------00</t>
  </si>
  <si>
    <t>31---------01</t>
  </si>
  <si>
    <t>31---------05</t>
  </si>
  <si>
    <t>31---------08</t>
  </si>
  <si>
    <t>31---------09</t>
  </si>
  <si>
    <t>31---------10</t>
  </si>
  <si>
    <t>31---------12</t>
  </si>
  <si>
    <t>31---------18</t>
  </si>
  <si>
    <t>31---------20</t>
  </si>
  <si>
    <t>31---------21</t>
  </si>
  <si>
    <t>31---------23</t>
  </si>
  <si>
    <t>31---------27</t>
  </si>
  <si>
    <t>31---------30</t>
  </si>
  <si>
    <t>34-------23</t>
  </si>
  <si>
    <t>M.RASHED KHAN</t>
  </si>
  <si>
    <t>MOH;KHAN ABAD KOZA BANDAI</t>
  </si>
  <si>
    <t xml:space="preserve"> Balakhti no-2 K.B</t>
  </si>
  <si>
    <t xml:space="preserve"> dheraKAI K.B</t>
  </si>
  <si>
    <t>MOH;MASJEED QOBA K.B</t>
  </si>
  <si>
    <t>MOH; KAS K.B</t>
  </si>
  <si>
    <t>RAHIMULA. TEACHAR</t>
  </si>
  <si>
    <t>MOH ;TOHEED ABAB KAS</t>
  </si>
  <si>
    <t>MOH;SHAHEEN K.B</t>
  </si>
  <si>
    <t>MOH; RAHMANI MASJID</t>
  </si>
  <si>
    <t>MOHD RASHID  GUL BACHA</t>
  </si>
  <si>
    <t>MOH BALAKHTE K.B</t>
  </si>
  <si>
    <t>MOH MOSHIR ABAB K.B</t>
  </si>
  <si>
    <t>MOH;BALAKHTY K.B</t>
  </si>
  <si>
    <t>MOH GULISTAN K.B</t>
  </si>
  <si>
    <t>MOH SAHIB ZADGAN K.B</t>
  </si>
  <si>
    <t>moh;khanan Dherai</t>
  </si>
  <si>
    <t>IRFAN S\O QADAR MAND</t>
  </si>
  <si>
    <t>Shair muhammad</t>
  </si>
  <si>
    <t xml:space="preserve">M. RAWAN </t>
  </si>
  <si>
    <t>SIKANDAR KHAN</t>
  </si>
  <si>
    <t>KOZA     BANDAI</t>
  </si>
  <si>
    <t>BAHADAR ZARGAR</t>
  </si>
  <si>
    <t xml:space="preserve">M. GUL </t>
  </si>
  <si>
    <t>FAYAZ S\O BAKHT AKBAR</t>
  </si>
  <si>
    <t>M.TOFAIL S\O AHMAD SALEEM MOH;GANSHAL DR</t>
  </si>
  <si>
    <t>HASAN ALI</t>
  </si>
  <si>
    <t>MOH;SHAHE BAGH.DAMGHAR.</t>
  </si>
  <si>
    <t xml:space="preserve">M. AFZAL KHAN </t>
  </si>
  <si>
    <t xml:space="preserve">M. IRSHAD </t>
  </si>
  <si>
    <t>MOH; BALAKHTE NO2 KB</t>
  </si>
  <si>
    <t>C8A</t>
  </si>
  <si>
    <t>C8B</t>
  </si>
  <si>
    <t>C9A</t>
  </si>
  <si>
    <t>C9</t>
  </si>
  <si>
    <t>C8</t>
  </si>
  <si>
    <t>c8</t>
  </si>
  <si>
    <t>******</t>
  </si>
  <si>
    <t>DC-NO</t>
  </si>
  <si>
    <t>MSg</t>
  </si>
  <si>
    <t>Msg</t>
  </si>
  <si>
    <t>***********</t>
  </si>
  <si>
    <t>FORT</t>
  </si>
  <si>
    <t>FAULTY</t>
  </si>
  <si>
    <t>Free</t>
  </si>
  <si>
    <t>DP.NO</t>
  </si>
  <si>
    <t>DP.P</t>
  </si>
  <si>
    <t>M.AFZAL KHAN</t>
  </si>
  <si>
    <t xml:space="preserve">M.RAHIM KHAN BACHA </t>
  </si>
  <si>
    <t>M. SIRAJ</t>
  </si>
  <si>
    <t xml:space="preserve">M. Rahim shah so ahmad shah </t>
  </si>
  <si>
    <t>DR-MOHD SALEEM</t>
  </si>
  <si>
    <t>Moh;GULISTAN koza bandai</t>
  </si>
  <si>
    <t xml:space="preserve">ENG- MUKHTAIR </t>
  </si>
  <si>
    <t>SAMIULLAH khan</t>
  </si>
  <si>
    <t>DHERAI AIRPORT colony</t>
  </si>
  <si>
    <t>ABDUL KABIR S\o</t>
  </si>
  <si>
    <t>M.GHAFOR Moh;Gulistan kb</t>
  </si>
  <si>
    <t xml:space="preserve">AMJAD ZARGAR </t>
  </si>
  <si>
    <t>Moh;Shelam baba kb</t>
  </si>
  <si>
    <t xml:space="preserve">AHMAD KAMAL </t>
  </si>
  <si>
    <t>Moh;Colony Main Road Dherai</t>
  </si>
  <si>
    <t>Muhammad JAN</t>
  </si>
  <si>
    <t>MOH:  GANRSHAL DR</t>
  </si>
  <si>
    <t>8----28</t>
  </si>
  <si>
    <t>9----13</t>
  </si>
  <si>
    <t>9----16</t>
  </si>
  <si>
    <t>9----23</t>
  </si>
  <si>
    <t>9----25</t>
  </si>
  <si>
    <t>9----26</t>
  </si>
  <si>
    <t>9----27</t>
  </si>
  <si>
    <t>9----28</t>
  </si>
  <si>
    <t>10----00</t>
  </si>
  <si>
    <t>10----01</t>
  </si>
  <si>
    <t>10----02</t>
  </si>
  <si>
    <t>10----19</t>
  </si>
  <si>
    <t>10----20</t>
  </si>
  <si>
    <t>10----26</t>
  </si>
  <si>
    <t>10----28</t>
  </si>
  <si>
    <t>21-----03</t>
  </si>
  <si>
    <t>21-----15</t>
  </si>
  <si>
    <t>21-----20</t>
  </si>
  <si>
    <t>21-----21</t>
  </si>
  <si>
    <t>21-----24</t>
  </si>
  <si>
    <t>21-----25</t>
  </si>
  <si>
    <t>22-----02</t>
  </si>
  <si>
    <t>22-----16</t>
  </si>
  <si>
    <t>22-----22</t>
  </si>
  <si>
    <t>34-----02</t>
  </si>
  <si>
    <t>34-----07</t>
  </si>
  <si>
    <t>34-----11</t>
  </si>
  <si>
    <t>19-----04</t>
  </si>
  <si>
    <t>19-----06</t>
  </si>
  <si>
    <t>19-----10</t>
  </si>
  <si>
    <t>19-----11</t>
  </si>
  <si>
    <t>19-----22</t>
  </si>
  <si>
    <t>19-----24</t>
  </si>
  <si>
    <t>19-----26</t>
  </si>
  <si>
    <t>19-----31</t>
  </si>
  <si>
    <t>25-----24</t>
  </si>
  <si>
    <t>25-----27</t>
  </si>
  <si>
    <t>8----29</t>
  </si>
  <si>
    <t>8----31</t>
  </si>
  <si>
    <t>9----00</t>
  </si>
  <si>
    <t>9----04</t>
  </si>
  <si>
    <t>9----10</t>
  </si>
  <si>
    <t>9----12</t>
  </si>
  <si>
    <t>31-----02</t>
  </si>
  <si>
    <t>31-----13</t>
  </si>
  <si>
    <t>31-----14</t>
  </si>
  <si>
    <t>31-----22</t>
  </si>
  <si>
    <t>31-----24</t>
  </si>
  <si>
    <t>31-----31</t>
  </si>
  <si>
    <t>11----02</t>
  </si>
  <si>
    <t>11----04</t>
  </si>
  <si>
    <t>11----06</t>
  </si>
  <si>
    <t>11----12</t>
  </si>
  <si>
    <t>11----28</t>
  </si>
  <si>
    <t>12-----06</t>
  </si>
  <si>
    <t>12-----21</t>
  </si>
  <si>
    <t>13-----04</t>
  </si>
  <si>
    <t>13-----06</t>
  </si>
  <si>
    <t>13-----07</t>
  </si>
  <si>
    <t>13-----08</t>
  </si>
  <si>
    <t>13-----10</t>
  </si>
  <si>
    <t>13-----12</t>
  </si>
  <si>
    <t>13-----15</t>
  </si>
  <si>
    <t>14-----10</t>
  </si>
  <si>
    <t>14-----18</t>
  </si>
  <si>
    <t>14-----23</t>
  </si>
  <si>
    <t>14-----24</t>
  </si>
  <si>
    <t>14-----31</t>
  </si>
  <si>
    <t>15-----06</t>
  </si>
  <si>
    <t>15-----08</t>
  </si>
  <si>
    <t>15-----12</t>
  </si>
  <si>
    <t>15-----16</t>
  </si>
  <si>
    <t>15-----27</t>
  </si>
  <si>
    <t>16-----17</t>
  </si>
  <si>
    <t>16-----20</t>
  </si>
  <si>
    <t>16-----26</t>
  </si>
  <si>
    <t>33-----00</t>
  </si>
  <si>
    <t>33-----02</t>
  </si>
  <si>
    <t>33-----14</t>
  </si>
  <si>
    <t>33-----17</t>
  </si>
  <si>
    <t>33-----25</t>
  </si>
  <si>
    <t>33-----31</t>
  </si>
  <si>
    <t>32-----01</t>
  </si>
  <si>
    <t>32-----11</t>
  </si>
  <si>
    <t>32-----14</t>
  </si>
  <si>
    <t>PHON;NO</t>
  </si>
  <si>
    <t>AKBAR ALI S\O NISAR</t>
  </si>
  <si>
    <t>MOH ALI SHAH S\O  NASIR KHAN</t>
  </si>
  <si>
    <t>BALAKHTE K.BANDAI</t>
  </si>
  <si>
    <t>DHERAKAI  K.B</t>
  </si>
  <si>
    <t>G. H.S GIRLS KB</t>
  </si>
  <si>
    <t>Moh;kerar shah  kb</t>
  </si>
  <si>
    <t>Shahi Bagh Damghar road</t>
  </si>
  <si>
    <t>IMRAN S/O Sahib Zada</t>
  </si>
  <si>
    <t>22-----18</t>
  </si>
  <si>
    <t>ZIAUR RAHMAN</t>
  </si>
  <si>
    <t>Moh;UMAR BIN KHATAB K.B</t>
  </si>
  <si>
    <t>ZIA UR RAHMAN S\O M.KHAN</t>
  </si>
  <si>
    <t>MOH;UMAR BIN KHATAB KOZA BANDAI</t>
  </si>
  <si>
    <t>CABINET WISE RECORD</t>
  </si>
  <si>
    <t>IMRAN S\O SAHIB ZADA</t>
  </si>
  <si>
    <t xml:space="preserve">  MOH;SHAHI BAGH DAMGHAR</t>
  </si>
  <si>
    <t xml:space="preserve">M. ZAHIR BARKATALI </t>
  </si>
  <si>
    <t>C8  =</t>
  </si>
  <si>
    <t>BALKHTE NO2 GANSHAL KB</t>
  </si>
  <si>
    <t>8---------10</t>
  </si>
  <si>
    <t>7--------28</t>
  </si>
  <si>
    <t>D.L.U-NO</t>
  </si>
  <si>
    <t>DP-NO</t>
  </si>
  <si>
    <t>DPP-NO</t>
  </si>
  <si>
    <t>CUSTOMER NAME</t>
  </si>
  <si>
    <t xml:space="preserve">SALMAN AHMAD </t>
  </si>
  <si>
    <t>DC-C9</t>
  </si>
  <si>
    <t>DC-C8B</t>
  </si>
  <si>
    <t>DC-C9A</t>
  </si>
  <si>
    <t>DC-C8A</t>
  </si>
  <si>
    <t>TOTAL WORKING NO;=91</t>
  </si>
  <si>
    <t>FARHAT ALI</t>
  </si>
  <si>
    <t>Moh;Koz cham Dherai</t>
  </si>
  <si>
    <t>FARHAT ALI S\O M.KARAM KHAN</t>
  </si>
  <si>
    <t>KOZ CHAM DHERAI</t>
  </si>
  <si>
    <t>MOH;DHERAKAI KB</t>
  </si>
  <si>
    <t>CMS-MOBILE ZOON</t>
  </si>
  <si>
    <t xml:space="preserve">IMRAN KHAN SHOP ANDAR SHAIR MARKET </t>
  </si>
  <si>
    <t>K.B</t>
  </si>
  <si>
    <t>13------00</t>
  </si>
  <si>
    <t>CMS-MOBILE ZOON SIG.CHOWK</t>
  </si>
  <si>
    <t>MOH;KAS KOZA BANDAI</t>
  </si>
  <si>
    <t>IMRAN KHAN-ANDAR SHAIR MARKET KB</t>
  </si>
  <si>
    <t>JALALUDEEN</t>
  </si>
  <si>
    <t>16-----18</t>
  </si>
  <si>
    <t>JalalUDEEN DOCTOR</t>
  </si>
  <si>
    <t>MOH;Ganshal Dr</t>
  </si>
  <si>
    <t>M-ALEEM BABO SB</t>
  </si>
  <si>
    <t>Direct</t>
  </si>
  <si>
    <t>Cable-10p</t>
  </si>
  <si>
    <t>pair no -4</t>
  </si>
  <si>
    <t>Engneer-Mukhtyar sb</t>
  </si>
  <si>
    <t>Hazrat ali S/O shah bali jan baba-moh SUBHANY MASJEED KB</t>
  </si>
  <si>
    <t>19------08</t>
  </si>
  <si>
    <t>Hazrat Ali s/o shah bali jan</t>
  </si>
  <si>
    <t>moh;subhany masjeed main road kb</t>
  </si>
  <si>
    <t>SALMAN S/O JAMAL</t>
  </si>
  <si>
    <t>9--------6</t>
  </si>
  <si>
    <t>SALAMAN S/O JAMAL</t>
  </si>
  <si>
    <t xml:space="preserve">M.ALAM KHAN </t>
  </si>
  <si>
    <t>MOH;MALAK ABAD BABA G.DRI</t>
  </si>
  <si>
    <t>BAKHT RAWAN</t>
  </si>
  <si>
    <t>MOH:UMAR BIN KHTAB KB</t>
  </si>
  <si>
    <t>M.ALAM KHAN</t>
  </si>
  <si>
    <t>12------13</t>
  </si>
  <si>
    <t>32-----31</t>
  </si>
  <si>
    <t>fort change</t>
  </si>
  <si>
    <t>10-----07</t>
  </si>
  <si>
    <t>Hadayat ullah   s/o</t>
  </si>
  <si>
    <t>Nadar khan Zargar Shope K.B</t>
  </si>
  <si>
    <t>Hadayat ullah s/o  Nadar khan Zargar</t>
  </si>
  <si>
    <t>moh;shelam baba   main road  Koza Bandai</t>
  </si>
  <si>
    <t>ABDUL JAMEEL    S/O</t>
  </si>
  <si>
    <t>SHAIR ALAM KHAN.KOZ CHAM DRI</t>
  </si>
  <si>
    <t>ABDUL JAMEEL S/O SHAIR ALAM K</t>
  </si>
  <si>
    <t>MOH: GHANSHAL DR KOZ CHAM</t>
  </si>
  <si>
    <t>rashid Ahamad s/o Abdul Qa yum</t>
  </si>
  <si>
    <t>RASHID AHMAD</t>
  </si>
  <si>
    <t>ABDUL QAYUM;MOH;GANSHAL DRI</t>
  </si>
  <si>
    <t>FAREDOON</t>
  </si>
  <si>
    <t>13-----13</t>
  </si>
  <si>
    <t>FAREDON S/O</t>
  </si>
  <si>
    <t>FAZAL KAREEM</t>
  </si>
  <si>
    <t>FAZAL KAREEM S/O LAL SHAHZAD  MOH;BALAKHATY NO=2 KB.</t>
  </si>
  <si>
    <t>BRANCH-MAIN ROAD KB</t>
  </si>
  <si>
    <t>KHAIBAR BANK (PSTN)</t>
  </si>
  <si>
    <t>KHAIBAR BANK-DSL</t>
  </si>
  <si>
    <t>SARDAR KHAN MARKET M.ROAD KB</t>
  </si>
  <si>
    <t>31------03</t>
  </si>
  <si>
    <t>AMJAD ALI -COMPUTER SHOP</t>
  </si>
  <si>
    <t>SIG;ROAD KB.</t>
  </si>
  <si>
    <t>MJAD ALI COMPUTER</t>
  </si>
  <si>
    <t>SHOPE Sig;Road KB</t>
  </si>
  <si>
    <t xml:space="preserve">KHAIBAR BANK </t>
  </si>
  <si>
    <t>BRANCH SARDAR KHAN M.KB</t>
  </si>
  <si>
    <t>6------------3</t>
  </si>
  <si>
    <t>6-----------23</t>
  </si>
  <si>
    <t>7-----------13</t>
  </si>
  <si>
    <t>7-----------16</t>
  </si>
  <si>
    <t>7-----------24</t>
  </si>
  <si>
    <t>8------------4</t>
  </si>
  <si>
    <t>8------------7</t>
  </si>
  <si>
    <t>9-----------01</t>
  </si>
  <si>
    <t>10----------09</t>
  </si>
  <si>
    <t>10----------22</t>
  </si>
  <si>
    <t>11----------22</t>
  </si>
  <si>
    <t>12----------01</t>
  </si>
  <si>
    <t>12----------03</t>
  </si>
  <si>
    <t>32---------30</t>
  </si>
  <si>
    <t xml:space="preserve">C9A </t>
  </si>
  <si>
    <t>AFTAB ALI</t>
  </si>
  <si>
    <t xml:space="preserve">JAWAD S/O ABDUL </t>
  </si>
  <si>
    <t>JALIL MOH;GANSHAL DR</t>
  </si>
  <si>
    <t>FAZAL KARAM KHAN</t>
  </si>
  <si>
    <t>VILLAGE;DAMGHAR</t>
  </si>
  <si>
    <t>MOH;KERAR SHAH KB.</t>
  </si>
  <si>
    <t>10-----25</t>
  </si>
  <si>
    <t>Jawad s/o Abdul Jalil(late)</t>
  </si>
  <si>
    <t xml:space="preserve">Fazal  Karam Khan </t>
  </si>
  <si>
    <t>village;Damghar</t>
  </si>
  <si>
    <t>SAMIULLAH S/O SULTAN MEHM</t>
  </si>
  <si>
    <t>MOH;KERAR SHAH KB</t>
  </si>
  <si>
    <t>WORKING NO;</t>
  </si>
  <si>
    <t xml:space="preserve">WALI KHAN </t>
  </si>
  <si>
    <t>MOH;BALAKHTY K.B  GANSHAL</t>
  </si>
  <si>
    <t>WALI KHAN-MOH;BALAKHTI KB</t>
  </si>
  <si>
    <t>TERONA KB</t>
  </si>
  <si>
    <t>MOH;GOLISTAN KB</t>
  </si>
  <si>
    <t>11--------13</t>
  </si>
  <si>
    <t>HAYAT KHAN S/O SHAIR AFZAL</t>
  </si>
  <si>
    <t>MOH;GOLISTAN KOZA BANDAI</t>
  </si>
  <si>
    <t>M.ZESHAN     S/O</t>
  </si>
  <si>
    <t>BAKHT JAN.MOH;DEHRAKAI KB,</t>
  </si>
  <si>
    <t>MOSHTAQ MUHAMMAD S/O SHAIR M.KHAN MOH;KAS</t>
  </si>
  <si>
    <t>MOSHTAQ KHAN.</t>
  </si>
  <si>
    <t>M.ZESHAN S/O BAKHT JAN   (LATE)</t>
  </si>
  <si>
    <t>7----------1</t>
  </si>
  <si>
    <t>7---------4</t>
  </si>
  <si>
    <t>7---------5</t>
  </si>
  <si>
    <t>7--------6</t>
  </si>
  <si>
    <t>7--------8</t>
  </si>
  <si>
    <t>7--------9</t>
  </si>
  <si>
    <t>22--------4</t>
  </si>
  <si>
    <t>KHALID KHAN S/O F.HAQ</t>
  </si>
  <si>
    <t>AMJAD ALI    S/O AFREN</t>
  </si>
  <si>
    <t>MOH;DANDA SHAH KB</t>
  </si>
  <si>
    <t>ABDULLAH KHAN  S/O</t>
  </si>
  <si>
    <t>HADI KHAN-MOH SHAHEEDRAN</t>
  </si>
  <si>
    <t>19---------1</t>
  </si>
  <si>
    <t>ABDULLAH  S/O HADI KHAN</t>
  </si>
  <si>
    <t>MOH;SHAHEEDRAN SIG;ROAD KB</t>
  </si>
  <si>
    <t>19---------2</t>
  </si>
  <si>
    <t>AMJAD ALI  S/O AFREEN  MOH;DANDA</t>
  </si>
  <si>
    <t>SHAH  SIG ;ROAD KB.s</t>
  </si>
  <si>
    <t>13------30</t>
  </si>
  <si>
    <t>SHAHZADA</t>
  </si>
  <si>
    <t>MOH;TOKAL ABAD DR</t>
  </si>
  <si>
    <t>SHAH ZADA</t>
  </si>
  <si>
    <t>12--------8</t>
  </si>
  <si>
    <t>M.Ismail /Dawood</t>
  </si>
  <si>
    <t>M.FAYAZ S/O PARAMAN</t>
  </si>
  <si>
    <t>Moh;Balakhty KB</t>
  </si>
  <si>
    <t>M.FAYAZ KHAN S/O FRAIMAN KHAN</t>
  </si>
  <si>
    <t>MOH;BALAKHTY KB</t>
  </si>
  <si>
    <t>11-----23</t>
  </si>
  <si>
    <t>LIQAT ALI S/O ABDUL KABIR</t>
  </si>
  <si>
    <t>MOH;GOLISTAN DR</t>
  </si>
  <si>
    <t xml:space="preserve">M,AMIN </t>
  </si>
  <si>
    <t xml:space="preserve">M. AMIN </t>
  </si>
  <si>
    <t>Mian  SARANZEEB</t>
  </si>
  <si>
    <t>HAJI-DOST RAHMAN</t>
  </si>
  <si>
    <t xml:space="preserve">HAJI-DOST RAHMAN </t>
  </si>
  <si>
    <t>MOH;GOLISTAN KB.</t>
  </si>
  <si>
    <t>NIAZ AHMAD   S/O</t>
  </si>
  <si>
    <t>ZAFAR HUSAIN.Moh kas kb.</t>
  </si>
  <si>
    <t>NIAZ AHMAD S/O ZAFAR HUSAIN</t>
  </si>
  <si>
    <t>FARMAN ULLAH S/O AHMAD ALI</t>
  </si>
  <si>
    <t>KHAN.MOH;SHAHEDRAN KB</t>
  </si>
  <si>
    <t xml:space="preserve">M. SHEEREN JAJA </t>
  </si>
  <si>
    <t>KHAIBAR BANK BRANCH(PSTN)</t>
  </si>
  <si>
    <t>KHAIBAR BANK BRANCH (DSL)</t>
  </si>
  <si>
    <t>31-------15</t>
  </si>
  <si>
    <t>DR-wahid zaman s/o muhammad</t>
  </si>
  <si>
    <t>moh;shaheen kb</t>
  </si>
  <si>
    <t>MOH;GHALIKHAIL KB</t>
  </si>
  <si>
    <t>6-------------4</t>
  </si>
  <si>
    <t>6-------------5</t>
  </si>
  <si>
    <t>6-------------6</t>
  </si>
  <si>
    <t>6-------------7</t>
  </si>
  <si>
    <t>6-------------8</t>
  </si>
  <si>
    <t>6-------------9</t>
  </si>
  <si>
    <t>6-------------11</t>
  </si>
  <si>
    <t>6-------------13</t>
  </si>
  <si>
    <t>6-------------14</t>
  </si>
  <si>
    <t>6-------------16</t>
  </si>
  <si>
    <t>6-------------17</t>
  </si>
  <si>
    <t>11-----------11</t>
  </si>
  <si>
    <t>11-----------12</t>
  </si>
  <si>
    <t>11-----------13</t>
  </si>
  <si>
    <t>11-----------14</t>
  </si>
  <si>
    <t>11-----------15</t>
  </si>
  <si>
    <t>11-----------16</t>
  </si>
  <si>
    <t>11-----------17</t>
  </si>
  <si>
    <t>12------------00</t>
  </si>
  <si>
    <t>12------------01</t>
  </si>
  <si>
    <t>6------------0</t>
  </si>
  <si>
    <t>6------------10</t>
  </si>
  <si>
    <t>6------------27</t>
  </si>
  <si>
    <t>6------------28</t>
  </si>
  <si>
    <t>6------------29</t>
  </si>
  <si>
    <t>6------------30</t>
  </si>
  <si>
    <t>13-----------25</t>
  </si>
  <si>
    <t>13-----------26</t>
  </si>
  <si>
    <t>13-----------27</t>
  </si>
  <si>
    <t>13-----------28</t>
  </si>
  <si>
    <t>13-----------29</t>
  </si>
  <si>
    <t>13-----------30</t>
  </si>
  <si>
    <t>13-----------31</t>
  </si>
  <si>
    <t>14-----------00</t>
  </si>
  <si>
    <t>14-----------01</t>
  </si>
  <si>
    <t>14-----------02</t>
  </si>
  <si>
    <t>14-----------04</t>
  </si>
  <si>
    <t>14-----------05</t>
  </si>
  <si>
    <t>14-----------06</t>
  </si>
  <si>
    <t>14-----------07</t>
  </si>
  <si>
    <t>14-----------08</t>
  </si>
  <si>
    <t>14-----------09</t>
  </si>
  <si>
    <t>14-----------10</t>
  </si>
  <si>
    <t>14-----------11</t>
  </si>
  <si>
    <t>14-----------14</t>
  </si>
  <si>
    <t>14-----------15</t>
  </si>
  <si>
    <t>14-----------16</t>
  </si>
  <si>
    <t>14-----------17</t>
  </si>
  <si>
    <t>14-----------18</t>
  </si>
  <si>
    <t>14-----------19</t>
  </si>
  <si>
    <t>14-----------21</t>
  </si>
  <si>
    <t>14-----------22</t>
  </si>
  <si>
    <t>14-----------23</t>
  </si>
  <si>
    <t>14-----------24</t>
  </si>
  <si>
    <t>14-----------25</t>
  </si>
  <si>
    <t>14-----------26</t>
  </si>
  <si>
    <t>14-----------27</t>
  </si>
  <si>
    <t>14-----------28</t>
  </si>
  <si>
    <t>14-----------30</t>
  </si>
  <si>
    <t>14-----------31</t>
  </si>
  <si>
    <t>15-----------00</t>
  </si>
  <si>
    <t>15-----------01</t>
  </si>
  <si>
    <t>15-----------02</t>
  </si>
  <si>
    <t>15-----------03</t>
  </si>
  <si>
    <t>15-----------04</t>
  </si>
  <si>
    <t>15-----------05</t>
  </si>
  <si>
    <t>15-----------06</t>
  </si>
  <si>
    <t>15-----------07</t>
  </si>
  <si>
    <t>15-----------08</t>
  </si>
  <si>
    <t>15-----------09</t>
  </si>
  <si>
    <t>15-----------10</t>
  </si>
  <si>
    <t>15-----------11</t>
  </si>
  <si>
    <t>15-----------12</t>
  </si>
  <si>
    <t>15-----------13</t>
  </si>
  <si>
    <t>15-----------14</t>
  </si>
  <si>
    <t>15-----------15</t>
  </si>
  <si>
    <t>15-----------16</t>
  </si>
  <si>
    <t>15-----------17</t>
  </si>
  <si>
    <t>15-----------18</t>
  </si>
  <si>
    <t>15-----------19</t>
  </si>
  <si>
    <t>15-----------20</t>
  </si>
  <si>
    <t>15-----------21</t>
  </si>
  <si>
    <t>15-----------22</t>
  </si>
  <si>
    <t>15-----------23</t>
  </si>
  <si>
    <t>15-----------24</t>
  </si>
  <si>
    <t>15-----------25</t>
  </si>
  <si>
    <t>15-----------26</t>
  </si>
  <si>
    <t>15-----------27</t>
  </si>
  <si>
    <t>15-----------28</t>
  </si>
  <si>
    <t>15-----------30</t>
  </si>
  <si>
    <t>15-----------31</t>
  </si>
  <si>
    <t>16-----------00</t>
  </si>
  <si>
    <t>16-----------01</t>
  </si>
  <si>
    <t>16-----------02</t>
  </si>
  <si>
    <t>16-----------03</t>
  </si>
  <si>
    <t>16-----------04</t>
  </si>
  <si>
    <t>16-----------05</t>
  </si>
  <si>
    <t>16-----------06</t>
  </si>
  <si>
    <t>16-----------07</t>
  </si>
  <si>
    <t>16-----------08</t>
  </si>
  <si>
    <t>16-----------09</t>
  </si>
  <si>
    <t>16-----------10</t>
  </si>
  <si>
    <t>16-----------11</t>
  </si>
  <si>
    <t>16-----------12</t>
  </si>
  <si>
    <t>16-----------13</t>
  </si>
  <si>
    <t>16-----------14</t>
  </si>
  <si>
    <t>16-----------15</t>
  </si>
  <si>
    <t>16-----------16</t>
  </si>
  <si>
    <t>16-----------17</t>
  </si>
  <si>
    <t>16-----------18</t>
  </si>
  <si>
    <t>16-----------19</t>
  </si>
  <si>
    <t>16-----------20</t>
  </si>
  <si>
    <t>16-----------21</t>
  </si>
  <si>
    <t>16-----------22</t>
  </si>
  <si>
    <t>16-----------23</t>
  </si>
  <si>
    <t>16-----------24</t>
  </si>
  <si>
    <t>16-----------25</t>
  </si>
  <si>
    <t>16-----------26</t>
  </si>
  <si>
    <t>16-----------27</t>
  </si>
  <si>
    <t>16-----------28</t>
  </si>
  <si>
    <t>16-----------29</t>
  </si>
  <si>
    <t>16-----------30</t>
  </si>
  <si>
    <t>16-----------31</t>
  </si>
  <si>
    <t>22----------03</t>
  </si>
  <si>
    <t>22----------05</t>
  </si>
  <si>
    <t>6-------------1</t>
  </si>
  <si>
    <t>6-------------3</t>
  </si>
  <si>
    <t>6-------------15</t>
  </si>
  <si>
    <t>6-------------18</t>
  </si>
  <si>
    <t>6-------------19</t>
  </si>
  <si>
    <t>6-------------20</t>
  </si>
  <si>
    <t>6-------------21</t>
  </si>
  <si>
    <t>6-------------22</t>
  </si>
  <si>
    <t>6-------------24</t>
  </si>
  <si>
    <t>6-------------25</t>
  </si>
  <si>
    <t>6-------------26</t>
  </si>
  <si>
    <t>7-------------0</t>
  </si>
  <si>
    <t>7--------------1</t>
  </si>
  <si>
    <t>7--------------2</t>
  </si>
  <si>
    <t>7--------------3</t>
  </si>
  <si>
    <t>7--------------4</t>
  </si>
  <si>
    <t>7--------------5</t>
  </si>
  <si>
    <t>7--------------6</t>
  </si>
  <si>
    <t>7--------------8</t>
  </si>
  <si>
    <t>7--------------9</t>
  </si>
  <si>
    <t>7--------------12</t>
  </si>
  <si>
    <t>7--------------13</t>
  </si>
  <si>
    <t>7--------------14</t>
  </si>
  <si>
    <t>7--------------15</t>
  </si>
  <si>
    <t>7--------------16</t>
  </si>
  <si>
    <t>7--------------17</t>
  </si>
  <si>
    <t>7--------------18</t>
  </si>
  <si>
    <t>7--------------19</t>
  </si>
  <si>
    <t>7--------------22</t>
  </si>
  <si>
    <t>7--------------23</t>
  </si>
  <si>
    <t>7--------------24</t>
  </si>
  <si>
    <t>7--------------25</t>
  </si>
  <si>
    <t>7--------------27</t>
  </si>
  <si>
    <t>7--------------29</t>
  </si>
  <si>
    <t>7--------------30</t>
  </si>
  <si>
    <t>7--------------31</t>
  </si>
  <si>
    <t>8---------------1</t>
  </si>
  <si>
    <t>8---------------2</t>
  </si>
  <si>
    <t>8---------------3</t>
  </si>
  <si>
    <t>8---------------4</t>
  </si>
  <si>
    <t>8---------------5</t>
  </si>
  <si>
    <t>8---------------6</t>
  </si>
  <si>
    <t>8---------------7</t>
  </si>
  <si>
    <t>8---------------8</t>
  </si>
  <si>
    <t>8---------------9</t>
  </si>
  <si>
    <t>8---------------11</t>
  </si>
  <si>
    <t>8---------------12</t>
  </si>
  <si>
    <t>8---------------13</t>
  </si>
  <si>
    <t>8---------------14</t>
  </si>
  <si>
    <t>8---------------15</t>
  </si>
  <si>
    <t>8---------------16</t>
  </si>
  <si>
    <t>8---------------17</t>
  </si>
  <si>
    <t>8---------------19</t>
  </si>
  <si>
    <t>8---------------20</t>
  </si>
  <si>
    <t>8---------------21</t>
  </si>
  <si>
    <t>8---------------22</t>
  </si>
  <si>
    <t>8---------------23</t>
  </si>
  <si>
    <t>8---------------24</t>
  </si>
  <si>
    <t>8---------------25</t>
  </si>
  <si>
    <t>8---------------26</t>
  </si>
  <si>
    <t>8---------------27</t>
  </si>
  <si>
    <t>8---------------28</t>
  </si>
  <si>
    <t>8---------------29</t>
  </si>
  <si>
    <t>8---------------30</t>
  </si>
  <si>
    <t>8---------------31</t>
  </si>
  <si>
    <t>9---------------00</t>
  </si>
  <si>
    <t>9---------------01</t>
  </si>
  <si>
    <t>9---------------02</t>
  </si>
  <si>
    <t>9---------------03</t>
  </si>
  <si>
    <t>9---------------04</t>
  </si>
  <si>
    <t>9---------------05</t>
  </si>
  <si>
    <t>9---------------06</t>
  </si>
  <si>
    <t>9---------------07</t>
  </si>
  <si>
    <t>9---------------08</t>
  </si>
  <si>
    <t>9---------------09</t>
  </si>
  <si>
    <t>9---------------10</t>
  </si>
  <si>
    <t>9---------------11</t>
  </si>
  <si>
    <t>9---------------12</t>
  </si>
  <si>
    <t>9-------------13</t>
  </si>
  <si>
    <t>9-------------14</t>
  </si>
  <si>
    <t>9-------------15</t>
  </si>
  <si>
    <t>9-------------16</t>
  </si>
  <si>
    <t>9-------------17</t>
  </si>
  <si>
    <t>9-------------18</t>
  </si>
  <si>
    <t>9-------------19</t>
  </si>
  <si>
    <t>9-------------20</t>
  </si>
  <si>
    <t>9-------------21</t>
  </si>
  <si>
    <t>9-------------22</t>
  </si>
  <si>
    <t>9-------------24</t>
  </si>
  <si>
    <t>9-------------25</t>
  </si>
  <si>
    <t>9-------------26</t>
  </si>
  <si>
    <t>9-------------27</t>
  </si>
  <si>
    <t>9-------------28</t>
  </si>
  <si>
    <t>9-------------29</t>
  </si>
  <si>
    <t>9-------------30</t>
  </si>
  <si>
    <t>9-------------31</t>
  </si>
  <si>
    <t>10-------------00</t>
  </si>
  <si>
    <t>10-------------01</t>
  </si>
  <si>
    <t>10-------------02</t>
  </si>
  <si>
    <t>10-------------03</t>
  </si>
  <si>
    <t>10-------------04</t>
  </si>
  <si>
    <t>10-------------05</t>
  </si>
  <si>
    <t>10-------------07</t>
  </si>
  <si>
    <t>10-------------08</t>
  </si>
  <si>
    <t>10-------------09</t>
  </si>
  <si>
    <t>10-------------10</t>
  </si>
  <si>
    <t>10-------------11</t>
  </si>
  <si>
    <t>10-------------12</t>
  </si>
  <si>
    <t>10-------------13</t>
  </si>
  <si>
    <t>10-------------14</t>
  </si>
  <si>
    <t>10-------------15</t>
  </si>
  <si>
    <t>10-------------16</t>
  </si>
  <si>
    <t>10-------------17</t>
  </si>
  <si>
    <t>10-------------18</t>
  </si>
  <si>
    <t>10-------------20</t>
  </si>
  <si>
    <t>10-------------21</t>
  </si>
  <si>
    <t>10-------------22</t>
  </si>
  <si>
    <t>10-------------24</t>
  </si>
  <si>
    <t>10-------------25</t>
  </si>
  <si>
    <t>10-------------26</t>
  </si>
  <si>
    <t>10-------------27</t>
  </si>
  <si>
    <t>10-------------28</t>
  </si>
  <si>
    <t>10-------------29</t>
  </si>
  <si>
    <t>10-------------30</t>
  </si>
  <si>
    <t>10-------------31</t>
  </si>
  <si>
    <t>11--------------00</t>
  </si>
  <si>
    <t>11-------------02</t>
  </si>
  <si>
    <t>11-------------03</t>
  </si>
  <si>
    <t>11-------------04</t>
  </si>
  <si>
    <t>11-------------05</t>
  </si>
  <si>
    <t>11-------------06</t>
  </si>
  <si>
    <t>11-------------07</t>
  </si>
  <si>
    <t>11-------------08</t>
  </si>
  <si>
    <t>11-------------09</t>
  </si>
  <si>
    <t>11-------------10</t>
  </si>
  <si>
    <t>11-------------22</t>
  </si>
  <si>
    <t>11-------------23</t>
  </si>
  <si>
    <t>11-------------24</t>
  </si>
  <si>
    <t>11-------------25</t>
  </si>
  <si>
    <t>11-------------26</t>
  </si>
  <si>
    <t>11-------------27</t>
  </si>
  <si>
    <t>11-------------28</t>
  </si>
  <si>
    <t>11-------------29</t>
  </si>
  <si>
    <t>11-------------30</t>
  </si>
  <si>
    <t>12-------------02</t>
  </si>
  <si>
    <t>12-------------03</t>
  </si>
  <si>
    <t>12-------------04</t>
  </si>
  <si>
    <t>12-------------07</t>
  </si>
  <si>
    <t>12--------------10</t>
  </si>
  <si>
    <t>12--------------11</t>
  </si>
  <si>
    <t>12--------------12</t>
  </si>
  <si>
    <t>12--------------13</t>
  </si>
  <si>
    <t>12--------------14</t>
  </si>
  <si>
    <t>12--------------15</t>
  </si>
  <si>
    <t>12--------------16</t>
  </si>
  <si>
    <t>12--------------17</t>
  </si>
  <si>
    <t>12--------------18</t>
  </si>
  <si>
    <t>12--------------19</t>
  </si>
  <si>
    <t>12--------------20</t>
  </si>
  <si>
    <t>12--------------21</t>
  </si>
  <si>
    <t>12--------------22</t>
  </si>
  <si>
    <t>12-------------23</t>
  </si>
  <si>
    <t>12-------------24</t>
  </si>
  <si>
    <t>12-------------25</t>
  </si>
  <si>
    <t>12-------------26</t>
  </si>
  <si>
    <t>12-------------27</t>
  </si>
  <si>
    <t>12-------------28</t>
  </si>
  <si>
    <t>12-------------29</t>
  </si>
  <si>
    <t>12-------------30</t>
  </si>
  <si>
    <t>12-------------31</t>
  </si>
  <si>
    <t>13-------------00</t>
  </si>
  <si>
    <t>13-------------01</t>
  </si>
  <si>
    <t>13-------------02</t>
  </si>
  <si>
    <t>13-------------03</t>
  </si>
  <si>
    <t>13-------------04</t>
  </si>
  <si>
    <t>13-------------05</t>
  </si>
  <si>
    <t>13-------------06</t>
  </si>
  <si>
    <t>13-------------07</t>
  </si>
  <si>
    <t>13-------------08</t>
  </si>
  <si>
    <t>13-------------09</t>
  </si>
  <si>
    <t>13-------------10</t>
  </si>
  <si>
    <t>13-------------11</t>
  </si>
  <si>
    <t>13-------------12</t>
  </si>
  <si>
    <t>13-------------13</t>
  </si>
  <si>
    <t>13-------------14</t>
  </si>
  <si>
    <t>13-------------15</t>
  </si>
  <si>
    <t>13-------------16</t>
  </si>
  <si>
    <t>13-------------17</t>
  </si>
  <si>
    <t>13-------------18</t>
  </si>
  <si>
    <t>13-------------20</t>
  </si>
  <si>
    <t>13-------------21</t>
  </si>
  <si>
    <t>13-------------22</t>
  </si>
  <si>
    <t>13-------------23</t>
  </si>
  <si>
    <t>13-------------24</t>
  </si>
  <si>
    <t>12-------------05</t>
  </si>
  <si>
    <t>12-------------06</t>
  </si>
  <si>
    <t>12-------------08</t>
  </si>
  <si>
    <t>12-------------09</t>
  </si>
  <si>
    <t>FAZAL AKBAR S/O NANA</t>
  </si>
  <si>
    <t>MOH ;GOLISTAN KB</t>
  </si>
  <si>
    <t>21---------02</t>
  </si>
  <si>
    <t>21----------4</t>
  </si>
  <si>
    <t>22---------15</t>
  </si>
  <si>
    <t>22---------30</t>
  </si>
  <si>
    <t>Moh;Balakhty masjeed kb</t>
  </si>
  <si>
    <t>DR,SAJID ALI  Home</t>
  </si>
  <si>
    <t>21-------10</t>
  </si>
  <si>
    <t>DR;Sajid ali   Home</t>
  </si>
  <si>
    <t>7-----------23</t>
  </si>
  <si>
    <t>MOH;GULISTAN KB</t>
  </si>
  <si>
    <t>moh;Balakhty KB.</t>
  </si>
  <si>
    <t>Ahmad fayaz</t>
  </si>
  <si>
    <t>AHMAD FAYAZ S/O HADI KHAN</t>
  </si>
  <si>
    <t>MOH;KOZ CHAM DHERAI</t>
  </si>
  <si>
    <t>AKBAR ALI (ZARGAR)</t>
  </si>
  <si>
    <t>PUBLIC SCHOOL-ShahiBagh dri</t>
  </si>
  <si>
    <t>MOH;Rahmany MASJEED KB</t>
  </si>
  <si>
    <t>MIAN BAKHTY ZAIB</t>
  </si>
  <si>
    <t>SIG;ROAD MOH;RAHMANI MASJEED KB</t>
  </si>
  <si>
    <t>15------13</t>
  </si>
  <si>
    <t>19------09</t>
  </si>
  <si>
    <t>MIAN,BAKHTY ZAIB.SIG;ROAD</t>
  </si>
  <si>
    <t>MOHEEBUL HAQ,PTI</t>
  </si>
  <si>
    <t>fort used</t>
  </si>
  <si>
    <t>DR,ABDUSSAMAD khan</t>
  </si>
  <si>
    <t>moh;gulistan dri</t>
  </si>
  <si>
    <t>12------14</t>
  </si>
  <si>
    <t>HADAYAT ALI KHAN</t>
  </si>
  <si>
    <t>16-------01</t>
  </si>
  <si>
    <t>15--------25</t>
  </si>
  <si>
    <t>M.SHEREEN  JAJA</t>
  </si>
  <si>
    <t>SAIMA AZIZ</t>
  </si>
  <si>
    <t>HAZRAT AMEEN</t>
  </si>
  <si>
    <t xml:space="preserve"> moh;shaheedran main road mobile shop</t>
  </si>
  <si>
    <t>12-------07</t>
  </si>
  <si>
    <t xml:space="preserve">Hazrat Ameen Mobile shop </t>
  </si>
  <si>
    <t>Moh;Shaheedran main road KB</t>
  </si>
  <si>
    <t>NASIR KHAN</t>
  </si>
  <si>
    <t>moh: SHELAM BABA Balakhty kb</t>
  </si>
  <si>
    <t>6--------30</t>
  </si>
  <si>
    <t xml:space="preserve">NASIR KHAN </t>
  </si>
  <si>
    <t>MOH;shelam baba balakhty kb</t>
  </si>
  <si>
    <t>NASAR KHAN</t>
  </si>
  <si>
    <t>16-----23</t>
  </si>
  <si>
    <t>SAJAD KHAN S/O ZAFAR</t>
  </si>
  <si>
    <t>JALIL-Moh malak nagar KB.</t>
  </si>
  <si>
    <t>Moh-shair abad dairaky road kb</t>
  </si>
  <si>
    <t>33----04</t>
  </si>
  <si>
    <t>SAJAD KHAN      S/O              ZAFAR</t>
  </si>
  <si>
    <t>FAZAL RABI s/o A.jabar</t>
  </si>
  <si>
    <t>9-----------11</t>
  </si>
  <si>
    <t>GOLBOHAR   MAMA</t>
  </si>
  <si>
    <t>MOH; UMAR BIN KHITAB  KB</t>
  </si>
  <si>
    <t>ROHULLAH S/O AMANAT</t>
  </si>
  <si>
    <t>KHAN-MOH;Ganshal dr</t>
  </si>
  <si>
    <t>10-----29</t>
  </si>
  <si>
    <t>6------31</t>
  </si>
  <si>
    <t>8-------2</t>
  </si>
  <si>
    <t>6-------------23</t>
  </si>
  <si>
    <t>M.IQBAL/JAVAID IQBAL</t>
  </si>
  <si>
    <t>MOH;BABA G-KHWAR CHAM DR</t>
  </si>
  <si>
    <t>NIZAMUDEEN S/O M.AYOUB KHAN</t>
  </si>
  <si>
    <t>ALAMGHER khan</t>
  </si>
  <si>
    <t>Liaqat ALI s/o   Abdul  kabir</t>
  </si>
  <si>
    <t>moh;gulistan DR</t>
  </si>
  <si>
    <t>11-----31</t>
  </si>
  <si>
    <t>ASAD KHAN S/O MUDASIR KHAN</t>
  </si>
  <si>
    <t>13-----17</t>
  </si>
  <si>
    <t>M.FAYAZ S/O  ABDUL QASIM</t>
  </si>
  <si>
    <t>MOH: DOGHALGY KB</t>
  </si>
  <si>
    <t>M.FAYAZ S/O ABDUL QASIM</t>
  </si>
  <si>
    <t>IJAZ KHAN S/O NADEEM KHAN</t>
  </si>
  <si>
    <t>33-----20</t>
  </si>
  <si>
    <t>880372 port used for 880533</t>
  </si>
  <si>
    <t xml:space="preserve">DIRECT </t>
  </si>
  <si>
    <t>CABLE</t>
  </si>
  <si>
    <t>FROM MSAK</t>
  </si>
  <si>
    <t>5-NO-Pair</t>
  </si>
  <si>
    <t>monawar shair s/o swalai</t>
  </si>
  <si>
    <t>moh;Gulistan kb</t>
  </si>
  <si>
    <t>M.ALAM KHAN-CPE</t>
  </si>
  <si>
    <t>AKHTAR ALI  B/O ASGHAR ALI</t>
  </si>
  <si>
    <t>MOH;KAS KOZ CHAM DHERAI</t>
  </si>
  <si>
    <t>Haidar ali (police)</t>
  </si>
  <si>
    <t>MUHAMMAD AMEEN</t>
  </si>
  <si>
    <t>Moh;balakhty no-2 KB</t>
  </si>
  <si>
    <t>ALAMZAIB/AJAB KHAN</t>
  </si>
  <si>
    <t>Moh;balakhty koza bandai</t>
  </si>
  <si>
    <t>HAIDAR ALI (POLICE)</t>
  </si>
  <si>
    <t>33-----11</t>
  </si>
  <si>
    <t>25-----23</t>
  </si>
  <si>
    <t>10----------11</t>
  </si>
  <si>
    <t>Rahmat ali s/o Khalid khan</t>
  </si>
  <si>
    <t>M0h;Colony Dherai main road</t>
  </si>
  <si>
    <t>21-------19</t>
  </si>
  <si>
    <t>INAYATURAHMAN-ZARGAR</t>
  </si>
  <si>
    <t>MOFTY SAB-MASJED QOBA</t>
  </si>
  <si>
    <t>Moh;ghwand khat kb</t>
  </si>
  <si>
    <t>22-----23</t>
  </si>
  <si>
    <t>Fazal subhan s/o Fazal qadeer</t>
  </si>
  <si>
    <t>NIAZ ALI S/O M.GHAFOR</t>
  </si>
  <si>
    <t>Moh;MASHEER ABAD KB</t>
  </si>
  <si>
    <t>25----25</t>
  </si>
  <si>
    <t>25----31</t>
  </si>
  <si>
    <t>HAZRAT BILAL S/O MUSLIM KHAN</t>
  </si>
  <si>
    <t>880603 PORT USED FOT 880609</t>
  </si>
  <si>
    <t>KAFAYAT ALLAH S/O Abdul ahad</t>
  </si>
  <si>
    <t>MOH: Balakhty no-2 kb.</t>
  </si>
  <si>
    <t>14-----21</t>
  </si>
  <si>
    <t>M.ELYAS (PAK STAR MOTAR SYCAL</t>
  </si>
  <si>
    <t>COMPANY SIG ..ROAD KB</t>
  </si>
  <si>
    <t>KHAYBAR BANK (PSTN)ATM</t>
  </si>
  <si>
    <t>MOH,SHAHEDRAN MAIN ROAD KB-880475</t>
  </si>
  <si>
    <t>PORT used for 880591</t>
  </si>
  <si>
    <t>21-----26</t>
  </si>
  <si>
    <t>SHAHFAHAD S/O ZAHID KHAN</t>
  </si>
  <si>
    <t>12-----20</t>
  </si>
  <si>
    <t>33-----16</t>
  </si>
  <si>
    <t>12----------11</t>
  </si>
  <si>
    <t>12----------16</t>
  </si>
  <si>
    <t>12----------23</t>
  </si>
  <si>
    <t>12----------28</t>
  </si>
  <si>
    <t>13----------02</t>
  </si>
  <si>
    <t>13----------20</t>
  </si>
  <si>
    <t>13----------21</t>
  </si>
  <si>
    <t>13----------23</t>
  </si>
  <si>
    <t>14----------07</t>
  </si>
  <si>
    <t>15----------05</t>
  </si>
  <si>
    <t>15----------17</t>
  </si>
  <si>
    <t>15----------22</t>
  </si>
  <si>
    <t>15----------23</t>
  </si>
  <si>
    <t>16----------00</t>
  </si>
  <si>
    <t>16----------03</t>
  </si>
  <si>
    <t>16----------27</t>
  </si>
  <si>
    <t>33----------06</t>
  </si>
  <si>
    <t>33----------07</t>
  </si>
  <si>
    <t>33----------09</t>
  </si>
  <si>
    <t>33----------13</t>
  </si>
  <si>
    <t>33----------15</t>
  </si>
  <si>
    <t>33----------26</t>
  </si>
  <si>
    <t>33----------27</t>
  </si>
  <si>
    <t>32----------04</t>
  </si>
  <si>
    <t>32----------07</t>
  </si>
  <si>
    <t>31-----------25</t>
  </si>
  <si>
    <t>31-----------29</t>
  </si>
  <si>
    <t>8----------11</t>
  </si>
  <si>
    <t>8----------12</t>
  </si>
  <si>
    <t>8----------13</t>
  </si>
  <si>
    <t>8----------16</t>
  </si>
  <si>
    <t>8----------19</t>
  </si>
  <si>
    <t>8----------30</t>
  </si>
  <si>
    <t>9----------05</t>
  </si>
  <si>
    <t>9----------08</t>
  </si>
  <si>
    <t>9----------09</t>
  </si>
  <si>
    <t>9----------14</t>
  </si>
  <si>
    <t>9----------17</t>
  </si>
  <si>
    <t>9----------18</t>
  </si>
  <si>
    <t>9----------19</t>
  </si>
  <si>
    <t>9----------20</t>
  </si>
  <si>
    <t>9----------21</t>
  </si>
  <si>
    <t>9----------22</t>
  </si>
  <si>
    <t>11----------15</t>
  </si>
  <si>
    <t>11----------16</t>
  </si>
  <si>
    <t>11----------30</t>
  </si>
  <si>
    <t>10----------25</t>
  </si>
  <si>
    <t>10----------31</t>
  </si>
  <si>
    <t>13----------14</t>
  </si>
  <si>
    <t>15------ --09</t>
  </si>
  <si>
    <t>22---------07</t>
  </si>
  <si>
    <t>22--------10</t>
  </si>
  <si>
    <t>22--------21</t>
  </si>
  <si>
    <t>22--------26</t>
  </si>
  <si>
    <t>22--------31</t>
  </si>
  <si>
    <t>34--------06</t>
  </si>
  <si>
    <t>34--------13</t>
  </si>
  <si>
    <t>32--------00</t>
  </si>
  <si>
    <t>19--------00</t>
  </si>
  <si>
    <t>19--------17</t>
  </si>
  <si>
    <t>19--------23</t>
  </si>
  <si>
    <t>19--------25</t>
  </si>
  <si>
    <t>19--------29</t>
  </si>
  <si>
    <t>19--------30</t>
  </si>
  <si>
    <t>25--------05</t>
  </si>
  <si>
    <t>25--------06</t>
  </si>
  <si>
    <t>25--------16</t>
  </si>
  <si>
    <t>25--------19</t>
  </si>
  <si>
    <t>25-------28</t>
  </si>
  <si>
    <t>Abdurasol s/ofazal khaliq.molve</t>
  </si>
  <si>
    <t>22----08</t>
  </si>
  <si>
    <t>AKBAR HUSAIN S/Oakbar jan</t>
  </si>
  <si>
    <t>Moh;Sahibzadgan kb</t>
  </si>
  <si>
    <t>AKBAR HUSAIN S/O    akbar jan</t>
  </si>
  <si>
    <t>DR MOHD IKRAM</t>
  </si>
  <si>
    <t>MALAK ABAD DHERAI  baba G</t>
  </si>
  <si>
    <t>SOYE Gas development company</t>
  </si>
  <si>
    <t>main road dherai</t>
  </si>
  <si>
    <t>14-----16</t>
  </si>
  <si>
    <t>19------------10</t>
  </si>
  <si>
    <t>19-------------25</t>
  </si>
  <si>
    <t>880082 port used for 880570</t>
  </si>
  <si>
    <t>19-------------09</t>
  </si>
  <si>
    <t>880147 port used for 880554</t>
  </si>
  <si>
    <t>MOH;RAHMANI MASJEED KB</t>
  </si>
  <si>
    <t>MIAN BAKHTY ZAIB  M.store</t>
  </si>
  <si>
    <t>19--------------01</t>
  </si>
  <si>
    <t>880161 port used for 880546</t>
  </si>
  <si>
    <t xml:space="preserve">M. ALAM KHAN </t>
  </si>
  <si>
    <t>11-----------19</t>
  </si>
  <si>
    <t>11-----------18</t>
  </si>
  <si>
    <t>port  used for</t>
  </si>
  <si>
    <t>880395 change to 880506 port</t>
  </si>
  <si>
    <t>880509 port used for 880092</t>
  </si>
  <si>
    <t>8--------------30</t>
  </si>
  <si>
    <t>880437 changed to 880 434 port</t>
  </si>
  <si>
    <t>880268 port used for 880367</t>
  </si>
  <si>
    <t>880166 changed to 880259 port</t>
  </si>
  <si>
    <t>11-----------06</t>
  </si>
  <si>
    <t>880259 port used for 880166</t>
  </si>
  <si>
    <t>880288 changed to 880285 port</t>
  </si>
  <si>
    <t>880285 port used for 880288</t>
  </si>
  <si>
    <t>Jehan Zaib s/o gulshan</t>
  </si>
  <si>
    <t>33---------21</t>
  </si>
  <si>
    <t>33-------16</t>
  </si>
  <si>
    <t>SHAHIBAGH Damghar Road</t>
  </si>
  <si>
    <t>IJAZ ALI KHAN S/O Akbar khan</t>
  </si>
  <si>
    <t>Moh;Kass koza bandai</t>
  </si>
  <si>
    <t xml:space="preserve">DR-ANAYAT KHAN </t>
  </si>
  <si>
    <t>CABLE P--8</t>
  </si>
  <si>
    <t>MOH: GANSHALE DR</t>
  </si>
  <si>
    <t>T CAB PAIR</t>
  </si>
  <si>
    <t>FAZAL MALIK</t>
  </si>
  <si>
    <t>MOH : SIGRAM ROAD</t>
  </si>
  <si>
    <t>13-------16</t>
  </si>
  <si>
    <t xml:space="preserve">FAZAL MALIK </t>
  </si>
  <si>
    <t>SIGRAM ROAD MOH: NEHAR ABAD KB</t>
  </si>
  <si>
    <t>T.CABLE PAIR</t>
  </si>
  <si>
    <t>T-CAB PAIR</t>
  </si>
  <si>
    <t>33-----05</t>
  </si>
  <si>
    <t xml:space="preserve">M.IRSHAD </t>
  </si>
  <si>
    <t>TOYE PAIR</t>
  </si>
  <si>
    <t>12-----------22</t>
  </si>
  <si>
    <t>BAKHTYAR MOLV SAB</t>
  </si>
  <si>
    <t>MOH-SHAHE BAGH DAMGHAR</t>
  </si>
  <si>
    <t xml:space="preserve">M.YASIN </t>
  </si>
  <si>
    <t>THE BANK OF PUNJAB</t>
  </si>
  <si>
    <t>MOH;BALAKHTY NO-2 KN</t>
  </si>
  <si>
    <t>12------12</t>
  </si>
  <si>
    <t>12-----13</t>
  </si>
  <si>
    <t>12-----14</t>
  </si>
  <si>
    <t>MOH:BALAKHTE 2 KBANDAI</t>
  </si>
  <si>
    <t xml:space="preserve">T P </t>
  </si>
  <si>
    <t>32----------09</t>
  </si>
  <si>
    <t>32------22</t>
  </si>
  <si>
    <t>443/403</t>
  </si>
  <si>
    <t>6--------22</t>
  </si>
  <si>
    <t>6-------17</t>
  </si>
  <si>
    <t>6---------16</t>
  </si>
  <si>
    <t>6--------1</t>
  </si>
  <si>
    <t xml:space="preserve"> 6-------8</t>
  </si>
  <si>
    <t>10--------18</t>
  </si>
  <si>
    <t>6-----------08</t>
  </si>
  <si>
    <t>M.alam (cpe)ptcl</t>
  </si>
  <si>
    <t>6-------2</t>
  </si>
  <si>
    <t>SADIQOLLAH S/O  WZIR ZADA</t>
  </si>
  <si>
    <t>Mashal travel egency sig -chowk KB.</t>
  </si>
  <si>
    <t>moh;shahi Bagh Damghar</t>
  </si>
  <si>
    <t>6-------------2</t>
  </si>
  <si>
    <t>Mashal travel egancy</t>
  </si>
  <si>
    <t>sig -chowk kb</t>
  </si>
  <si>
    <t>6-----------31</t>
  </si>
  <si>
    <t>MOH;Dherakai  (miagan)</t>
  </si>
  <si>
    <t>7-----------14</t>
  </si>
  <si>
    <t>AFTAB HUSAIN S/O SAID mir Ali Jan</t>
  </si>
  <si>
    <t>10----------7</t>
  </si>
  <si>
    <t>Ajmal khan s/o Mia G</t>
  </si>
  <si>
    <t>moh;Dherakai  kb</t>
  </si>
  <si>
    <t>10-------------23</t>
  </si>
  <si>
    <t>H.B.L-KOZA BANDAI</t>
  </si>
  <si>
    <t>MAIN ROAD Sig -Chowk</t>
  </si>
  <si>
    <t>10----------27</t>
  </si>
  <si>
    <t>10----------30</t>
  </si>
  <si>
    <t>11----------00</t>
  </si>
  <si>
    <t>10---------15</t>
  </si>
  <si>
    <t>H.B.L   -Habib Bank koza bandai</t>
  </si>
  <si>
    <t xml:space="preserve">Main Road-sig -Chowk </t>
  </si>
  <si>
    <t>16---------5</t>
  </si>
  <si>
    <t>SIG -Road    koza Bandai</t>
  </si>
  <si>
    <t>67</t>
  </si>
  <si>
    <t>3</t>
  </si>
  <si>
    <t>Adalat Khan s/o Sultanat Khan</t>
  </si>
  <si>
    <t>moh Gulistan koza bandai</t>
  </si>
  <si>
    <t>ajab khan s/o Bacha mama(late)</t>
  </si>
  <si>
    <t>SIGRAM ROAD (Doghalgy)</t>
  </si>
  <si>
    <t>M.Hayat s/o Golam Khan Rasol</t>
  </si>
  <si>
    <t>Moh-Ghalikhail-shahi Bagh KB</t>
  </si>
  <si>
    <t>13---------05</t>
  </si>
  <si>
    <t>13---------03</t>
  </si>
  <si>
    <t>ADALAT Khan S/Osultanat Khan</t>
  </si>
  <si>
    <t>Moh,Gulistan KB.</t>
  </si>
  <si>
    <t>M.Hayat s/o  Golam Khan Rasool</t>
  </si>
  <si>
    <t>Moh,Ghalikhail KB,</t>
  </si>
  <si>
    <t>6-------------12</t>
  </si>
  <si>
    <t>6+7</t>
  </si>
  <si>
    <t>DR-Abdossamad Khan</t>
  </si>
  <si>
    <t>Moh,Golistan Dherai</t>
  </si>
  <si>
    <t>11------------21</t>
  </si>
  <si>
    <t>11------------20</t>
  </si>
  <si>
    <t>Amjad s/o jaja</t>
  </si>
  <si>
    <t>MOH: Malakanana KB</t>
  </si>
  <si>
    <t>14---------06</t>
  </si>
  <si>
    <t>Moh;Malakanana KB</t>
  </si>
  <si>
    <t>Nasa khan s/o said ummat khan</t>
  </si>
  <si>
    <t>Nasar kahan s/o said ummat khan</t>
  </si>
  <si>
    <t>Moh;Shahi Bagh  KB</t>
  </si>
  <si>
    <t>moh;shahi Bagh KB</t>
  </si>
  <si>
    <t>Moh;Dherakai KB</t>
  </si>
  <si>
    <t>Abdusamad s/o Abdul Ghani</t>
  </si>
  <si>
    <t>Moh;Balakhty no-2 Ganshal KB</t>
  </si>
  <si>
    <t>14--------17</t>
  </si>
  <si>
    <t>14---------19</t>
  </si>
  <si>
    <t>MOH;BALAKHTY no-2 Ganshal KB.</t>
  </si>
  <si>
    <t>Moh;Balakhty masjeed ganshal</t>
  </si>
  <si>
    <t>MOH;SHAHEEN KB</t>
  </si>
  <si>
    <t>BACHA SAEED S/O N-SAEED</t>
  </si>
  <si>
    <t>MOH;GAN shal  msak dri</t>
  </si>
  <si>
    <t>15--------13</t>
  </si>
  <si>
    <t xml:space="preserve">HOSTAL BOYES -MOH BALAKHTY </t>
  </si>
  <si>
    <t>15------15</t>
  </si>
  <si>
    <t>BACHA SAEED S/O  Naik saeed</t>
  </si>
  <si>
    <t>moh;MSAK FRONT GANSHAL KB.DRI</t>
  </si>
  <si>
    <t>JAHAN ZAIB S/O GULSHAN</t>
  </si>
  <si>
    <t>MOLA JAN -MOH;BALAKHTY NO1</t>
  </si>
  <si>
    <t>880060 fort used for 880063</t>
  </si>
  <si>
    <t>880039 fort used for 880067</t>
  </si>
  <si>
    <t>fort dis able</t>
  </si>
  <si>
    <t>change to 880039 fort</t>
  </si>
  <si>
    <t>AFTAB HUSAIN MIAN</t>
  </si>
  <si>
    <t>MOH;DARAKAI KB</t>
  </si>
  <si>
    <t>DR MOHD iKRAM</t>
  </si>
  <si>
    <t>15-----------29</t>
  </si>
  <si>
    <t>15--------29</t>
  </si>
  <si>
    <t>DR-Nasar Khan</t>
  </si>
  <si>
    <t>moh;Alfalah Masjeed balakhty</t>
  </si>
  <si>
    <t>16---------22</t>
  </si>
  <si>
    <t>DR-Nasar khan s/o Abdul Wahid</t>
  </si>
  <si>
    <t>Moh;Alfalah Masjeed balakhti-2</t>
  </si>
  <si>
    <t>KB.</t>
  </si>
  <si>
    <t>M.Rasool Khan</t>
  </si>
  <si>
    <t>Dherai Chowk main road dri</t>
  </si>
  <si>
    <t>DRI CHOWK DRI</t>
  </si>
  <si>
    <t>M.RASOOL KHAN</t>
  </si>
  <si>
    <t>khan Akbar s/o ihsanullah</t>
  </si>
  <si>
    <t>4+5</t>
  </si>
  <si>
    <t>M.Arif Khan s/o Anat Khan</t>
  </si>
  <si>
    <t>Moh;shaheen KB</t>
  </si>
  <si>
    <t>Khan Akbar s/o Ihsanullah</t>
  </si>
  <si>
    <t>moh;balakhti kb</t>
  </si>
  <si>
    <t>22---------24</t>
  </si>
  <si>
    <t>Moh;Shaheen KB</t>
  </si>
  <si>
    <t>33--------22</t>
  </si>
  <si>
    <t>M.AZIM KHAN S/O Lajbar khan</t>
  </si>
  <si>
    <t>moh;shaheedran KB</t>
  </si>
  <si>
    <t>7---------11</t>
  </si>
  <si>
    <t>Moh;Shaheedran KB</t>
  </si>
  <si>
    <t xml:space="preserve">MOH: UMAR BIN KHITAB    KB                   </t>
  </si>
  <si>
    <t>SAAD KHAN  S/O Abdul Baqi</t>
  </si>
  <si>
    <t xml:space="preserve">Moh;Alfalah Masjeed  Dri </t>
  </si>
  <si>
    <t>31-----06</t>
  </si>
  <si>
    <t>SAAD S/O Abdul Baqi</t>
  </si>
  <si>
    <t>Moh;Alfalah Masjeed Dri .</t>
  </si>
  <si>
    <t>11-------20</t>
  </si>
  <si>
    <t>Salman s/o zortalab khan</t>
  </si>
  <si>
    <t>Moh;rahmany masjeed kb</t>
  </si>
  <si>
    <t>6---0---12</t>
  </si>
  <si>
    <t xml:space="preserve">Barkat Ali/Ahmad khan Electric </t>
  </si>
  <si>
    <t>Moh;subhany masjeed ganshal kb</t>
  </si>
  <si>
    <t>Abdul Market kb</t>
  </si>
  <si>
    <t>Haidar ali     Mobile zoon shop</t>
  </si>
  <si>
    <t>15---------0</t>
  </si>
  <si>
    <t>Shahid khan s/o Abdurrashad</t>
  </si>
  <si>
    <t>Moh;Dundashah sig road kb</t>
  </si>
  <si>
    <t>31--------08</t>
  </si>
  <si>
    <t>10-------06</t>
  </si>
  <si>
    <t>Mamon Rasheed</t>
  </si>
  <si>
    <t>Moh; Dunda Shah kb</t>
  </si>
  <si>
    <t>11--------01</t>
  </si>
  <si>
    <t>Raheem Shah</t>
  </si>
  <si>
    <t>21-------11</t>
  </si>
  <si>
    <t>Mushammad Shah property Deel</t>
  </si>
  <si>
    <t>Andar shair Market kb</t>
  </si>
  <si>
    <t>8--------18</t>
  </si>
  <si>
    <t>Iftikhar s/o Monawar khan</t>
  </si>
  <si>
    <t>Moh;BismiLLAH Masjeed kb</t>
  </si>
  <si>
    <t>21--------26</t>
  </si>
  <si>
    <t>Mian;Shakirullah</t>
  </si>
  <si>
    <t>Moh;Dherakai kb</t>
  </si>
  <si>
    <t>8--------23</t>
  </si>
  <si>
    <t>21-------31</t>
  </si>
  <si>
    <t>Irfan s/o M.Iqbal</t>
  </si>
  <si>
    <t>Moh;Molano Cham kb</t>
  </si>
  <si>
    <t>15-----14</t>
  </si>
  <si>
    <t>Moh;Gulistan dri</t>
  </si>
  <si>
    <t>Hazrat ALI S/O Abdul kabeer</t>
  </si>
  <si>
    <t>10-----23</t>
  </si>
  <si>
    <t>11--------21</t>
  </si>
  <si>
    <t>Mian Ali Said  shop</t>
  </si>
  <si>
    <t>Moh;Qadar p.School main road kb</t>
  </si>
  <si>
    <t>12--------26</t>
  </si>
  <si>
    <t>Ajaz Qazi</t>
  </si>
  <si>
    <t>Moh;Ghowand khat kb</t>
  </si>
  <si>
    <t xml:space="preserve">Bacha Said </t>
  </si>
  <si>
    <t>koz cham ganshal dri</t>
  </si>
  <si>
    <t>Adnan s/o M.Razaq</t>
  </si>
  <si>
    <t>Moh;kolony dri</t>
  </si>
  <si>
    <t>13------11</t>
  </si>
  <si>
    <t>Zaheer Ahmad</t>
  </si>
  <si>
    <t>14-----12</t>
  </si>
  <si>
    <t>Ibrarul Haq s/o Shahzada</t>
  </si>
  <si>
    <t>11---------06</t>
  </si>
  <si>
    <t>Bakht Biland</t>
  </si>
  <si>
    <t>Moh;Shaheedran sig;road kb</t>
  </si>
  <si>
    <t>13-----19</t>
  </si>
  <si>
    <t>Akhtar Ali s/o Mostaqeem</t>
  </si>
  <si>
    <t>13-------------19</t>
  </si>
  <si>
    <t>AKHTAR ALI  S/O Mustaqeem</t>
  </si>
  <si>
    <t>14-----------12</t>
  </si>
  <si>
    <t>14-----------13</t>
  </si>
  <si>
    <t>M.ARIF KHAN s/o M.RASOOL Khan</t>
  </si>
  <si>
    <t>Salman s/o m.iqbal</t>
  </si>
  <si>
    <t>moh;malakanan kb</t>
  </si>
  <si>
    <t>Moh;Dherai khanan DR.</t>
  </si>
  <si>
    <t>Shoaib Ibrahem s/o M.ibrahem</t>
  </si>
  <si>
    <t>moh;subhani Masjeed kb</t>
  </si>
  <si>
    <t>Qari-M.Ishaq(Madrasa)</t>
  </si>
  <si>
    <t>M.Arif khan s/o M.rasool khan</t>
  </si>
  <si>
    <t>14--------13</t>
  </si>
  <si>
    <t>14--------02</t>
  </si>
  <si>
    <t>Salman khan s/o M.Iqbal</t>
  </si>
  <si>
    <t>10-----06</t>
  </si>
  <si>
    <t>Ahmad khan s/o Rahmat Ali khan</t>
  </si>
  <si>
    <t>moh;Dherai khan</t>
  </si>
  <si>
    <t>34--------09</t>
  </si>
  <si>
    <t>Qari-M.Ishaq sab</t>
  </si>
  <si>
    <t>Moh;subhany masjeed Balakhty no- 2  kb.</t>
  </si>
  <si>
    <t>Shoaib Ibrahem s/o M.Ibrahem</t>
  </si>
  <si>
    <t>MOH; Shelam baba kb</t>
  </si>
  <si>
    <t>MOH; SHELAM BABA KB</t>
  </si>
  <si>
    <t>15---------11</t>
  </si>
  <si>
    <t>15---------10</t>
  </si>
  <si>
    <t>AKBAR ALI-JEWLARS SHOP</t>
  </si>
  <si>
    <t>11--------25</t>
  </si>
  <si>
    <t>AKBAR ALI -JEWLARS SHOP</t>
  </si>
  <si>
    <t>ABDUR RASHEED</t>
  </si>
  <si>
    <t>ABDURRASHEED</t>
  </si>
  <si>
    <t>7--------------10</t>
  </si>
  <si>
    <t>SAMEUL HAQ.Electresion</t>
  </si>
  <si>
    <t>moh-koz cham ganshal</t>
  </si>
  <si>
    <t>7----------10</t>
  </si>
  <si>
    <t>Samiul Haq</t>
  </si>
  <si>
    <t>SHARAFAT ALI  S/O USMAN GHANI</t>
  </si>
  <si>
    <t>MOH;SHAHIBAGH KOZA BANDAI</t>
  </si>
  <si>
    <t>11---------17</t>
  </si>
  <si>
    <t>SHARAFAT ALI S/O USMAN GHANI</t>
  </si>
  <si>
    <t>ABDULLAH S/O Ahmad saeed</t>
  </si>
  <si>
    <t>Moh;Balakhti -no-2 Koza banda</t>
  </si>
  <si>
    <t>13---------01</t>
  </si>
  <si>
    <t>ABDULLAH S/O AHMAD SAEED</t>
  </si>
  <si>
    <t>Moh;Balakhti no-2 koza bandai</t>
  </si>
  <si>
    <t>ASAF ALI S/O SARZAMEEN KHAN</t>
  </si>
  <si>
    <t>Asaf ali s/o sarzameen khan</t>
  </si>
  <si>
    <t>HAZRAT ALI S/O IBRAHEEM</t>
  </si>
  <si>
    <t>MOH;TOKAL ABAD DR-baba g</t>
  </si>
  <si>
    <t>7-------00</t>
  </si>
  <si>
    <t>Hazrat Bilal s/o Ibraheem</t>
  </si>
  <si>
    <t>MOH;TOKAL ABAD DR baba g.</t>
  </si>
  <si>
    <t>ABDUL MARKET Koza bandai</t>
  </si>
  <si>
    <t>6------------15</t>
  </si>
  <si>
    <t>M.RAHMAN ZARGAR -Shope</t>
  </si>
  <si>
    <t>SHARAFAT ALI KHAN</t>
  </si>
  <si>
    <t>Moh'koz cham dri</t>
  </si>
  <si>
    <t>880039  fort change to 880058</t>
  </si>
  <si>
    <t>GULSHAN (teach)S/O GUL ZAMAN</t>
  </si>
  <si>
    <t>7-----------26</t>
  </si>
  <si>
    <t>Sharafat Ali khan</t>
  </si>
  <si>
    <t>12-----02</t>
  </si>
  <si>
    <t>Gulshan(teacher)s/o Golzaman</t>
  </si>
  <si>
    <t>KAKI jan</t>
  </si>
  <si>
    <t xml:space="preserve">SOI GASS COMPANY </t>
  </si>
  <si>
    <t>HAMDAN MOBILE  SHOPE</t>
  </si>
  <si>
    <t>SIG;CHOWK KB</t>
  </si>
  <si>
    <t>AFTAB ALI S/O KHALID KHAN</t>
  </si>
  <si>
    <t>MOH;Shaheen kb</t>
  </si>
  <si>
    <t>BACHA KHAN S/O Gholam khan R</t>
  </si>
  <si>
    <t>GOLSHAN (TEACHAR)</t>
  </si>
  <si>
    <t>15------24</t>
  </si>
  <si>
    <t>25----04</t>
  </si>
  <si>
    <t xml:space="preserve">M. HABIB </t>
  </si>
  <si>
    <t>HAMDAN MOBILE SHOP</t>
  </si>
  <si>
    <t>SOI GASS COMPANY</t>
  </si>
  <si>
    <t>6---------20</t>
  </si>
  <si>
    <t xml:space="preserve">AFTAB ALI S/O KHALID KHAN </t>
  </si>
  <si>
    <t>7----------18</t>
  </si>
  <si>
    <t>BACHA KHAN S/O Gholam khan rasool</t>
  </si>
  <si>
    <t>moh;ghali khail kb</t>
  </si>
  <si>
    <t>Shokat Ali</t>
  </si>
  <si>
    <t>MOH,;tokal Abad Dherai</t>
  </si>
  <si>
    <t>AHMAD MOBILE ZOON</t>
  </si>
  <si>
    <t xml:space="preserve">moh;ganshal Dri-chowk </t>
  </si>
  <si>
    <t>13------24</t>
  </si>
  <si>
    <t xml:space="preserve">SHOKAT ALI </t>
  </si>
  <si>
    <t>MOH;TOKAL ABAD DRI-</t>
  </si>
  <si>
    <t>12-----18</t>
  </si>
  <si>
    <t>MOH;DRI CHOWK KALY ROAD DRI</t>
  </si>
  <si>
    <t>ARMY Caint Koza Bandai</t>
  </si>
  <si>
    <t>ARMY CAINT KB</t>
  </si>
  <si>
    <t>16--------07</t>
  </si>
  <si>
    <t>16--------04</t>
  </si>
  <si>
    <t>16--------28</t>
  </si>
  <si>
    <t>ARMY CAINT KOZA BANDAI</t>
  </si>
  <si>
    <t>KOZA BANDI SIGRAM ROAD</t>
  </si>
  <si>
    <t>KOZA BANDAI SIGRAM ROAD</t>
  </si>
  <si>
    <t>SIG;ROAD KOZA BANDAI</t>
  </si>
  <si>
    <t>fawad s/ofayun</t>
  </si>
  <si>
    <t>SIDDIQOLLAH KHAN</t>
  </si>
  <si>
    <t>14--------11</t>
  </si>
  <si>
    <t>siddiqullah khans/o wazir zada</t>
  </si>
  <si>
    <t>fawad s/o fayun</t>
  </si>
  <si>
    <t>dherai</t>
  </si>
  <si>
    <t>WATAN KHAN CHOWK DR-</t>
  </si>
  <si>
    <t>MOH: SHAHI BAGH KB</t>
  </si>
  <si>
    <t>khan said s/o habiburrahman</t>
  </si>
  <si>
    <t>moh;balakhty no-2 kb</t>
  </si>
  <si>
    <t>khan said  s/o habiburrahman</t>
  </si>
  <si>
    <t>Waqas s/o Akbar Ali (zargar)</t>
  </si>
  <si>
    <t>M.ILLYAS S/O PEER Muhammad</t>
  </si>
  <si>
    <t>Abdul Kabir(teachir)</t>
  </si>
  <si>
    <t>MOH: GULISTAN  masjeed kb</t>
  </si>
  <si>
    <t>IMRAN S/O    WATAN KHAN</t>
  </si>
  <si>
    <t>DHERAI CHOWK DRI</t>
  </si>
  <si>
    <t>MOH;BALAKHTY no-2 kb</t>
  </si>
  <si>
    <t>M.ILLYAS S/O M.ISMAIL(SHOPE</t>
  </si>
  <si>
    <t>QARI-ZAKA ULLAH</t>
  </si>
  <si>
    <t>ALHILAL SYSTEM SCHOOL DRI</t>
  </si>
  <si>
    <t>22--------14</t>
  </si>
  <si>
    <t>31------19</t>
  </si>
  <si>
    <t>IMRAN S/O WATAN KHAN</t>
  </si>
  <si>
    <t>8-----------22</t>
  </si>
  <si>
    <t>RAHMAT ALI(NIMS COLLOGE</t>
  </si>
  <si>
    <t>12-----30</t>
  </si>
  <si>
    <t>NIMS-SCHOOL KOZ CHAM DRI</t>
  </si>
  <si>
    <t>DHERAI GHANSHAL</t>
  </si>
  <si>
    <t>33------28</t>
  </si>
  <si>
    <t>ABDUL KABIR (TEACHIR)</t>
  </si>
  <si>
    <t>10------05</t>
  </si>
  <si>
    <t>FAZAL RAHMAN</t>
  </si>
  <si>
    <t>MOH;BHU KOLONY DRI</t>
  </si>
  <si>
    <t>31---------16</t>
  </si>
  <si>
    <t xml:space="preserve">FAZAL RAHMAN </t>
  </si>
  <si>
    <t>MOH;BHU COLONY-DRI</t>
  </si>
  <si>
    <t>16---------19</t>
  </si>
  <si>
    <t>QARI-ZAKAULLAH-ALHILAL SCHOOL</t>
  </si>
  <si>
    <t>MOH;KOLONY DRI GANSHAL</t>
  </si>
  <si>
    <t>22---------11</t>
  </si>
  <si>
    <t>WAZIR ZADA (KOLAL)</t>
  </si>
  <si>
    <t>khursheed ali(f.malik-makan)</t>
  </si>
  <si>
    <t>KHURSHED ALI(F.MALIK QWATER)</t>
  </si>
  <si>
    <t>MOH;NEHER ABAD KB.</t>
  </si>
  <si>
    <t>M.SALEEM(TEACHIR)</t>
  </si>
  <si>
    <t>SIG-ROAD DANDASHAH</t>
  </si>
  <si>
    <t>MOH;DANDA-SHAH SIG ROD-KB</t>
  </si>
  <si>
    <t>IHSAN ELLAHI</t>
  </si>
  <si>
    <t>MOH;LFALAH MASJEED DRI</t>
  </si>
  <si>
    <t>25--------18</t>
  </si>
  <si>
    <t>6----------28</t>
  </si>
  <si>
    <t>M.ILYAS- S/O-M.ISMAIL</t>
  </si>
  <si>
    <t>RAHMAT ALI(NIMS SCHOOL)</t>
  </si>
  <si>
    <t>KOZ CHAM DRI</t>
  </si>
  <si>
    <t>18-----------00</t>
  </si>
  <si>
    <t>18-----------03</t>
  </si>
  <si>
    <t>18-----------04</t>
  </si>
  <si>
    <t>18-----------05</t>
  </si>
  <si>
    <t>18-----------06</t>
  </si>
  <si>
    <t>18-----------07</t>
  </si>
  <si>
    <t>18-----------08</t>
  </si>
  <si>
    <t>18-----------09</t>
  </si>
  <si>
    <t>18-----------10</t>
  </si>
  <si>
    <t>18-----------11</t>
  </si>
  <si>
    <t>18-----------12</t>
  </si>
  <si>
    <t>18-----------13</t>
  </si>
  <si>
    <t>18-----------14</t>
  </si>
  <si>
    <t>18-----------15</t>
  </si>
  <si>
    <t>18-----------16</t>
  </si>
  <si>
    <t>18-----------17</t>
  </si>
  <si>
    <t>18-----------18</t>
  </si>
  <si>
    <t>18-----------19</t>
  </si>
  <si>
    <t>18-----------20</t>
  </si>
  <si>
    <t>18-----------21</t>
  </si>
  <si>
    <t>18-----------22</t>
  </si>
  <si>
    <t>18-----------23</t>
  </si>
  <si>
    <t>18-----------24</t>
  </si>
  <si>
    <t>18-----------25</t>
  </si>
  <si>
    <t>18-----------26</t>
  </si>
  <si>
    <t>18-----------27</t>
  </si>
  <si>
    <t>18-----------28</t>
  </si>
  <si>
    <t>18-----------29</t>
  </si>
  <si>
    <t>18-----------30</t>
  </si>
  <si>
    <t>18-----------31</t>
  </si>
  <si>
    <t>20------------10</t>
  </si>
  <si>
    <t>20------------00</t>
  </si>
  <si>
    <t>20------------01</t>
  </si>
  <si>
    <t>20------------02</t>
  </si>
  <si>
    <t>20------------03</t>
  </si>
  <si>
    <t>20------------04</t>
  </si>
  <si>
    <t>20------------05</t>
  </si>
  <si>
    <t>20------------08</t>
  </si>
  <si>
    <t>20------------07</t>
  </si>
  <si>
    <t>20------------09</t>
  </si>
  <si>
    <t>20------------11</t>
  </si>
  <si>
    <t>20------------12</t>
  </si>
  <si>
    <t>20------------13</t>
  </si>
  <si>
    <t>20------------14</t>
  </si>
  <si>
    <t>20------------15</t>
  </si>
  <si>
    <t>20------------16</t>
  </si>
  <si>
    <t>20------------20</t>
  </si>
  <si>
    <t>20------------18</t>
  </si>
  <si>
    <t>20------------19</t>
  </si>
  <si>
    <t>20------------21</t>
  </si>
  <si>
    <t>20------------22</t>
  </si>
  <si>
    <t>20------------23</t>
  </si>
  <si>
    <t>20------------24</t>
  </si>
  <si>
    <t>20------------25</t>
  </si>
  <si>
    <t>20------------26</t>
  </si>
  <si>
    <t>20------------27</t>
  </si>
  <si>
    <t>20------------29</t>
  </si>
  <si>
    <t>20------------28</t>
  </si>
  <si>
    <t>20------------30</t>
  </si>
  <si>
    <t>20------------31</t>
  </si>
  <si>
    <t>23-----------00</t>
  </si>
  <si>
    <t>23----------01</t>
  </si>
  <si>
    <t>23----------02</t>
  </si>
  <si>
    <t>23-----------03</t>
  </si>
  <si>
    <t>23-----------04</t>
  </si>
  <si>
    <t>23-----------05</t>
  </si>
  <si>
    <t>23-----------06</t>
  </si>
  <si>
    <t>23-----------07</t>
  </si>
  <si>
    <t>23-----------08</t>
  </si>
  <si>
    <t>23-----------09</t>
  </si>
  <si>
    <t>23-----------10</t>
  </si>
  <si>
    <t>23-----------11</t>
  </si>
  <si>
    <t>23-----------12</t>
  </si>
  <si>
    <t>23-----------13</t>
  </si>
  <si>
    <t>23-----------14</t>
  </si>
  <si>
    <t>23-----------15</t>
  </si>
  <si>
    <t>23-----------16</t>
  </si>
  <si>
    <t>23-----------17</t>
  </si>
  <si>
    <t>23-----------18</t>
  </si>
  <si>
    <t>23-----------19</t>
  </si>
  <si>
    <t>23-----------20</t>
  </si>
  <si>
    <t>23-----------21</t>
  </si>
  <si>
    <t>23-----------22</t>
  </si>
  <si>
    <t>23-----------23</t>
  </si>
  <si>
    <t>23-----------24</t>
  </si>
  <si>
    <t>23-----------25</t>
  </si>
  <si>
    <t>23-----------26</t>
  </si>
  <si>
    <t>23-----------27</t>
  </si>
  <si>
    <t>23-----------28</t>
  </si>
  <si>
    <t>23-----------29</t>
  </si>
  <si>
    <t>23-----------30</t>
  </si>
  <si>
    <t>23-----------31</t>
  </si>
  <si>
    <t>18-----------01</t>
  </si>
  <si>
    <t>18-----------02</t>
  </si>
  <si>
    <t>19------------01</t>
  </si>
  <si>
    <t>19------------02</t>
  </si>
  <si>
    <t>19------------03</t>
  </si>
  <si>
    <t>19------------04</t>
  </si>
  <si>
    <t>19------------05</t>
  </si>
  <si>
    <t>19------------08</t>
  </si>
  <si>
    <t>19------------07</t>
  </si>
  <si>
    <t>19------------09</t>
  </si>
  <si>
    <t>19------------11</t>
  </si>
  <si>
    <t>19------------12</t>
  </si>
  <si>
    <t>19------------13</t>
  </si>
  <si>
    <t>19------------14</t>
  </si>
  <si>
    <t>19------------15</t>
  </si>
  <si>
    <t>19------------16</t>
  </si>
  <si>
    <t>19------------20</t>
  </si>
  <si>
    <t xml:space="preserve">880434 fort used for  880 437 </t>
  </si>
  <si>
    <t>19------------18</t>
  </si>
  <si>
    <t>19------------19</t>
  </si>
  <si>
    <t>19------------21</t>
  </si>
  <si>
    <t>19------------22</t>
  </si>
  <si>
    <t>19------------23</t>
  </si>
  <si>
    <t>19------------24</t>
  </si>
  <si>
    <t>19------------25</t>
  </si>
  <si>
    <t>19------------26</t>
  </si>
  <si>
    <t>19------------27</t>
  </si>
  <si>
    <t>19------------28</t>
  </si>
  <si>
    <t>19------------29</t>
  </si>
  <si>
    <t>19------------30</t>
  </si>
  <si>
    <t>19------------31</t>
  </si>
  <si>
    <t>20------------06</t>
  </si>
  <si>
    <t>20------------17</t>
  </si>
  <si>
    <t>21------------00</t>
  </si>
  <si>
    <t>21------------01</t>
  </si>
  <si>
    <t>21------------02</t>
  </si>
  <si>
    <t>21------------03</t>
  </si>
  <si>
    <t>21------------04</t>
  </si>
  <si>
    <t>21------------05</t>
  </si>
  <si>
    <t>21------------06</t>
  </si>
  <si>
    <t>21------------07</t>
  </si>
  <si>
    <t>21------------08</t>
  </si>
  <si>
    <t>21------------09</t>
  </si>
  <si>
    <t>21------------10</t>
  </si>
  <si>
    <t>21------------11</t>
  </si>
  <si>
    <t>21------------12</t>
  </si>
  <si>
    <t>21------------13</t>
  </si>
  <si>
    <t>21------------14</t>
  </si>
  <si>
    <t>21------------15</t>
  </si>
  <si>
    <t>21------------16</t>
  </si>
  <si>
    <t>21------------17</t>
  </si>
  <si>
    <t>21------------18</t>
  </si>
  <si>
    <t>21------------19</t>
  </si>
  <si>
    <t>21------------20</t>
  </si>
  <si>
    <t>21------------21</t>
  </si>
  <si>
    <t>21------------22</t>
  </si>
  <si>
    <t>21------------23</t>
  </si>
  <si>
    <t>21------------24</t>
  </si>
  <si>
    <t>21------------26</t>
  </si>
  <si>
    <t>21------------27</t>
  </si>
  <si>
    <t>21------------28</t>
  </si>
  <si>
    <t>21------------29</t>
  </si>
  <si>
    <t>21------------30</t>
  </si>
  <si>
    <t>21------------31</t>
  </si>
  <si>
    <t>22------------00</t>
  </si>
  <si>
    <t>Ahmad khan S/O Rahmat ali khan</t>
  </si>
  <si>
    <t>22------------01</t>
  </si>
  <si>
    <t>22------------02</t>
  </si>
  <si>
    <t>22------------03</t>
  </si>
  <si>
    <t>22------------04</t>
  </si>
  <si>
    <t>22------------31</t>
  </si>
  <si>
    <t>22------------05</t>
  </si>
  <si>
    <t>22------------06</t>
  </si>
  <si>
    <t>22------------07</t>
  </si>
  <si>
    <t>22------------08</t>
  </si>
  <si>
    <t>22------------09</t>
  </si>
  <si>
    <t>22------------10</t>
  </si>
  <si>
    <t>22------------11</t>
  </si>
  <si>
    <t>22------------12</t>
  </si>
  <si>
    <t>22------------14</t>
  </si>
  <si>
    <t>22------------13</t>
  </si>
  <si>
    <t>22------------15</t>
  </si>
  <si>
    <t>22------------16</t>
  </si>
  <si>
    <t>22------------17</t>
  </si>
  <si>
    <t>22------------18</t>
  </si>
  <si>
    <t>22------------19</t>
  </si>
  <si>
    <t>22------------20</t>
  </si>
  <si>
    <t>22------------21</t>
  </si>
  <si>
    <t>22------------22</t>
  </si>
  <si>
    <t>22------------23</t>
  </si>
  <si>
    <t>22------------24</t>
  </si>
  <si>
    <t>22------------25</t>
  </si>
  <si>
    <t>22------------26</t>
  </si>
  <si>
    <t>22------------27</t>
  </si>
  <si>
    <t>22------------28</t>
  </si>
  <si>
    <t>22------------29</t>
  </si>
  <si>
    <t>22------------30</t>
  </si>
  <si>
    <t>24------------00</t>
  </si>
  <si>
    <t>M.rahman s/o F.kareem</t>
  </si>
  <si>
    <t>KHAIBAR BANK</t>
  </si>
  <si>
    <t>MAIN ROAD KB.</t>
  </si>
  <si>
    <t>FORT USED FOR 880554</t>
  </si>
  <si>
    <t>ALI  KHAN</t>
  </si>
  <si>
    <t>MOH;KHOWAR CHAM DR</t>
  </si>
  <si>
    <t>24------------01</t>
  </si>
  <si>
    <t>24------------02</t>
  </si>
  <si>
    <t>24------------03</t>
  </si>
  <si>
    <t>24------------04</t>
  </si>
  <si>
    <t>24------------05</t>
  </si>
  <si>
    <t>24------------06</t>
  </si>
  <si>
    <t>24------------07</t>
  </si>
  <si>
    <t>24------------08</t>
  </si>
  <si>
    <t>24------------09</t>
  </si>
  <si>
    <t>24------------11</t>
  </si>
  <si>
    <t>24------------10</t>
  </si>
  <si>
    <t>24------------12</t>
  </si>
  <si>
    <t>24------------13</t>
  </si>
  <si>
    <t>24------------14</t>
  </si>
  <si>
    <t>24------------15</t>
  </si>
  <si>
    <t>24------------16</t>
  </si>
  <si>
    <t>24------------17</t>
  </si>
  <si>
    <t>880552 CHANG FORT TO 880557</t>
  </si>
  <si>
    <t>24------------18</t>
  </si>
  <si>
    <t>24------------19</t>
  </si>
  <si>
    <t>24------------20</t>
  </si>
  <si>
    <t>24------------21</t>
  </si>
  <si>
    <t>24------------22</t>
  </si>
  <si>
    <t>24------------23</t>
  </si>
  <si>
    <t>24------------24</t>
  </si>
  <si>
    <t>24------------25</t>
  </si>
  <si>
    <t>24------------26</t>
  </si>
  <si>
    <t>24------------27</t>
  </si>
  <si>
    <t>24------------28</t>
  </si>
  <si>
    <t>24------------29</t>
  </si>
  <si>
    <t>24------------30</t>
  </si>
  <si>
    <t>24------------31</t>
  </si>
  <si>
    <t>19-----------00</t>
  </si>
  <si>
    <t>21------------25</t>
  </si>
  <si>
    <t>19------------17</t>
  </si>
  <si>
    <t>19------------06</t>
  </si>
  <si>
    <t>25------------02</t>
  </si>
  <si>
    <t>25------------01</t>
  </si>
  <si>
    <t>25------------03</t>
  </si>
  <si>
    <t>25------------04</t>
  </si>
  <si>
    <t>25------------05</t>
  </si>
  <si>
    <t>25------------06</t>
  </si>
  <si>
    <t>25------------07</t>
  </si>
  <si>
    <t>25------------08</t>
  </si>
  <si>
    <t>25------------09</t>
  </si>
  <si>
    <t>25------------10</t>
  </si>
  <si>
    <t>25------------11</t>
  </si>
  <si>
    <t>25------------12</t>
  </si>
  <si>
    <t>25------------13</t>
  </si>
  <si>
    <t>25------------15</t>
  </si>
  <si>
    <t>25------------16</t>
  </si>
  <si>
    <t>25------------17</t>
  </si>
  <si>
    <t>25------------18</t>
  </si>
  <si>
    <t>25------------19</t>
  </si>
  <si>
    <t>25------------20</t>
  </si>
  <si>
    <t>25------------21</t>
  </si>
  <si>
    <t>25------------22</t>
  </si>
  <si>
    <t>25------------23</t>
  </si>
  <si>
    <t>25------------24</t>
  </si>
  <si>
    <t>25------------26</t>
  </si>
  <si>
    <t>25------------27</t>
  </si>
  <si>
    <t>25------------28</t>
  </si>
  <si>
    <t>25------------29</t>
  </si>
  <si>
    <t>25------------30</t>
  </si>
  <si>
    <t>25------------31</t>
  </si>
  <si>
    <t>25-----------00</t>
  </si>
  <si>
    <t>25------------25</t>
  </si>
  <si>
    <t>7--------------7</t>
  </si>
  <si>
    <t>7--------------11</t>
  </si>
  <si>
    <t>7--------------28</t>
  </si>
  <si>
    <t>7--------------21</t>
  </si>
  <si>
    <t>8---------------00</t>
  </si>
  <si>
    <t>FORT used for 880052</t>
  </si>
  <si>
    <t>80074 fort used for 880109</t>
  </si>
  <si>
    <t>880109  chang to 880074 fort</t>
  </si>
  <si>
    <t>880129 no shift to 880127 no fort</t>
  </si>
  <si>
    <t>fort faulty</t>
  </si>
  <si>
    <t>SHAMShe KHAN -(subhan ali)</t>
  </si>
  <si>
    <t>880120 fort used for 880119</t>
  </si>
  <si>
    <t>10-------------06</t>
  </si>
  <si>
    <t xml:space="preserve">Mamoon Rashid </t>
  </si>
  <si>
    <t>AJMAL KHAN  S/O MIAN -G</t>
  </si>
  <si>
    <t>UMAR RAHMAN-MOBILE ZOON</t>
  </si>
  <si>
    <t>NANA Market koza bandai</t>
  </si>
  <si>
    <t>Nana markit koza bandai</t>
  </si>
  <si>
    <t>UMAR RAHMAN-M.Zoon-shope</t>
  </si>
  <si>
    <t>AMJAD -</t>
  </si>
  <si>
    <t>Moh-balakhty koza bandai</t>
  </si>
  <si>
    <t xml:space="preserve">AMJAD </t>
  </si>
  <si>
    <t>9--------02</t>
  </si>
  <si>
    <t>IKRAM-ULHAQ S/O NISARULHAQ</t>
  </si>
  <si>
    <t>IKRAM UL HAQ S/O NISAR UL HAQ</t>
  </si>
  <si>
    <t>MOH;GHALI KHAIL KB-</t>
  </si>
  <si>
    <t>ISRAR S/O AMANULLAH KHAN</t>
  </si>
  <si>
    <t>Moh;ganshal dri.</t>
  </si>
  <si>
    <t>MUHAMMAD NABI S/O MULTAN</t>
  </si>
  <si>
    <t>MOH;BALAKHTY QADAR School</t>
  </si>
  <si>
    <t>kb</t>
  </si>
  <si>
    <t>m.nabi s/o multan</t>
  </si>
  <si>
    <t>moh;balakhty qadar school kb</t>
  </si>
  <si>
    <t>22------13</t>
  </si>
  <si>
    <t>BURHA/ZIA-U-DEEN</t>
  </si>
  <si>
    <t>DAMGHAR(HEAD MASTER SAB)</t>
  </si>
  <si>
    <t>AMJAD S/O SHAIR ZADA</t>
  </si>
  <si>
    <t>MOH;GHANSHAL DRI</t>
  </si>
  <si>
    <t>BARKAT ALI S/O SOHRAB</t>
  </si>
  <si>
    <t>MOH;BALAKHTY NO-2 K.B</t>
  </si>
  <si>
    <t>MUHAMMAD AYAZ S/O FARID</t>
  </si>
  <si>
    <t>FORT CHANGE TO 880500</t>
  </si>
  <si>
    <t>FORT USED FOR 880544</t>
  </si>
  <si>
    <t>BURHAN/ZIA-U-DEEN</t>
  </si>
  <si>
    <t>MOH;DAMHGAR -VILLAGE</t>
  </si>
  <si>
    <t>FAYAZ AHMAD S/O RASHED AHMAD-</t>
  </si>
  <si>
    <t>FAYAZ AHMAD S/O RASHEED AHMAD</t>
  </si>
  <si>
    <t>32--------29</t>
  </si>
  <si>
    <t>M.SHAIR S/O NAWAB</t>
  </si>
  <si>
    <t>MOH.BALAKHTY KB</t>
  </si>
  <si>
    <t>AKHTAR ALI S/O JAVAID BACHA</t>
  </si>
  <si>
    <t>MOH.BALAKHTY KB MAIN ROAD</t>
  </si>
  <si>
    <t>AKHTAR ALI s/o javaid bacha</t>
  </si>
  <si>
    <t>moh;balakhty main road kb</t>
  </si>
  <si>
    <t>m.abdullah(grees foods compny</t>
  </si>
  <si>
    <t>moh;ganshal dri</t>
  </si>
  <si>
    <t>M.Abdullah (grees foods copny</t>
  </si>
  <si>
    <t>MOH;ganshal dri.</t>
  </si>
  <si>
    <t>6------------9</t>
  </si>
  <si>
    <t>RAHMAT KARAM</t>
  </si>
  <si>
    <t>UMAR ALI S/O BAHROS</t>
  </si>
  <si>
    <t>MOH;KHUAR CHAM DRI</t>
  </si>
  <si>
    <t>15------01</t>
  </si>
  <si>
    <t>UMAR ALI S/O BAHROZ</t>
  </si>
  <si>
    <t>MOH;KHWAR CHAM DRI</t>
  </si>
  <si>
    <t>RAHMAT KARAM S/O F-KARAM</t>
  </si>
  <si>
    <t>JAVEDA ALI  S/O NOR RAHIM</t>
  </si>
  <si>
    <t>moh-koz cham ganshal DRI</t>
  </si>
  <si>
    <t>20----------24</t>
  </si>
  <si>
    <t>JAVAID ALI S/O NOOR RAHIM</t>
  </si>
  <si>
    <t>SARDAR ALI S/O AMIR MUHAMM</t>
  </si>
  <si>
    <t>MOH: KOZ CHAM DRI</t>
  </si>
  <si>
    <t>20---------09</t>
  </si>
  <si>
    <t>SARDAR ALI S/O AMIR MUHAMMAD</t>
  </si>
  <si>
    <t>MOH;KOZ CHAM DRI</t>
  </si>
  <si>
    <t>M.SOHAIL KHAN S/O Akbar khan</t>
  </si>
  <si>
    <t>MOH: ganshal dri</t>
  </si>
  <si>
    <t>Ayaz asghar(abdul Aziz)shopkeep</t>
  </si>
  <si>
    <t>moh;golISTAN  dri</t>
  </si>
  <si>
    <t>Asghar ayaz(Aabdul aziz)shopkeper</t>
  </si>
  <si>
    <t>moh;golistan dri</t>
  </si>
  <si>
    <t>21---06</t>
  </si>
  <si>
    <t>m.Sohail s/o akbar khan</t>
  </si>
  <si>
    <t>MOH;Ganshal Dri.</t>
  </si>
  <si>
    <t>6---0-----21</t>
  </si>
  <si>
    <t>m.solaiman s/o ghani rahman</t>
  </si>
  <si>
    <t>SHOUKAT ALI S/O BAHADAR ALI</t>
  </si>
  <si>
    <t>6-----------14</t>
  </si>
  <si>
    <t>tye pair</t>
  </si>
  <si>
    <t>DFA-pair no-</t>
  </si>
  <si>
    <t>javaid khan(DRS wala)</t>
  </si>
  <si>
    <t>moh;gulistan school ground.KB</t>
  </si>
  <si>
    <t>GOFRA NULLAH</t>
  </si>
  <si>
    <t>M.AYAZ S/O ALI SHAIR</t>
  </si>
  <si>
    <t>M.IKRAM S/O M.SALEEM</t>
  </si>
  <si>
    <t>Moh;GHLIKHAIL KB</t>
  </si>
  <si>
    <t>15---------28</t>
  </si>
  <si>
    <t>GOFRAN ULLAH</t>
  </si>
  <si>
    <t>MOH;Ghanshal dri</t>
  </si>
  <si>
    <t>10-------17</t>
  </si>
  <si>
    <t>MOH;Umar bin khatab kb</t>
  </si>
  <si>
    <t>10---------3</t>
  </si>
  <si>
    <t>m.ikram s/o m.saleem</t>
  </si>
  <si>
    <t>19--------27</t>
  </si>
  <si>
    <t>BARKAT ALI S/O HUSSAIN  GUL</t>
  </si>
  <si>
    <t>12-----29</t>
  </si>
  <si>
    <t>BARKAT ALI S/O HUSSAIN GUL</t>
  </si>
  <si>
    <t>M.RAHMAN S/O M.NASEEM</t>
  </si>
  <si>
    <t>MOH;GANSHAL-GOLISTAN DR</t>
  </si>
  <si>
    <t>7---------------4</t>
  </si>
  <si>
    <t>MOH;Gnshal golistan dri</t>
  </si>
  <si>
    <t>M.IQBAL S/O Bakht sherawan</t>
  </si>
  <si>
    <t>M.SHOAIB S/O BAROZ KHAN</t>
  </si>
  <si>
    <t>Moh;golistan kb</t>
  </si>
  <si>
    <t>Moh ;golistan kb</t>
  </si>
  <si>
    <t xml:space="preserve">SHAH ALAM </t>
  </si>
  <si>
    <t>MOH ;BABA G-MALAK ABAD DRI</t>
  </si>
  <si>
    <t>15---------20</t>
  </si>
  <si>
    <t>MOH ;BABA-G;Malak abad dri</t>
  </si>
  <si>
    <t>SHAH ALAM  /mahtab (teacher)</t>
  </si>
  <si>
    <t>TOTAL</t>
  </si>
  <si>
    <t xml:space="preserve"> WORKING</t>
  </si>
  <si>
    <t>WORKING</t>
  </si>
  <si>
    <t>Working</t>
  </si>
  <si>
    <t>SHAIR SHAH S/O Shair afzal</t>
  </si>
  <si>
    <t>Shair shah khan s/o shair afzal khan</t>
  </si>
  <si>
    <t>moh;koz cham dri</t>
  </si>
  <si>
    <t>880481-Fort used</t>
  </si>
  <si>
    <t>HABIB CORPORATION(IFTIKHAR)</t>
  </si>
  <si>
    <t>MOH;Shaheen KB</t>
  </si>
  <si>
    <t>IFtikhar s/o M.ali shah-Habib corp…</t>
  </si>
  <si>
    <t>12----------31</t>
  </si>
  <si>
    <t>M.ALI SHAH</t>
  </si>
  <si>
    <t>22-----------16</t>
  </si>
  <si>
    <t>M. ALI SHAH (Koz cham dri)</t>
  </si>
  <si>
    <t>port change to 880528</t>
  </si>
  <si>
    <t>M.SOLAIMAN S/O GHANI Rahman</t>
  </si>
  <si>
    <t>M.RAZAQ  S/O M-Shafiaullah</t>
  </si>
  <si>
    <t>moh;shahi Bagh -Damghar</t>
  </si>
  <si>
    <t>M.Razaq s/o M.Shafiaullah</t>
  </si>
  <si>
    <t>BACHA (LATE)F/O MOOSA</t>
  </si>
  <si>
    <t>M.AZIM KHAN s/o Lajbar Khan             Moh;Shaheedran</t>
  </si>
  <si>
    <t>Mian -RAHAM SHER</t>
  </si>
  <si>
    <t>moh;kas-main road  kb</t>
  </si>
  <si>
    <t>ROHULLAH S/O AMANAT khan</t>
  </si>
  <si>
    <t>MOH;Ganshal dr</t>
  </si>
  <si>
    <t>Emran ali shah S/0  SAID Ali shah</t>
  </si>
  <si>
    <t>Shah Alam s/o m.alam khan(Late</t>
  </si>
  <si>
    <t>Moh;Balakhty kb</t>
  </si>
  <si>
    <t>SHAH ALAM KHAN s/o M.Alam khan</t>
  </si>
  <si>
    <t>10----------29</t>
  </si>
  <si>
    <t>Emran ali shah s/o said ali shah</t>
  </si>
  <si>
    <t>31--------30</t>
  </si>
  <si>
    <t>SHAMS ELLAHI S/O M.SHOAIB</t>
  </si>
  <si>
    <t>Rehan helth center main road dri</t>
  </si>
  <si>
    <t>SHAMS ELLAHI  S/O M.HOAIB</t>
  </si>
  <si>
    <t>REHAN HELTH CENTER DRI</t>
  </si>
  <si>
    <t>21----------13</t>
  </si>
  <si>
    <t>NUMBER FAULTY</t>
  </si>
  <si>
    <t>Moh;ganshal dri chowk dri</t>
  </si>
  <si>
    <t>ghofranudeen  Zargar shop dri</t>
  </si>
  <si>
    <t>Moh; ganshal dri</t>
  </si>
  <si>
    <t>M,iqbal  s/o Bakht SHERAWAN</t>
  </si>
  <si>
    <t>Ghofranudeen  Zargar</t>
  </si>
  <si>
    <t xml:space="preserve">Moh;Zargaran dri ganshal </t>
  </si>
  <si>
    <t>8-----17</t>
  </si>
  <si>
    <t>8------15</t>
  </si>
  <si>
    <t>8------14</t>
  </si>
  <si>
    <t>8------21</t>
  </si>
  <si>
    <t>8------25</t>
  </si>
  <si>
    <t>8------26</t>
  </si>
  <si>
    <t xml:space="preserve">Haji -M. ISMAIL </t>
  </si>
  <si>
    <t>1+10</t>
  </si>
  <si>
    <t>AZHAR RAHMAN S/O F.Rahman</t>
  </si>
  <si>
    <t>KHAISTA BADSHA</t>
  </si>
  <si>
    <t>Khaista Badsha s/o Hamyoun</t>
  </si>
  <si>
    <t>moh;Alfalah masjeed Ganshal Dri</t>
  </si>
  <si>
    <t>11---14</t>
  </si>
  <si>
    <t>M.TAHIR S/O ABDULSABIR</t>
  </si>
  <si>
    <t>Moh;ganshal dri</t>
  </si>
  <si>
    <t>M.TAHIR  S/O ABDUL SABIR</t>
  </si>
  <si>
    <t>11---19</t>
  </si>
  <si>
    <t>BarKAT ALI S/O Husan deyar</t>
  </si>
  <si>
    <t>Barkat Ali  s/o Hosan dyar</t>
  </si>
  <si>
    <t>Damghar</t>
  </si>
  <si>
    <t>10--------12</t>
  </si>
  <si>
    <t>10--------10</t>
  </si>
  <si>
    <t>10--------21</t>
  </si>
  <si>
    <t>25-------29</t>
  </si>
  <si>
    <t>M.IBRAHEEM S/O SHAH BALI JAN</t>
  </si>
  <si>
    <t>Moh;balakhty no-2 KB.</t>
  </si>
  <si>
    <t>Moh;Balakhty no-2 kb</t>
  </si>
  <si>
    <t>M.IBRAHEEM S/O Shah bali jan</t>
  </si>
  <si>
    <t>22-------27</t>
  </si>
  <si>
    <t>Raham Bacha/ Iqbal Hosain</t>
  </si>
  <si>
    <t>Raham Bacha /Iqbal husain</t>
  </si>
  <si>
    <t>22---------20</t>
  </si>
  <si>
    <t xml:space="preserve">MES office  ARMY CANTT </t>
  </si>
  <si>
    <t>ARMY PUBLIC SCHOOL</t>
  </si>
  <si>
    <t>MES-OFFICE =ARMY CANTT</t>
  </si>
  <si>
    <t>SIGRAM ROAD KOZA BANDAI</t>
  </si>
  <si>
    <t>SAJID ALI  S/O USMAN GHANY</t>
  </si>
  <si>
    <t>LAYS OFFICE Rehan medical center dri</t>
  </si>
  <si>
    <t>SAJID ALI (LAYS OFFICE) R.M.C</t>
  </si>
  <si>
    <t>GHANSHAL DRI</t>
  </si>
  <si>
    <t xml:space="preserve">ISRARULLAH S/O Amanullah </t>
  </si>
  <si>
    <t>dri    ghanshal</t>
  </si>
  <si>
    <t>6-------24</t>
  </si>
  <si>
    <t>284/282</t>
  </si>
  <si>
    <t xml:space="preserve">ANWAR ALI S/Obakhroz </t>
  </si>
  <si>
    <t>Moh;Balakhty no-2 KB</t>
  </si>
  <si>
    <t>22------9</t>
  </si>
  <si>
    <t>ANWAR ALI S/O BAKHROZ</t>
  </si>
  <si>
    <t>Rahman Said S/O Hazrat Said</t>
  </si>
  <si>
    <t>Moh;BALAKHTY NO-2 KBs</t>
  </si>
  <si>
    <t>25------------14</t>
  </si>
  <si>
    <t>Rahman Said S/o Hazrat Said</t>
  </si>
  <si>
    <t>Moh;Balakhty no-2  KB</t>
  </si>
  <si>
    <t xml:space="preserve">Sohail Ghafor s/o M.Ayoub </t>
  </si>
  <si>
    <t>Sohail Ghafor S/O m.Ayoub</t>
  </si>
  <si>
    <t>31------26</t>
  </si>
  <si>
    <t>SALMAN S/O INAYAT ULLAH</t>
  </si>
  <si>
    <t>Moh;Khwar Cham main road dri</t>
  </si>
  <si>
    <t>SALMAN S/O Inayat ullah</t>
  </si>
  <si>
    <t xml:space="preserve">MOH;KHWAR CHAM DRI main road </t>
  </si>
  <si>
    <t>6-------31</t>
  </si>
  <si>
    <t>6--------6</t>
  </si>
  <si>
    <t>6-------04</t>
  </si>
  <si>
    <t>Moh;Balakhty  no-2 KB</t>
  </si>
  <si>
    <t>SHAIKH  ZIA ULLAH  SALAFY</t>
  </si>
  <si>
    <t>MADRASA   DRI  AHLEHADEES</t>
  </si>
  <si>
    <t>18-----00</t>
  </si>
  <si>
    <t>ZIAULLAH-MOLV SAB</t>
  </si>
  <si>
    <t>Madrasa -Ahle Hadees dri  khwar cham</t>
  </si>
  <si>
    <t>F-Haseeb   (HOSTAL-BOYES)</t>
  </si>
  <si>
    <t>wjid/Ajab khan s/o M.shah khan</t>
  </si>
  <si>
    <t>Moh;Shah Alam baba KB</t>
  </si>
  <si>
    <t>Wajid s/o Ajab khan</t>
  </si>
  <si>
    <t>Moh;Shahalam BaBa kb</t>
  </si>
  <si>
    <t>DHERAI  kalony</t>
  </si>
  <si>
    <t>ABDUR-RAHMAN s/o Akbar khan</t>
  </si>
  <si>
    <t>Moh;tawkal abad dri khwar cham</t>
  </si>
  <si>
    <t xml:space="preserve">LIQAT ALI S/O= SHERAWAN </t>
  </si>
  <si>
    <t>21-----30</t>
  </si>
  <si>
    <t>ABDUR-RAHMAN S/O Akbar khan</t>
  </si>
  <si>
    <t>ASAD ALI S/O HAMAYOUN</t>
  </si>
  <si>
    <t>ASAD ALI S/O HAMYOUN</t>
  </si>
  <si>
    <t>BARKAT ALI S/O PARWAIZ</t>
  </si>
  <si>
    <t>ALI FILLING STATION DRI</t>
  </si>
  <si>
    <t>19--------21</t>
  </si>
  <si>
    <t>BARKAT Ali  s/o  PARWAIZ</t>
  </si>
  <si>
    <t>ALI FILLING STATION  MAIN ROAD DRI</t>
  </si>
  <si>
    <t>MSAG</t>
  </si>
  <si>
    <t>TYE PAIR</t>
  </si>
  <si>
    <t>195  DPP-10</t>
  </si>
  <si>
    <t>AHMAD ZADA-Behaind msag</t>
  </si>
  <si>
    <t>moh;golistan koza bandai</t>
  </si>
  <si>
    <t xml:space="preserve"> C9A</t>
  </si>
  <si>
    <t xml:space="preserve">DR-SOHAIL AHMAD </t>
  </si>
  <si>
    <t>Moh;Alfalah ganshal Dri</t>
  </si>
  <si>
    <t>9------30</t>
  </si>
  <si>
    <t>9------29</t>
  </si>
  <si>
    <t>DR-SOHAIL AHMAD</t>
  </si>
  <si>
    <t>6------------5</t>
  </si>
  <si>
    <t>RAHMAT ALI SHAH S/O M.Rashid</t>
  </si>
  <si>
    <t>15------28</t>
  </si>
  <si>
    <t>Rahmat Ali Shah s/o M.Rasheed</t>
  </si>
  <si>
    <t>TOTAL       WORKING         NO;73</t>
  </si>
  <si>
    <t>34-------21</t>
  </si>
  <si>
    <t>22------4</t>
  </si>
  <si>
    <t>33---------10</t>
  </si>
  <si>
    <t>AKBAR ALI S/O BAKHT ZAMEN</t>
  </si>
  <si>
    <t>Moh;balakhty no-2 kb</t>
  </si>
  <si>
    <t>MOH:GOLISTAN KB</t>
  </si>
  <si>
    <t>NIAZ S/O MUHAMMAD KHAN</t>
  </si>
  <si>
    <t>16------25</t>
  </si>
  <si>
    <t>AKBAR ALI S/O BAKHT ZAMEEN</t>
  </si>
  <si>
    <t>Moh,BALAKHTY N0-2 KOZA BANDAI</t>
  </si>
  <si>
    <t>31---------07</t>
  </si>
  <si>
    <t>SARDAR-U-DEEN S/O SANOBAR</t>
  </si>
  <si>
    <t>Moh;alfalah masjeed dri</t>
  </si>
  <si>
    <t>Mumtaz ali khan s/o abdul ahad</t>
  </si>
  <si>
    <t>32-----19</t>
  </si>
  <si>
    <t>SARDAR-U-DEEN s/o sanobar shah</t>
  </si>
  <si>
    <t xml:space="preserve">JawAD S/O sadbar khan </t>
  </si>
  <si>
    <t>Jawad Ali s/o Sadbar khan</t>
  </si>
  <si>
    <t>Rahman Ali (ptcl Employe)</t>
  </si>
  <si>
    <t>Moh;Khwar Cham Dri</t>
  </si>
  <si>
    <t>10-----28</t>
  </si>
  <si>
    <t>RAHMAN ALI(PTCL Employe)</t>
  </si>
  <si>
    <t>IRFAN ALI S/O Sultan Ali(pak post</t>
  </si>
  <si>
    <t>ABDUL MARKET -Koza bandai</t>
  </si>
  <si>
    <t>14-------20</t>
  </si>
  <si>
    <t>Abdul Market kb-MAIN ROAD</t>
  </si>
  <si>
    <t>IRFAN ALI S/O SULTAN ALI(Pak-Post)0ffice</t>
  </si>
  <si>
    <t>Fw: GPF slips for the FY 2019 (Jan to Dec-19)</t>
  </si>
  <si>
    <t>Inbox</t>
  </si>
  <si>
    <t>Jamil Muhammad Khan/BM (Rural) Swat/PTCL</t>
  </si>
  <si>
    <t>Thu, 31 Dec, 15:55 (0 minutes ago)</t>
  </si>
  <si>
    <t>to Imtiaz, Izaz, me</t>
  </si>
  <si>
    <t>Ali jan GPF</t>
  </si>
  <si>
    <t>From: Mohammad Maqsood/Accounts Officer O-O SM HR Coordination/PTCL &lt;Mohammad.Maqsood@ptcl.net.pk&gt;</t>
  </si>
  <si>
    <r>
      <t>Sent:</t>
    </r>
    <r>
      <rPr>
        <sz val="11"/>
        <color rgb="FF000000"/>
        <rFont val="Calibri"/>
        <family val="2"/>
      </rPr>
      <t> Friday, December 18, 2020 7:21 PM</t>
    </r>
  </si>
  <si>
    <t>To: Jamil Muhammad Khan/BM (Rural) Swat/PTCL &lt;Jamil.Muhammad@ptcl.net.pk&gt;</t>
  </si>
  <si>
    <r>
      <t>Subject:</t>
    </r>
    <r>
      <rPr>
        <sz val="11"/>
        <color rgb="FF000000"/>
        <rFont val="Calibri"/>
        <family val="2"/>
      </rPr>
      <t> GPF slips for the FY 2019 (Jan to Dec-19)</t>
    </r>
  </si>
  <si>
    <t>Dear ALI JAN</t>
  </si>
  <si>
    <t>Below is the GPF slip (Provisional) for the Financial Year 2019 (Jan to Dec-19) as per available record.</t>
  </si>
  <si>
    <t>PAKISTAN TELECOMMUNICATION COMPANY LIMITED</t>
  </si>
  <si>
    <t>MANAGER (HR COORDINATION), PTCL, LAHORE</t>
  </si>
  <si>
    <t>Annual Statement of GP Fund Up to December-2019 (Provisional)</t>
  </si>
  <si>
    <t>P-Subarea</t>
  </si>
  <si>
    <t>RGM (NTR-I ) Peshawar</t>
  </si>
  <si>
    <t>Cost Center</t>
  </si>
  <si>
    <t>BM OPS, Swat</t>
  </si>
  <si>
    <r>
      <t>GPF No</t>
    </r>
    <r>
      <rPr>
        <sz val="10"/>
        <color rgb="FF0F243E"/>
        <rFont val="Arial Rounded MT Bold"/>
        <family val="2"/>
      </rPr>
      <t>.</t>
    </r>
  </si>
  <si>
    <t>Personal No  </t>
  </si>
  <si>
    <t>Name:</t>
  </si>
  <si>
    <t>ALI JAN</t>
  </si>
  <si>
    <t>Pay Scale</t>
  </si>
  <si>
    <t>SG - 3</t>
  </si>
  <si>
    <t>Father’s Name</t>
  </si>
  <si>
    <t>AKBAR JAN</t>
  </si>
  <si>
    <t>Designation:</t>
  </si>
  <si>
    <t>Customer Support Representative</t>
  </si>
  <si>
    <t>Month</t>
  </si>
  <si>
    <t>Subs</t>
  </si>
  <si>
    <t>Refund of Adv.</t>
  </si>
  <si>
    <t>Withdrawal</t>
  </si>
  <si>
    <t>Amount in Rupees</t>
  </si>
  <si>
    <t>Opening  Balance</t>
  </si>
  <si>
    <t>Total Subscription</t>
  </si>
  <si>
    <t>Total Refund of Adv.</t>
  </si>
  <si>
    <t>Total Deposit (Sub+ROA)</t>
  </si>
  <si>
    <t>Profit @ 15%</t>
  </si>
  <si>
    <t>Gross Total</t>
  </si>
  <si>
    <t>Total Withdrawal</t>
  </si>
  <si>
    <t>Closing Balance up to Dec -2019</t>
  </si>
  <si>
    <t>Total</t>
  </si>
  <si>
    <t>Note:-</t>
  </si>
  <si>
    <t>The balances are provisional and subject to revise on disclosure of any error/omission at any stage.</t>
  </si>
  <si>
    <t>If any error comes to the knowledge of the subscriber, please bring the same to the notice of the Accounts Officer/Assistant Manager GPF within a week.</t>
  </si>
  <si>
    <t>Regards!</t>
  </si>
  <si>
    <t>  Muhammad Maqsood</t>
  </si>
  <si>
    <t>  Accounts Officer (GPF Database)</t>
  </si>
  <si>
    <t>  Ph:042-37238132</t>
  </si>
  <si>
    <t>  Cell-0333-4884472</t>
  </si>
  <si>
    <t>...</t>
  </si>
  <si>
    <t>[Message clipped]  View entire message</t>
  </si>
  <si>
    <t>ReplyReply to allForward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</si>
</sst>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rgb="FF09431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4"/>
      <name val="Calibri"/>
      <family val="2"/>
      <scheme val="minor"/>
    </font>
    <font>
      <u/>
      <sz val="14"/>
      <color rgb="FFC00000"/>
      <name val="Calibri"/>
      <family val="2"/>
      <scheme val="minor"/>
    </font>
    <font>
      <sz val="12"/>
      <color rgb="FF09431F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4"/>
      <color rgb="FF202124"/>
      <name val="Arial"/>
      <family val="2"/>
    </font>
    <font>
      <sz val="18"/>
      <color rgb="FF202124"/>
      <name val="Arial"/>
      <family val="2"/>
    </font>
    <font>
      <sz val="14"/>
      <color rgb="FF222222"/>
      <name val="Arial"/>
      <family val="2"/>
    </font>
    <font>
      <sz val="14"/>
      <color rgb="FF666666"/>
      <name val="Arial"/>
      <family val="2"/>
    </font>
    <font>
      <sz val="11"/>
      <color theme="1"/>
      <name val="Arial"/>
      <family val="2"/>
    </font>
    <font>
      <b/>
      <sz val="13.5"/>
      <color rgb="FF202124"/>
      <name val="Arial"/>
      <family val="2"/>
    </font>
    <font>
      <sz val="11"/>
      <color rgb="FF222222"/>
      <name val="Arial"/>
      <family val="2"/>
    </font>
    <font>
      <sz val="11"/>
      <color rgb="FF5F6368"/>
      <name val="Arial"/>
      <family val="2"/>
    </font>
    <font>
      <sz val="11"/>
      <color rgb="FF444444"/>
      <name val="Arial"/>
      <family val="2"/>
    </font>
    <font>
      <sz val="12"/>
      <color rgb="FF222222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rgb="FF222222"/>
      <name val="Calibri"/>
      <family val="2"/>
    </font>
    <font>
      <sz val="10"/>
      <color rgb="FF0F243E"/>
      <name val="Arial Rounded MT Bold"/>
      <family val="2"/>
    </font>
    <font>
      <sz val="11"/>
      <color rgb="FF0F243E"/>
      <name val="Arial Rounded MT Bold"/>
      <family val="2"/>
    </font>
    <font>
      <b/>
      <sz val="10"/>
      <color rgb="FF0F243E"/>
      <name val="Arial Rounded MT Bold"/>
      <family val="2"/>
    </font>
    <font>
      <sz val="8"/>
      <color rgb="FF0F243E"/>
      <name val="Arial Rounded MT Bold"/>
      <family val="2"/>
    </font>
    <font>
      <b/>
      <u/>
      <sz val="10"/>
      <color rgb="FF0F243E"/>
      <name val="Arial Rounded MT Bold"/>
      <family val="2"/>
    </font>
    <font>
      <b/>
      <sz val="11"/>
      <color rgb="FF0F243E"/>
      <name val="Calibri"/>
      <family val="2"/>
    </font>
    <font>
      <sz val="11"/>
      <color rgb="FF0F243E"/>
      <name val="Calibri"/>
      <family val="2"/>
    </font>
    <font>
      <sz val="11"/>
      <color rgb="FF5F6368"/>
      <name val="Arial"/>
      <family val="2"/>
    </font>
    <font>
      <u/>
      <sz val="11"/>
      <color theme="1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rgb="FF222222"/>
      </bottom>
      <diagonal/>
    </border>
    <border>
      <left/>
      <right/>
      <top style="thin">
        <color rgb="FF222222"/>
      </top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3" fillId="20" borderId="0" applyNumberFormat="0" applyBorder="0" applyAlignment="0" applyProtection="0"/>
    <xf numFmtId="0" fontId="24" fillId="21" borderId="0" applyNumberFormat="0" applyBorder="0" applyAlignment="0" applyProtection="0"/>
    <xf numFmtId="0" fontId="25" fillId="22" borderId="7" applyNumberFormat="0" applyAlignment="0" applyProtection="0"/>
    <xf numFmtId="0" fontId="26" fillId="23" borderId="8" applyNumberFormat="0" applyAlignment="0" applyProtection="0"/>
    <xf numFmtId="0" fontId="27" fillId="23" borderId="7" applyNumberFormat="0" applyAlignment="0" applyProtection="0"/>
    <xf numFmtId="0" fontId="28" fillId="0" borderId="9" applyNumberFormat="0" applyFill="0" applyAlignment="0" applyProtection="0"/>
    <xf numFmtId="0" fontId="29" fillId="24" borderId="10" applyNumberFormat="0" applyAlignment="0" applyProtection="0"/>
    <xf numFmtId="0" fontId="5" fillId="0" borderId="0" applyNumberFormat="0" applyFill="0" applyBorder="0" applyAlignment="0" applyProtection="0"/>
    <xf numFmtId="0" fontId="18" fillId="25" borderId="11" applyNumberFormat="0" applyFont="0" applyAlignment="0" applyProtection="0"/>
    <xf numFmtId="0" fontId="30" fillId="0" borderId="0" applyNumberFormat="0" applyFill="0" applyBorder="0" applyAlignment="0" applyProtection="0"/>
    <xf numFmtId="0" fontId="4" fillId="0" borderId="12" applyNumberFormat="0" applyFill="0" applyAlignment="0" applyProtection="0"/>
    <xf numFmtId="0" fontId="6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18" fillId="47" borderId="0" applyNumberFormat="0" applyBorder="0" applyAlignment="0" applyProtection="0"/>
    <xf numFmtId="0" fontId="18" fillId="48" borderId="0" applyNumberFormat="0" applyBorder="0" applyAlignment="0" applyProtection="0"/>
    <xf numFmtId="0" fontId="6" fillId="49" borderId="0" applyNumberFormat="0" applyBorder="0" applyAlignment="0" applyProtection="0"/>
    <xf numFmtId="0" fontId="64" fillId="0" borderId="0" applyNumberFormat="0" applyFill="0" applyBorder="0" applyAlignment="0" applyProtection="0"/>
  </cellStyleXfs>
  <cellXfs count="46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5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 readingOrder="1"/>
    </xf>
    <xf numFmtId="0" fontId="2" fillId="5" borderId="1" xfId="0" applyFont="1" applyFill="1" applyBorder="1"/>
    <xf numFmtId="0" fontId="5" fillId="4" borderId="1" xfId="0" applyFont="1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0" fillId="4" borderId="1" xfId="0" applyNumberFormat="1" applyFill="1" applyBorder="1"/>
    <xf numFmtId="0" fontId="6" fillId="5" borderId="1" xfId="0" applyFont="1" applyFill="1" applyBorder="1" applyAlignment="1">
      <alignment horizontal="left"/>
    </xf>
    <xf numFmtId="0" fontId="0" fillId="6" borderId="1" xfId="0" applyFill="1" applyBorder="1"/>
    <xf numFmtId="0" fontId="5" fillId="0" borderId="1" xfId="0" applyFont="1" applyBorder="1"/>
    <xf numFmtId="0" fontId="4" fillId="4" borderId="1" xfId="0" applyFont="1" applyFill="1" applyBorder="1"/>
    <xf numFmtId="0" fontId="4" fillId="0" borderId="1" xfId="0" applyFont="1" applyBorder="1"/>
    <xf numFmtId="0" fontId="0" fillId="0" borderId="1" xfId="0" applyFont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0" fontId="2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11" borderId="3" xfId="0" applyFill="1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5" borderId="0" xfId="0" applyFont="1" applyFill="1"/>
    <xf numFmtId="0" fontId="11" fillId="5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0" fillId="12" borderId="0" xfId="0" applyFill="1"/>
    <xf numFmtId="0" fontId="10" fillId="12" borderId="0" xfId="0" applyFont="1" applyFill="1" applyAlignment="1">
      <alignment horizontal="left"/>
    </xf>
    <xf numFmtId="0" fontId="2" fillId="4" borderId="1" xfId="1" applyFont="1" applyFill="1" applyBorder="1" applyAlignment="1">
      <alignment horizontal="center"/>
    </xf>
    <xf numFmtId="0" fontId="16" fillId="7" borderId="1" xfId="0" applyFont="1" applyFill="1" applyBorder="1" applyAlignment="1">
      <alignment horizontal="left"/>
    </xf>
    <xf numFmtId="0" fontId="16" fillId="7" borderId="1" xfId="0" applyFont="1" applyFill="1" applyBorder="1" applyAlignment="1">
      <alignment horizontal="left" vertical="top"/>
    </xf>
    <xf numFmtId="0" fontId="16" fillId="7" borderId="1" xfId="0" applyFont="1" applyFill="1" applyBorder="1"/>
    <xf numFmtId="0" fontId="0" fillId="3" borderId="0" xfId="0" applyFill="1"/>
    <xf numFmtId="0" fontId="10" fillId="3" borderId="0" xfId="0" applyFont="1" applyFill="1" applyAlignment="1">
      <alignment horizontal="left"/>
    </xf>
    <xf numFmtId="0" fontId="0" fillId="5" borderId="0" xfId="0" applyFill="1"/>
    <xf numFmtId="0" fontId="0" fillId="0" borderId="1" xfId="0" applyFont="1" applyBorder="1"/>
    <xf numFmtId="0" fontId="0" fillId="0" borderId="0" xfId="0" applyFill="1" applyAlignment="1">
      <alignment horizontal="left"/>
    </xf>
    <xf numFmtId="0" fontId="0" fillId="8" borderId="0" xfId="0" applyFill="1"/>
    <xf numFmtId="0" fontId="10" fillId="8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0" fontId="13" fillId="8" borderId="0" xfId="0" applyFont="1" applyFill="1" applyAlignment="1">
      <alignment horizontal="left"/>
    </xf>
    <xf numFmtId="0" fontId="0" fillId="0" borderId="0" xfId="0" applyFill="1"/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13" borderId="0" xfId="0" applyFill="1"/>
    <xf numFmtId="0" fontId="11" fillId="13" borderId="0" xfId="0" applyFont="1" applyFill="1" applyAlignment="1">
      <alignment horizontal="left"/>
    </xf>
    <xf numFmtId="0" fontId="13" fillId="13" borderId="0" xfId="0" applyFont="1" applyFill="1" applyAlignment="1">
      <alignment horizontal="left"/>
    </xf>
    <xf numFmtId="0" fontId="0" fillId="9" borderId="0" xfId="0" applyFill="1"/>
    <xf numFmtId="0" fontId="11" fillId="9" borderId="0" xfId="0" applyFont="1" applyFill="1" applyAlignment="1">
      <alignment horizontal="left"/>
    </xf>
    <xf numFmtId="0" fontId="13" fillId="9" borderId="0" xfId="0" applyFont="1" applyFill="1" applyAlignment="1">
      <alignment horizontal="left"/>
    </xf>
    <xf numFmtId="0" fontId="0" fillId="14" borderId="0" xfId="0" applyFill="1"/>
    <xf numFmtId="0" fontId="10" fillId="14" borderId="0" xfId="0" applyFont="1" applyFill="1" applyAlignment="1">
      <alignment horizontal="left"/>
    </xf>
    <xf numFmtId="0" fontId="11" fillId="14" borderId="0" xfId="0" applyFont="1" applyFill="1" applyAlignment="1">
      <alignment horizontal="left"/>
    </xf>
    <xf numFmtId="0" fontId="13" fillId="14" borderId="0" xfId="0" applyFont="1" applyFill="1" applyAlignment="1">
      <alignment horizontal="left"/>
    </xf>
    <xf numFmtId="0" fontId="12" fillId="14" borderId="0" xfId="0" applyFont="1" applyFill="1"/>
    <xf numFmtId="0" fontId="0" fillId="15" borderId="0" xfId="0" applyFill="1"/>
    <xf numFmtId="0" fontId="0" fillId="15" borderId="1" xfId="0" applyFill="1" applyBorder="1" applyAlignment="1">
      <alignment horizontal="left"/>
    </xf>
    <xf numFmtId="0" fontId="0" fillId="15" borderId="1" xfId="0" applyFill="1" applyBorder="1"/>
    <xf numFmtId="0" fontId="10" fillId="15" borderId="0" xfId="0" applyFont="1" applyFill="1" applyAlignment="1">
      <alignment horizontal="left"/>
    </xf>
    <xf numFmtId="0" fontId="12" fillId="11" borderId="3" xfId="0" applyFont="1" applyFill="1" applyBorder="1" applyAlignment="1">
      <alignment horizontal="left"/>
    </xf>
    <xf numFmtId="0" fontId="14" fillId="15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13" fillId="3" borderId="0" xfId="0" applyFont="1" applyFill="1"/>
    <xf numFmtId="0" fontId="0" fillId="16" borderId="0" xfId="0" applyFill="1"/>
    <xf numFmtId="0" fontId="11" fillId="16" borderId="0" xfId="0" applyFont="1" applyFill="1" applyAlignment="1">
      <alignment horizontal="left"/>
    </xf>
    <xf numFmtId="0" fontId="0" fillId="17" borderId="0" xfId="0" applyFill="1"/>
    <xf numFmtId="0" fontId="0" fillId="7" borderId="0" xfId="0" applyFill="1"/>
    <xf numFmtId="0" fontId="11" fillId="0" borderId="0" xfId="0" applyFont="1"/>
    <xf numFmtId="0" fontId="13" fillId="8" borderId="0" xfId="0" applyFont="1" applyFill="1"/>
    <xf numFmtId="0" fontId="10" fillId="8" borderId="0" xfId="0" applyFont="1" applyFill="1"/>
    <xf numFmtId="0" fontId="12" fillId="5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3" fillId="18" borderId="0" xfId="0" applyFont="1" applyFill="1" applyAlignment="1">
      <alignment horizontal="left"/>
    </xf>
    <xf numFmtId="0" fontId="11" fillId="18" borderId="0" xfId="0" applyFont="1" applyFill="1" applyAlignment="1">
      <alignment horizontal="left"/>
    </xf>
    <xf numFmtId="0" fontId="0" fillId="18" borderId="0" xfId="0" applyFill="1"/>
    <xf numFmtId="0" fontId="0" fillId="14" borderId="0" xfId="0" applyFill="1" applyAlignment="1">
      <alignment horizontal="left"/>
    </xf>
    <xf numFmtId="0" fontId="17" fillId="14" borderId="0" xfId="0" applyFont="1" applyFill="1" applyAlignment="1">
      <alignment horizontal="left"/>
    </xf>
    <xf numFmtId="0" fontId="11" fillId="8" borderId="0" xfId="0" applyFont="1" applyFill="1"/>
    <xf numFmtId="0" fontId="13" fillId="14" borderId="0" xfId="0" applyFont="1" applyFill="1"/>
    <xf numFmtId="0" fontId="12" fillId="14" borderId="0" xfId="0" applyFont="1" applyFill="1" applyAlignment="1">
      <alignment horizontal="left"/>
    </xf>
    <xf numFmtId="0" fontId="0" fillId="4" borderId="1" xfId="0" applyNumberFormat="1" applyFill="1" applyBorder="1" applyAlignment="1">
      <alignment horizontal="left"/>
    </xf>
    <xf numFmtId="0" fontId="12" fillId="0" borderId="0" xfId="0" applyFont="1" applyFill="1" applyAlignment="1">
      <alignment horizontal="left"/>
    </xf>
    <xf numFmtId="0" fontId="13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/>
    <xf numFmtId="0" fontId="11" fillId="19" borderId="0" xfId="0" applyFont="1" applyFill="1" applyAlignment="1">
      <alignment horizontal="left"/>
    </xf>
    <xf numFmtId="0" fontId="13" fillId="19" borderId="0" xfId="0" applyFont="1" applyFill="1" applyAlignment="1">
      <alignment horizontal="left"/>
    </xf>
    <xf numFmtId="0" fontId="0" fillId="19" borderId="0" xfId="0" applyFill="1"/>
    <xf numFmtId="0" fontId="13" fillId="17" borderId="0" xfId="0" applyFont="1" applyFill="1"/>
    <xf numFmtId="0" fontId="0" fillId="0" borderId="1" xfId="0" applyFill="1" applyBorder="1"/>
    <xf numFmtId="0" fontId="0" fillId="3" borderId="1" xfId="0" applyFill="1" applyBorder="1"/>
    <xf numFmtId="0" fontId="0" fillId="18" borderId="1" xfId="0" applyFill="1" applyBorder="1"/>
    <xf numFmtId="0" fontId="11" fillId="0" borderId="0" xfId="0" applyFont="1" applyFill="1"/>
    <xf numFmtId="0" fontId="31" fillId="0" borderId="0" xfId="0" applyFont="1"/>
    <xf numFmtId="0" fontId="13" fillId="0" borderId="0" xfId="0" applyFont="1"/>
    <xf numFmtId="0" fontId="13" fillId="0" borderId="0" xfId="0" applyFont="1" applyFill="1"/>
    <xf numFmtId="0" fontId="16" fillId="7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3" fillId="7" borderId="0" xfId="0" applyFont="1" applyFill="1" applyAlignment="1">
      <alignment horizontal="left"/>
    </xf>
    <xf numFmtId="0" fontId="13" fillId="11" borderId="3" xfId="0" applyFont="1" applyFill="1" applyBorder="1" applyAlignment="1">
      <alignment horizontal="left"/>
    </xf>
    <xf numFmtId="0" fontId="13" fillId="16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3" fillId="4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/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13" fillId="7" borderId="0" xfId="0" applyFont="1" applyFill="1"/>
    <xf numFmtId="0" fontId="13" fillId="11" borderId="3" xfId="0" applyFont="1" applyFill="1" applyBorder="1"/>
    <xf numFmtId="0" fontId="11" fillId="5" borderId="0" xfId="0" applyFont="1" applyFill="1"/>
    <xf numFmtId="0" fontId="13" fillId="16" borderId="0" xfId="0" applyFont="1" applyFill="1"/>
    <xf numFmtId="0" fontId="15" fillId="7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3" fillId="11" borderId="2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 vertical="top"/>
    </xf>
    <xf numFmtId="0" fontId="13" fillId="4" borderId="1" xfId="0" applyFont="1" applyFill="1" applyBorder="1"/>
    <xf numFmtId="0" fontId="11" fillId="4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Fill="1" applyBorder="1" applyAlignment="1">
      <alignment horizontal="left"/>
    </xf>
    <xf numFmtId="0" fontId="10" fillId="0" borderId="1" xfId="0" applyFont="1" applyBorder="1"/>
    <xf numFmtId="0" fontId="14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10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0" fillId="50" borderId="1" xfId="0" applyFill="1" applyBorder="1"/>
    <xf numFmtId="0" fontId="0" fillId="50" borderId="1" xfId="0" applyFill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3" fillId="50" borderId="1" xfId="0" applyFont="1" applyFill="1" applyBorder="1" applyAlignment="1">
      <alignment horizontal="left"/>
    </xf>
    <xf numFmtId="0" fontId="13" fillId="50" borderId="1" xfId="0" applyFont="1" applyFill="1" applyBorder="1"/>
    <xf numFmtId="0" fontId="12" fillId="4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left" vertical="top"/>
    </xf>
    <xf numFmtId="0" fontId="0" fillId="50" borderId="0" xfId="0" applyFill="1"/>
    <xf numFmtId="0" fontId="13" fillId="50" borderId="0" xfId="0" applyFont="1" applyFill="1" applyAlignment="1">
      <alignment horizontal="left"/>
    </xf>
    <xf numFmtId="0" fontId="8" fillId="0" borderId="1" xfId="0" applyFont="1" applyFill="1" applyBorder="1"/>
    <xf numFmtId="0" fontId="10" fillId="0" borderId="1" xfId="0" applyFont="1" applyFill="1" applyBorder="1"/>
    <xf numFmtId="0" fontId="2" fillId="50" borderId="1" xfId="0" applyFont="1" applyFill="1" applyBorder="1"/>
    <xf numFmtId="0" fontId="13" fillId="50" borderId="0" xfId="0" applyFont="1" applyFill="1"/>
    <xf numFmtId="0" fontId="10" fillId="3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top"/>
    </xf>
    <xf numFmtId="0" fontId="13" fillId="0" borderId="1" xfId="0" applyFont="1" applyFill="1" applyBorder="1"/>
    <xf numFmtId="0" fontId="12" fillId="19" borderId="0" xfId="0" applyFont="1" applyFill="1" applyAlignment="1">
      <alignment horizontal="left"/>
    </xf>
    <xf numFmtId="0" fontId="2" fillId="4" borderId="1" xfId="0" applyFont="1" applyFill="1" applyBorder="1" applyAlignment="1">
      <alignment horizontal="right" vertical="center"/>
    </xf>
    <xf numFmtId="0" fontId="17" fillId="0" borderId="0" xfId="0" applyFont="1" applyFill="1" applyAlignment="1">
      <alignment horizontal="left"/>
    </xf>
    <xf numFmtId="0" fontId="17" fillId="8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13" fillId="0" borderId="0" xfId="0" applyFont="1" applyBorder="1" applyAlignment="1">
      <alignment horizontal="left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 vertical="top"/>
    </xf>
    <xf numFmtId="0" fontId="0" fillId="0" borderId="0" xfId="0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 vertical="top"/>
    </xf>
    <xf numFmtId="16" fontId="0" fillId="0" borderId="1" xfId="0" applyNumberFormat="1" applyFill="1" applyBorder="1" applyAlignment="1">
      <alignment horizontal="left"/>
    </xf>
    <xf numFmtId="0" fontId="2" fillId="0" borderId="1" xfId="0" applyFont="1" applyFill="1" applyBorder="1"/>
    <xf numFmtId="0" fontId="6" fillId="0" borderId="1" xfId="0" applyFont="1" applyFill="1" applyBorder="1"/>
    <xf numFmtId="0" fontId="9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33" fillId="0" borderId="0" xfId="0" applyFont="1" applyBorder="1" applyAlignment="1">
      <alignment horizontal="left" vertical="top"/>
    </xf>
    <xf numFmtId="0" fontId="0" fillId="0" borderId="0" xfId="0" applyFill="1" applyAlignment="1">
      <alignment horizontal="center"/>
    </xf>
    <xf numFmtId="0" fontId="11" fillId="4" borderId="13" xfId="0" applyFont="1" applyFill="1" applyBorder="1" applyAlignment="1">
      <alignment horizontal="left"/>
    </xf>
    <xf numFmtId="0" fontId="13" fillId="4" borderId="13" xfId="0" applyFont="1" applyFill="1" applyBorder="1" applyAlignment="1">
      <alignment horizontal="left"/>
    </xf>
    <xf numFmtId="0" fontId="13" fillId="4" borderId="13" xfId="0" applyFont="1" applyFill="1" applyBorder="1"/>
    <xf numFmtId="0" fontId="13" fillId="0" borderId="13" xfId="0" applyFont="1" applyBorder="1"/>
    <xf numFmtId="0" fontId="13" fillId="4" borderId="14" xfId="0" applyFont="1" applyFill="1" applyBorder="1" applyAlignment="1">
      <alignment horizontal="left" vertical="top"/>
    </xf>
    <xf numFmtId="0" fontId="13" fillId="4" borderId="14" xfId="0" applyFont="1" applyFill="1" applyBorder="1" applyAlignment="1">
      <alignment horizontal="left"/>
    </xf>
    <xf numFmtId="0" fontId="13" fillId="4" borderId="14" xfId="0" applyFont="1" applyFill="1" applyBorder="1"/>
    <xf numFmtId="0" fontId="13" fillId="0" borderId="14" xfId="0" applyFont="1" applyBorder="1"/>
    <xf numFmtId="0" fontId="11" fillId="14" borderId="17" xfId="0" applyFont="1" applyFill="1" applyBorder="1"/>
    <xf numFmtId="0" fontId="11" fillId="3" borderId="17" xfId="0" applyFont="1" applyFill="1" applyBorder="1"/>
    <xf numFmtId="0" fontId="11" fillId="0" borderId="17" xfId="0" applyFont="1" applyBorder="1"/>
    <xf numFmtId="0" fontId="11" fillId="0" borderId="20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0" fontId="11" fillId="0" borderId="17" xfId="0" applyFont="1" applyFill="1" applyBorder="1"/>
    <xf numFmtId="0" fontId="11" fillId="17" borderId="17" xfId="0" applyFont="1" applyFill="1" applyBorder="1"/>
    <xf numFmtId="0" fontId="32" fillId="0" borderId="17" xfId="0" applyFont="1" applyBorder="1" applyAlignment="1">
      <alignment horizontal="left"/>
    </xf>
    <xf numFmtId="0" fontId="31" fillId="0" borderId="17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17" xfId="0" applyFont="1" applyBorder="1" applyAlignment="1">
      <alignment horizontal="left"/>
    </xf>
    <xf numFmtId="0" fontId="0" fillId="0" borderId="0" xfId="0" applyFont="1"/>
    <xf numFmtId="0" fontId="10" fillId="0" borderId="0" xfId="0" applyFont="1"/>
    <xf numFmtId="0" fontId="3" fillId="0" borderId="0" xfId="0" applyFont="1" applyFill="1"/>
    <xf numFmtId="0" fontId="2" fillId="0" borderId="0" xfId="0" applyFont="1" applyFill="1"/>
    <xf numFmtId="0" fontId="13" fillId="0" borderId="0" xfId="0" applyFont="1" applyAlignment="1">
      <alignment horizontal="right"/>
    </xf>
    <xf numFmtId="0" fontId="11" fillId="0" borderId="22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34" fillId="0" borderId="1" xfId="0" applyFont="1" applyFill="1" applyBorder="1"/>
    <xf numFmtId="0" fontId="0" fillId="51" borderId="1" xfId="0" applyFill="1" applyBorder="1"/>
    <xf numFmtId="0" fontId="0" fillId="5" borderId="1" xfId="0" applyFill="1" applyBorder="1"/>
    <xf numFmtId="0" fontId="0" fillId="13" borderId="1" xfId="0" applyFill="1" applyBorder="1" applyAlignment="1">
      <alignment horizontal="left"/>
    </xf>
    <xf numFmtId="0" fontId="0" fillId="13" borderId="1" xfId="0" applyFill="1" applyBorder="1"/>
    <xf numFmtId="0" fontId="0" fillId="52" borderId="1" xfId="0" applyFill="1" applyBorder="1" applyAlignment="1">
      <alignment horizontal="left"/>
    </xf>
    <xf numFmtId="0" fontId="0" fillId="52" borderId="1" xfId="0" applyFill="1" applyBorder="1"/>
    <xf numFmtId="0" fontId="0" fillId="53" borderId="1" xfId="0" applyFill="1" applyBorder="1" applyAlignment="1">
      <alignment horizontal="left"/>
    </xf>
    <xf numFmtId="0" fontId="0" fillId="53" borderId="1" xfId="0" applyFill="1" applyBorder="1"/>
    <xf numFmtId="0" fontId="12" fillId="8" borderId="0" xfId="0" applyFont="1" applyFill="1" applyAlignment="1">
      <alignment horizontal="left"/>
    </xf>
    <xf numFmtId="0" fontId="13" fillId="3" borderId="0" xfId="0" applyFont="1" applyFill="1" applyAlignment="1">
      <alignment horizontal="left"/>
    </xf>
    <xf numFmtId="0" fontId="13" fillId="0" borderId="13" xfId="0" applyFont="1" applyFill="1" applyBorder="1" applyAlignment="1">
      <alignment horizontal="left"/>
    </xf>
    <xf numFmtId="0" fontId="13" fillId="0" borderId="14" xfId="0" applyFont="1" applyFill="1" applyBorder="1" applyAlignment="1">
      <alignment horizontal="left"/>
    </xf>
    <xf numFmtId="0" fontId="13" fillId="17" borderId="0" xfId="0" applyFont="1" applyFill="1" applyAlignment="1">
      <alignment horizontal="left"/>
    </xf>
    <xf numFmtId="0" fontId="13" fillId="4" borderId="13" xfId="0" applyFont="1" applyFill="1" applyBorder="1" applyAlignment="1">
      <alignment horizontal="left" vertical="center"/>
    </xf>
    <xf numFmtId="0" fontId="13" fillId="0" borderId="23" xfId="0" applyFont="1" applyFill="1" applyBorder="1" applyAlignment="1">
      <alignment horizontal="left"/>
    </xf>
    <xf numFmtId="0" fontId="13" fillId="4" borderId="15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/>
    </xf>
    <xf numFmtId="0" fontId="13" fillId="4" borderId="16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0" fillId="14" borderId="0" xfId="0" applyFont="1" applyFill="1"/>
    <xf numFmtId="0" fontId="10" fillId="0" borderId="0" xfId="0" applyFont="1" applyFill="1"/>
    <xf numFmtId="0" fontId="13" fillId="4" borderId="18" xfId="0" applyFont="1" applyFill="1" applyBorder="1" applyAlignment="1">
      <alignment horizontal="left"/>
    </xf>
    <xf numFmtId="0" fontId="13" fillId="0" borderId="22" xfId="0" applyFont="1" applyBorder="1"/>
    <xf numFmtId="0" fontId="13" fillId="0" borderId="19" xfId="0" applyFont="1" applyFill="1" applyBorder="1" applyAlignment="1">
      <alignment horizontal="left"/>
    </xf>
    <xf numFmtId="0" fontId="13" fillId="0" borderId="19" xfId="0" applyFont="1" applyBorder="1"/>
    <xf numFmtId="0" fontId="13" fillId="4" borderId="13" xfId="0" applyFont="1" applyFill="1" applyBorder="1" applyAlignment="1">
      <alignment horizontal="left" vertical="top"/>
    </xf>
    <xf numFmtId="0" fontId="13" fillId="14" borderId="17" xfId="0" applyFont="1" applyFill="1" applyBorder="1" applyAlignment="1">
      <alignment horizontal="left"/>
    </xf>
    <xf numFmtId="0" fontId="13" fillId="3" borderId="17" xfId="0" applyFont="1" applyFill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17" xfId="0" applyFont="1" applyFill="1" applyBorder="1" applyAlignment="1">
      <alignment horizontal="left"/>
    </xf>
    <xf numFmtId="0" fontId="13" fillId="17" borderId="17" xfId="0" applyFont="1" applyFill="1" applyBorder="1" applyAlignment="1">
      <alignment horizontal="left"/>
    </xf>
    <xf numFmtId="0" fontId="13" fillId="8" borderId="17" xfId="0" applyFont="1" applyFill="1" applyBorder="1" applyAlignment="1">
      <alignment horizontal="left"/>
    </xf>
    <xf numFmtId="0" fontId="11" fillId="14" borderId="17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11" fillId="0" borderId="20" xfId="0" applyNumberFormat="1" applyFont="1" applyBorder="1" applyAlignment="1">
      <alignment horizontal="left"/>
    </xf>
    <xf numFmtId="0" fontId="11" fillId="0" borderId="17" xfId="0" applyFont="1" applyFill="1" applyBorder="1" applyAlignment="1">
      <alignment horizontal="left"/>
    </xf>
    <xf numFmtId="0" fontId="11" fillId="17" borderId="17" xfId="0" applyFont="1" applyFill="1" applyBorder="1" applyAlignment="1">
      <alignment horizontal="left"/>
    </xf>
    <xf numFmtId="0" fontId="11" fillId="8" borderId="17" xfId="0" applyFont="1" applyFill="1" applyBorder="1" applyAlignment="1">
      <alignment horizontal="left"/>
    </xf>
    <xf numFmtId="0" fontId="13" fillId="0" borderId="21" xfId="0" applyNumberFormat="1" applyFont="1" applyBorder="1" applyAlignment="1">
      <alignment horizontal="left"/>
    </xf>
    <xf numFmtId="0" fontId="13" fillId="0" borderId="21" xfId="0" applyFont="1" applyBorder="1" applyAlignment="1">
      <alignment horizontal="left" vertical="top"/>
    </xf>
    <xf numFmtId="0" fontId="12" fillId="0" borderId="21" xfId="0" applyFont="1" applyBorder="1" applyAlignment="1">
      <alignment horizontal="left" vertical="top"/>
    </xf>
    <xf numFmtId="0" fontId="11" fillId="0" borderId="20" xfId="0" applyFont="1" applyBorder="1" applyAlignment="1">
      <alignment horizontal="left" vertical="top"/>
    </xf>
    <xf numFmtId="0" fontId="11" fillId="8" borderId="17" xfId="0" applyFont="1" applyFill="1" applyBorder="1"/>
    <xf numFmtId="0" fontId="35" fillId="14" borderId="0" xfId="0" applyFont="1" applyFill="1" applyAlignment="1">
      <alignment horizontal="left"/>
    </xf>
    <xf numFmtId="0" fontId="36" fillId="0" borderId="0" xfId="0" applyFont="1" applyFill="1" applyBorder="1" applyAlignment="1">
      <alignment horizontal="left"/>
    </xf>
    <xf numFmtId="0" fontId="10" fillId="18" borderId="0" xfId="0" applyFont="1" applyFill="1"/>
    <xf numFmtId="0" fontId="10" fillId="13" borderId="0" xfId="0" applyFont="1" applyFill="1"/>
    <xf numFmtId="0" fontId="10" fillId="9" borderId="0" xfId="0" applyFont="1" applyFill="1"/>
    <xf numFmtId="0" fontId="10" fillId="0" borderId="0" xfId="0" applyFont="1" applyFill="1" applyBorder="1"/>
    <xf numFmtId="0" fontId="13" fillId="18" borderId="0" xfId="0" applyFont="1" applyFill="1"/>
    <xf numFmtId="0" fontId="11" fillId="19" borderId="0" xfId="0" applyFont="1" applyFill="1"/>
    <xf numFmtId="0" fontId="13" fillId="13" borderId="0" xfId="0" applyFont="1" applyFill="1"/>
    <xf numFmtId="0" fontId="13" fillId="9" borderId="0" xfId="0" applyFont="1" applyFill="1"/>
    <xf numFmtId="0" fontId="13" fillId="0" borderId="1" xfId="0" applyFont="1" applyBorder="1" applyAlignment="1">
      <alignment horizontal="right" vertical="center"/>
    </xf>
    <xf numFmtId="0" fontId="14" fillId="0" borderId="1" xfId="0" applyFont="1" applyFill="1" applyBorder="1" applyAlignment="1">
      <alignment horizontal="left"/>
    </xf>
    <xf numFmtId="0" fontId="10" fillId="19" borderId="0" xfId="0" applyFont="1" applyFill="1"/>
    <xf numFmtId="0" fontId="10" fillId="4" borderId="1" xfId="0" applyFont="1" applyFill="1" applyBorder="1" applyAlignment="1">
      <alignment horizontal="left"/>
    </xf>
    <xf numFmtId="0" fontId="10" fillId="50" borderId="1" xfId="0" applyFont="1" applyFill="1" applyBorder="1" applyAlignment="1">
      <alignment horizontal="left"/>
    </xf>
    <xf numFmtId="0" fontId="37" fillId="3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10" fillId="53" borderId="1" xfId="0" applyFont="1" applyFill="1" applyBorder="1" applyAlignment="1">
      <alignment horizontal="left"/>
    </xf>
    <xf numFmtId="0" fontId="10" fillId="52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0" fontId="17" fillId="8" borderId="1" xfId="0" applyFont="1" applyFill="1" applyBorder="1" applyAlignment="1">
      <alignment horizontal="left"/>
    </xf>
    <xf numFmtId="0" fontId="17" fillId="50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7" fillId="9" borderId="1" xfId="0" applyFont="1" applyFill="1" applyBorder="1" applyAlignment="1">
      <alignment horizontal="left"/>
    </xf>
    <xf numFmtId="0" fontId="10" fillId="51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50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left"/>
    </xf>
    <xf numFmtId="0" fontId="10" fillId="15" borderId="1" xfId="0" applyFont="1" applyFill="1" applyBorder="1" applyAlignment="1">
      <alignment horizontal="left"/>
    </xf>
    <xf numFmtId="0" fontId="10" fillId="53" borderId="1" xfId="0" applyFont="1" applyFill="1" applyBorder="1" applyAlignment="1">
      <alignment horizontal="left" vertical="center"/>
    </xf>
    <xf numFmtId="0" fontId="10" fillId="52" borderId="1" xfId="0" applyFont="1" applyFill="1" applyBorder="1" applyAlignment="1">
      <alignment horizontal="left" vertical="center"/>
    </xf>
    <xf numFmtId="0" fontId="10" fillId="13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left" vertical="center"/>
    </xf>
    <xf numFmtId="0" fontId="10" fillId="15" borderId="1" xfId="0" applyFont="1" applyFill="1" applyBorder="1" applyAlignment="1">
      <alignment horizontal="left" vertical="center"/>
    </xf>
    <xf numFmtId="0" fontId="38" fillId="0" borderId="1" xfId="0" applyFont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38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/>
    </xf>
    <xf numFmtId="0" fontId="38" fillId="0" borderId="1" xfId="0" applyFont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 vertical="top"/>
    </xf>
    <xf numFmtId="0" fontId="10" fillId="53" borderId="1" xfId="0" applyFont="1" applyFill="1" applyBorder="1" applyAlignment="1">
      <alignment horizontal="left" vertical="top"/>
    </xf>
    <xf numFmtId="0" fontId="10" fillId="52" borderId="1" xfId="0" applyFont="1" applyFill="1" applyBorder="1" applyAlignment="1">
      <alignment horizontal="left" vertical="top"/>
    </xf>
    <xf numFmtId="0" fontId="10" fillId="13" borderId="1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4" fillId="4" borderId="1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/>
    </xf>
    <xf numFmtId="0" fontId="10" fillId="15" borderId="1" xfId="0" applyFont="1" applyFill="1" applyBorder="1" applyAlignment="1">
      <alignment horizontal="left" vertical="top"/>
    </xf>
    <xf numFmtId="0" fontId="10" fillId="0" borderId="1" xfId="0" applyNumberFormat="1" applyFont="1" applyFill="1" applyBorder="1" applyAlignment="1">
      <alignment horizontal="left"/>
    </xf>
    <xf numFmtId="0" fontId="10" fillId="0" borderId="1" xfId="0" applyNumberFormat="1" applyFont="1" applyBorder="1" applyAlignment="1">
      <alignment horizontal="left"/>
    </xf>
    <xf numFmtId="49" fontId="10" fillId="4" borderId="1" xfId="0" applyNumberFormat="1" applyFont="1" applyFill="1" applyBorder="1" applyAlignment="1">
      <alignment horizontal="left"/>
    </xf>
    <xf numFmtId="0" fontId="10" fillId="4" borderId="1" xfId="0" applyNumberFormat="1" applyFont="1" applyFill="1" applyBorder="1" applyAlignment="1">
      <alignment horizontal="left"/>
    </xf>
    <xf numFmtId="0" fontId="13" fillId="0" borderId="0" xfId="0" applyFont="1" applyAlignment="1"/>
    <xf numFmtId="0" fontId="13" fillId="0" borderId="24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1" fillId="0" borderId="24" xfId="0" applyFont="1" applyBorder="1"/>
    <xf numFmtId="0" fontId="11" fillId="0" borderId="24" xfId="0" applyFont="1" applyBorder="1" applyAlignment="1">
      <alignment horizontal="left"/>
    </xf>
    <xf numFmtId="0" fontId="13" fillId="0" borderId="24" xfId="0" applyFont="1" applyBorder="1"/>
    <xf numFmtId="0" fontId="0" fillId="0" borderId="24" xfId="0" applyBorder="1"/>
    <xf numFmtId="0" fontId="11" fillId="0" borderId="22" xfId="0" applyFont="1" applyBorder="1"/>
    <xf numFmtId="0" fontId="14" fillId="0" borderId="17" xfId="0" applyFont="1" applyBorder="1"/>
    <xf numFmtId="0" fontId="14" fillId="0" borderId="17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50" borderId="0" xfId="0" applyFont="1" applyFill="1" applyAlignment="1">
      <alignment horizontal="left"/>
    </xf>
    <xf numFmtId="0" fontId="0" fillId="0" borderId="1" xfId="0" applyFill="1" applyBorder="1" applyAlignment="1">
      <alignment horizontal="center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14" borderId="0" xfId="0" applyFont="1" applyFill="1"/>
    <xf numFmtId="0" fontId="0" fillId="12" borderId="0" xfId="0" applyFont="1" applyFill="1"/>
    <xf numFmtId="0" fontId="0" fillId="0" borderId="1" xfId="0" applyFont="1" applyBorder="1" applyAlignment="1">
      <alignment horizontal="left" vertical="center"/>
    </xf>
    <xf numFmtId="0" fontId="0" fillId="15" borderId="0" xfId="0" applyFont="1" applyFill="1"/>
    <xf numFmtId="0" fontId="0" fillId="3" borderId="0" xfId="0" applyFont="1" applyFill="1"/>
    <xf numFmtId="0" fontId="0" fillId="14" borderId="0" xfId="0" applyFont="1" applyFill="1" applyAlignment="1">
      <alignment horizontal="left"/>
    </xf>
    <xf numFmtId="0" fontId="0" fillId="12" borderId="0" xfId="0" applyFont="1" applyFill="1" applyAlignment="1">
      <alignment horizontal="left"/>
    </xf>
    <xf numFmtId="0" fontId="0" fillId="15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3" fillId="14" borderId="0" xfId="0" applyFont="1" applyFill="1"/>
    <xf numFmtId="0" fontId="3" fillId="12" borderId="0" xfId="0" applyFont="1" applyFill="1"/>
    <xf numFmtId="0" fontId="3" fillId="0" borderId="0" xfId="0" applyFont="1"/>
    <xf numFmtId="0" fontId="3" fillId="15" borderId="0" xfId="0" applyFont="1" applyFill="1"/>
    <xf numFmtId="0" fontId="3" fillId="3" borderId="0" xfId="0" applyFont="1" applyFill="1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0" fontId="17" fillId="12" borderId="0" xfId="0" applyFont="1" applyFill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Fill="1" applyBorder="1" applyAlignment="1">
      <alignment horizontal="left"/>
    </xf>
    <xf numFmtId="0" fontId="3" fillId="50" borderId="0" xfId="0" applyFont="1" applyFill="1"/>
    <xf numFmtId="0" fontId="5" fillId="0" borderId="0" xfId="0" applyFont="1" applyAlignment="1">
      <alignment horizontal="left"/>
    </xf>
    <xf numFmtId="0" fontId="5" fillId="0" borderId="0" xfId="0" applyFont="1"/>
    <xf numFmtId="0" fontId="13" fillId="0" borderId="25" xfId="0" applyFont="1" applyBorder="1" applyAlignment="1">
      <alignment horizontal="left"/>
    </xf>
    <xf numFmtId="0" fontId="11" fillId="50" borderId="17" xfId="0" applyFont="1" applyFill="1" applyBorder="1"/>
    <xf numFmtId="0" fontId="11" fillId="50" borderId="17" xfId="0" applyFont="1" applyFill="1" applyBorder="1" applyAlignment="1">
      <alignment horizontal="left"/>
    </xf>
    <xf numFmtId="0" fontId="13" fillId="50" borderId="17" xfId="0" applyFont="1" applyFill="1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39" fillId="0" borderId="0" xfId="0" applyFont="1" applyAlignment="1">
      <alignment horizontal="left"/>
    </xf>
    <xf numFmtId="0" fontId="0" fillId="0" borderId="1" xfId="0" applyFont="1" applyFill="1" applyBorder="1" applyAlignment="1">
      <alignment horizontal="left"/>
    </xf>
    <xf numFmtId="0" fontId="39" fillId="14" borderId="0" xfId="0" applyFont="1" applyFill="1" applyAlignment="1">
      <alignment horizontal="left"/>
    </xf>
    <xf numFmtId="0" fontId="40" fillId="12" borderId="0" xfId="0" applyFont="1" applyFill="1" applyAlignment="1">
      <alignment horizontal="left"/>
    </xf>
    <xf numFmtId="0" fontId="39" fillId="0" borderId="0" xfId="0" applyFont="1" applyFill="1" applyAlignment="1">
      <alignment horizontal="left"/>
    </xf>
    <xf numFmtId="0" fontId="39" fillId="0" borderId="1" xfId="0" applyFont="1" applyFill="1" applyBorder="1" applyAlignment="1">
      <alignment horizontal="left"/>
    </xf>
    <xf numFmtId="0" fontId="39" fillId="0" borderId="17" xfId="0" applyFont="1" applyBorder="1" applyAlignment="1">
      <alignment horizontal="left"/>
    </xf>
    <xf numFmtId="0" fontId="39" fillId="0" borderId="1" xfId="0" applyFont="1" applyBorder="1" applyAlignment="1">
      <alignment horizontal="left"/>
    </xf>
    <xf numFmtId="0" fontId="39" fillId="15" borderId="0" xfId="0" applyFont="1" applyFill="1" applyAlignment="1">
      <alignment horizontal="left"/>
    </xf>
    <xf numFmtId="0" fontId="39" fillId="3" borderId="0" xfId="0" applyFont="1" applyFill="1" applyAlignment="1">
      <alignment horizontal="left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54" borderId="0" xfId="0" applyFill="1"/>
    <xf numFmtId="0" fontId="46" fillId="54" borderId="0" xfId="0" applyFont="1" applyFill="1" applyAlignment="1">
      <alignment vertical="center"/>
    </xf>
    <xf numFmtId="0" fontId="48" fillId="54" borderId="0" xfId="0" applyFont="1" applyFill="1" applyAlignment="1">
      <alignment vertical="center"/>
    </xf>
    <xf numFmtId="0" fontId="48" fillId="54" borderId="0" xfId="0" applyFont="1" applyFill="1" applyAlignment="1">
      <alignment horizontal="right" vertical="center"/>
    </xf>
    <xf numFmtId="0" fontId="47" fillId="54" borderId="0" xfId="0" applyFont="1" applyFill="1" applyAlignment="1">
      <alignment horizontal="right" vertical="top"/>
    </xf>
    <xf numFmtId="0" fontId="49" fillId="54" borderId="0" xfId="0" applyFont="1" applyFill="1" applyAlignment="1">
      <alignment horizontal="center" vertical="center"/>
    </xf>
    <xf numFmtId="0" fontId="45" fillId="54" borderId="0" xfId="0" applyFont="1" applyFill="1" applyAlignment="1">
      <alignment vertical="center" wrapText="1"/>
    </xf>
    <xf numFmtId="0" fontId="58" fillId="54" borderId="28" xfId="0" applyFont="1" applyFill="1" applyBorder="1" applyAlignment="1">
      <alignment vertical="center" wrapText="1"/>
    </xf>
    <xf numFmtId="0" fontId="58" fillId="54" borderId="33" xfId="0" applyFont="1" applyFill="1" applyBorder="1" applyAlignment="1">
      <alignment vertical="center" wrapText="1"/>
    </xf>
    <xf numFmtId="0" fontId="58" fillId="54" borderId="27" xfId="0" applyFont="1" applyFill="1" applyBorder="1" applyAlignment="1">
      <alignment vertical="center" wrapText="1"/>
    </xf>
    <xf numFmtId="0" fontId="58" fillId="54" borderId="34" xfId="0" applyFont="1" applyFill="1" applyBorder="1" applyAlignment="1">
      <alignment horizontal="center" vertical="center" wrapText="1"/>
    </xf>
    <xf numFmtId="0" fontId="58" fillId="54" borderId="32" xfId="0" applyFont="1" applyFill="1" applyBorder="1" applyAlignment="1">
      <alignment horizontal="center" vertical="center" wrapText="1"/>
    </xf>
    <xf numFmtId="17" fontId="58" fillId="54" borderId="35" xfId="0" applyNumberFormat="1" applyFont="1" applyFill="1" applyBorder="1" applyAlignment="1">
      <alignment horizontal="center" vertical="center" wrapText="1"/>
    </xf>
    <xf numFmtId="0" fontId="56" fillId="54" borderId="31" xfId="0" applyFont="1" applyFill="1" applyBorder="1" applyAlignment="1">
      <alignment horizontal="right" vertical="center" wrapText="1"/>
    </xf>
    <xf numFmtId="0" fontId="58" fillId="54" borderId="31" xfId="0" applyFont="1" applyFill="1" applyBorder="1" applyAlignment="1">
      <alignment horizontal="right" vertical="center" wrapText="1"/>
    </xf>
    <xf numFmtId="17" fontId="58" fillId="54" borderId="34" xfId="0" applyNumberFormat="1" applyFont="1" applyFill="1" applyBorder="1" applyAlignment="1">
      <alignment horizontal="center" vertical="center" wrapText="1"/>
    </xf>
    <xf numFmtId="0" fontId="56" fillId="54" borderId="32" xfId="0" applyFont="1" applyFill="1" applyBorder="1" applyAlignment="1">
      <alignment horizontal="right" vertical="center" wrapText="1"/>
    </xf>
    <xf numFmtId="0" fontId="58" fillId="54" borderId="32" xfId="0" applyFont="1" applyFill="1" applyBorder="1" applyAlignment="1">
      <alignment vertical="center" wrapText="1"/>
    </xf>
    <xf numFmtId="0" fontId="58" fillId="54" borderId="32" xfId="0" applyFont="1" applyFill="1" applyBorder="1" applyAlignment="1">
      <alignment horizontal="right" vertical="center" wrapText="1"/>
    </xf>
    <xf numFmtId="0" fontId="56" fillId="54" borderId="32" xfId="0" applyFont="1" applyFill="1" applyBorder="1" applyAlignment="1">
      <alignment vertical="center" wrapText="1"/>
    </xf>
    <xf numFmtId="0" fontId="56" fillId="54" borderId="26" xfId="0" applyFont="1" applyFill="1" applyBorder="1" applyAlignment="1">
      <alignment horizontal="center" vertical="center" wrapText="1"/>
    </xf>
    <xf numFmtId="0" fontId="56" fillId="54" borderId="27" xfId="0" applyFont="1" applyFill="1" applyBorder="1" applyAlignment="1">
      <alignment horizontal="center" vertical="center" wrapText="1"/>
    </xf>
    <xf numFmtId="0" fontId="56" fillId="54" borderId="28" xfId="0" applyFont="1" applyFill="1" applyBorder="1" applyAlignment="1">
      <alignment horizontal="center" vertical="center" wrapText="1"/>
    </xf>
    <xf numFmtId="0" fontId="57" fillId="54" borderId="30" xfId="0" applyFont="1" applyFill="1" applyBorder="1" applyAlignment="1">
      <alignment vertical="center" wrapText="1"/>
    </xf>
    <xf numFmtId="0" fontId="57" fillId="54" borderId="29" xfId="0" applyFont="1" applyFill="1" applyBorder="1" applyAlignment="1">
      <alignment vertical="center" wrapText="1"/>
    </xf>
    <xf numFmtId="0" fontId="57" fillId="54" borderId="0" xfId="0" applyFont="1" applyFill="1" applyAlignment="1">
      <alignment vertical="center" wrapText="1"/>
    </xf>
    <xf numFmtId="0" fontId="57" fillId="54" borderId="31" xfId="0" applyFont="1" applyFill="1" applyBorder="1" applyAlignment="1">
      <alignment vertical="center" wrapText="1"/>
    </xf>
    <xf numFmtId="0" fontId="57" fillId="54" borderId="33" xfId="0" applyFont="1" applyFill="1" applyBorder="1" applyAlignment="1">
      <alignment vertical="center" wrapText="1"/>
    </xf>
    <xf numFmtId="0" fontId="57" fillId="54" borderId="32" xfId="0" applyFont="1" applyFill="1" applyBorder="1" applyAlignment="1">
      <alignment vertical="center" wrapText="1"/>
    </xf>
    <xf numFmtId="0" fontId="56" fillId="54" borderId="2" xfId="0" applyFont="1" applyFill="1" applyBorder="1" applyAlignment="1">
      <alignment vertical="center" wrapText="1"/>
    </xf>
    <xf numFmtId="0" fontId="56" fillId="54" borderId="3" xfId="0" applyFont="1" applyFill="1" applyBorder="1" applyAlignment="1">
      <alignment vertical="center" wrapText="1"/>
    </xf>
    <xf numFmtId="0" fontId="56" fillId="54" borderId="36" xfId="0" applyFont="1" applyFill="1" applyBorder="1" applyAlignment="1">
      <alignment vertical="center" wrapText="1"/>
    </xf>
    <xf numFmtId="0" fontId="56" fillId="54" borderId="33" xfId="0" applyFont="1" applyFill="1" applyBorder="1" applyAlignment="1">
      <alignment vertical="center" wrapText="1"/>
    </xf>
    <xf numFmtId="0" fontId="56" fillId="54" borderId="0" xfId="0" applyFont="1" applyFill="1" applyAlignment="1">
      <alignment vertical="center" wrapText="1"/>
    </xf>
    <xf numFmtId="0" fontId="56" fillId="54" borderId="30" xfId="0" applyFont="1" applyFill="1" applyBorder="1" applyAlignment="1">
      <alignment vertical="center" wrapText="1"/>
    </xf>
    <xf numFmtId="0" fontId="58" fillId="54" borderId="0" xfId="0" applyFont="1" applyFill="1" applyAlignment="1">
      <alignment vertical="center" wrapText="1"/>
    </xf>
    <xf numFmtId="0" fontId="58" fillId="54" borderId="30" xfId="0" applyFont="1" applyFill="1" applyBorder="1" applyAlignment="1">
      <alignment vertical="center" wrapText="1"/>
    </xf>
    <xf numFmtId="0" fontId="56" fillId="54" borderId="29" xfId="0" applyFont="1" applyFill="1" applyBorder="1" applyAlignment="1">
      <alignment vertical="center" wrapText="1"/>
    </xf>
    <xf numFmtId="0" fontId="56" fillId="54" borderId="31" xfId="0" applyFont="1" applyFill="1" applyBorder="1" applyAlignment="1">
      <alignment vertical="center" wrapText="1"/>
    </xf>
    <xf numFmtId="0" fontId="58" fillId="54" borderId="33" xfId="0" applyFont="1" applyFill="1" applyBorder="1" applyAlignment="1">
      <alignment vertical="center" wrapText="1"/>
    </xf>
    <xf numFmtId="0" fontId="56" fillId="54" borderId="32" xfId="0" applyFont="1" applyFill="1" applyBorder="1" applyAlignment="1">
      <alignment vertical="center" wrapText="1"/>
    </xf>
    <xf numFmtId="0" fontId="58" fillId="54" borderId="2" xfId="0" applyFont="1" applyFill="1" applyBorder="1" applyAlignment="1">
      <alignment horizontal="center" vertical="center" wrapText="1"/>
    </xf>
    <xf numFmtId="0" fontId="58" fillId="54" borderId="3" xfId="0" applyFont="1" applyFill="1" applyBorder="1" applyAlignment="1">
      <alignment horizontal="center" vertical="center" wrapText="1"/>
    </xf>
    <xf numFmtId="0" fontId="58" fillId="54" borderId="36" xfId="0" applyFont="1" applyFill="1" applyBorder="1" applyAlignment="1">
      <alignment horizontal="center" vertical="center" wrapText="1"/>
    </xf>
    <xf numFmtId="0" fontId="58" fillId="54" borderId="26" xfId="0" applyFont="1" applyFill="1" applyBorder="1" applyAlignment="1">
      <alignment vertical="center" wrapText="1"/>
    </xf>
    <xf numFmtId="0" fontId="58" fillId="54" borderId="29" xfId="0" applyFont="1" applyFill="1" applyBorder="1" applyAlignment="1">
      <alignment vertical="center" wrapText="1"/>
    </xf>
    <xf numFmtId="17" fontId="58" fillId="54" borderId="0" xfId="0" applyNumberFormat="1" applyFont="1" applyFill="1" applyAlignment="1">
      <alignment vertical="center" wrapText="1"/>
    </xf>
    <xf numFmtId="17" fontId="58" fillId="54" borderId="27" xfId="0" applyNumberFormat="1" applyFont="1" applyFill="1" applyBorder="1" applyAlignment="1">
      <alignment vertical="center" wrapText="1"/>
    </xf>
    <xf numFmtId="17" fontId="58" fillId="54" borderId="31" xfId="0" applyNumberFormat="1" applyFont="1" applyFill="1" applyBorder="1" applyAlignment="1">
      <alignment vertical="center" wrapText="1"/>
    </xf>
    <xf numFmtId="0" fontId="58" fillId="54" borderId="37" xfId="0" applyFont="1" applyFill="1" applyBorder="1" applyAlignment="1">
      <alignment horizontal="right" vertical="center" wrapText="1"/>
    </xf>
    <xf numFmtId="0" fontId="58" fillId="54" borderId="35" xfId="0" applyFont="1" applyFill="1" applyBorder="1" applyAlignment="1">
      <alignment horizontal="right" vertical="center" wrapText="1"/>
    </xf>
    <xf numFmtId="0" fontId="56" fillId="54" borderId="27" xfId="0" applyFont="1" applyFill="1" applyBorder="1" applyAlignment="1">
      <alignment vertical="center" wrapText="1"/>
    </xf>
    <xf numFmtId="0" fontId="59" fillId="54" borderId="0" xfId="0" applyFont="1" applyFill="1" applyAlignment="1">
      <alignment vertical="center" wrapText="1"/>
    </xf>
    <xf numFmtId="0" fontId="59" fillId="54" borderId="27" xfId="0" applyFont="1" applyFill="1" applyBorder="1" applyAlignment="1">
      <alignment vertical="center" wrapText="1"/>
    </xf>
    <xf numFmtId="0" fontId="59" fillId="54" borderId="31" xfId="0" applyFont="1" applyFill="1" applyBorder="1" applyAlignment="1">
      <alignment vertical="center" wrapText="1"/>
    </xf>
    <xf numFmtId="0" fontId="58" fillId="54" borderId="27" xfId="0" applyFont="1" applyFill="1" applyBorder="1" applyAlignment="1">
      <alignment vertical="center" wrapText="1"/>
    </xf>
    <xf numFmtId="0" fontId="58" fillId="54" borderId="31" xfId="0" applyFont="1" applyFill="1" applyBorder="1" applyAlignment="1">
      <alignment vertical="center" wrapText="1"/>
    </xf>
    <xf numFmtId="0" fontId="58" fillId="54" borderId="28" xfId="0" applyFont="1" applyFill="1" applyBorder="1" applyAlignment="1">
      <alignment vertical="center" wrapText="1"/>
    </xf>
    <xf numFmtId="0" fontId="58" fillId="54" borderId="32" xfId="0" applyFont="1" applyFill="1" applyBorder="1" applyAlignment="1">
      <alignment vertical="center" wrapText="1"/>
    </xf>
    <xf numFmtId="0" fontId="60" fillId="54" borderId="35" xfId="0" applyFont="1" applyFill="1" applyBorder="1" applyAlignment="1">
      <alignment horizontal="right" vertical="center" wrapText="1"/>
    </xf>
    <xf numFmtId="0" fontId="60" fillId="54" borderId="34" xfId="0" applyFont="1" applyFill="1" applyBorder="1" applyAlignment="1">
      <alignment horizontal="right" vertical="center" wrapText="1"/>
    </xf>
    <xf numFmtId="0" fontId="61" fillId="54" borderId="26" xfId="0" applyFont="1" applyFill="1" applyBorder="1" applyAlignment="1">
      <alignment vertical="center" wrapText="1"/>
    </xf>
    <xf numFmtId="0" fontId="61" fillId="54" borderId="30" xfId="0" applyFont="1" applyFill="1" applyBorder="1" applyAlignment="1">
      <alignment vertical="center" wrapText="1"/>
    </xf>
    <xf numFmtId="0" fontId="61" fillId="54" borderId="29" xfId="0" applyFont="1" applyFill="1" applyBorder="1" applyAlignment="1">
      <alignment vertical="center" wrapText="1"/>
    </xf>
    <xf numFmtId="0" fontId="62" fillId="54" borderId="27" xfId="0" applyFont="1" applyFill="1" applyBorder="1" applyAlignment="1">
      <alignment vertical="center" wrapText="1"/>
    </xf>
    <xf numFmtId="0" fontId="62" fillId="54" borderId="0" xfId="0" applyFont="1" applyFill="1" applyBorder="1" applyAlignment="1">
      <alignment vertical="center" wrapText="1"/>
    </xf>
    <xf numFmtId="0" fontId="62" fillId="54" borderId="31" xfId="0" applyFont="1" applyFill="1" applyBorder="1" applyAlignment="1">
      <alignment vertical="center" wrapText="1"/>
    </xf>
    <xf numFmtId="0" fontId="62" fillId="54" borderId="28" xfId="0" applyFont="1" applyFill="1" applyBorder="1" applyAlignment="1">
      <alignment vertical="center" wrapText="1"/>
    </xf>
    <xf numFmtId="0" fontId="62" fillId="54" borderId="33" xfId="0" applyFont="1" applyFill="1" applyBorder="1" applyAlignment="1">
      <alignment vertical="center" wrapText="1"/>
    </xf>
    <xf numFmtId="0" fontId="62" fillId="54" borderId="32" xfId="0" applyFont="1" applyFill="1" applyBorder="1" applyAlignment="1">
      <alignment vertical="center" wrapText="1"/>
    </xf>
    <xf numFmtId="0" fontId="61" fillId="54" borderId="0" xfId="0" applyFont="1" applyFill="1" applyAlignment="1">
      <alignment vertical="center" wrapText="1"/>
    </xf>
    <xf numFmtId="0" fontId="0" fillId="54" borderId="0" xfId="0" applyFill="1" applyAlignment="1">
      <alignment wrapText="1"/>
    </xf>
    <xf numFmtId="0" fontId="45" fillId="54" borderId="0" xfId="0" applyFont="1" applyFill="1" applyAlignment="1">
      <alignment vertical="top" wrapText="1" indent="1"/>
    </xf>
    <xf numFmtId="0" fontId="63" fillId="54" borderId="0" xfId="0" applyFont="1" applyFill="1" applyAlignment="1">
      <alignment vertical="center" wrapText="1"/>
    </xf>
    <xf numFmtId="0" fontId="41" fillId="54" borderId="0" xfId="0" applyFont="1" applyFill="1" applyAlignment="1">
      <alignment vertical="top" wrapText="1"/>
    </xf>
    <xf numFmtId="0" fontId="42" fillId="54" borderId="0" xfId="0" applyFont="1" applyFill="1" applyAlignment="1">
      <alignment horizontal="left" vertical="center" wrapText="1" indent="1"/>
    </xf>
    <xf numFmtId="0" fontId="44" fillId="54" borderId="0" xfId="0" applyFont="1" applyFill="1"/>
    <xf numFmtId="0" fontId="43" fillId="54" borderId="0" xfId="0" applyFont="1" applyFill="1" applyAlignment="1">
      <alignment horizontal="left" vertical="center" wrapText="1" indent="1"/>
    </xf>
    <xf numFmtId="0" fontId="0" fillId="54" borderId="0" xfId="0" applyFill="1" applyAlignment="1">
      <alignment vertical="center" wrapText="1"/>
    </xf>
    <xf numFmtId="0" fontId="51" fillId="54" borderId="0" xfId="0" applyFont="1" applyFill="1" applyAlignment="1">
      <alignment vertical="center" wrapText="1"/>
    </xf>
    <xf numFmtId="0" fontId="0" fillId="54" borderId="38" xfId="0" applyFill="1" applyBorder="1"/>
    <xf numFmtId="0" fontId="0" fillId="54" borderId="39" xfId="0" applyFill="1" applyBorder="1" applyAlignment="1">
      <alignment vertical="center" wrapText="1"/>
    </xf>
    <xf numFmtId="0" fontId="64" fillId="54" borderId="0" xfId="42" applyFill="1" applyAlignment="1">
      <alignment vertical="center" wrapText="1"/>
    </xf>
    <xf numFmtId="0" fontId="53" fillId="54" borderId="0" xfId="0" applyFont="1" applyFill="1" applyAlignment="1">
      <alignment vertical="center" wrapText="1"/>
    </xf>
    <xf numFmtId="0" fontId="50" fillId="54" borderId="0" xfId="0" applyFont="1" applyFill="1" applyAlignment="1">
      <alignment vertical="center" wrapText="1"/>
    </xf>
    <xf numFmtId="0" fontId="54" fillId="54" borderId="0" xfId="0" applyFont="1" applyFill="1" applyAlignment="1">
      <alignment vertical="center" wrapText="1"/>
    </xf>
    <xf numFmtId="0" fontId="55" fillId="54" borderId="0" xfId="0" applyFont="1" applyFill="1" applyAlignment="1">
      <alignment vertical="center" wrapText="1"/>
    </xf>
    <xf numFmtId="0" fontId="55" fillId="54" borderId="33" xfId="0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1" builtinId="28" customBuiltin="1"/>
    <cellStyle name="Normal" xfId="0" builtinId="0"/>
    <cellStyle name="Note" xfId="15" builtinId="10" customBuiltin="1"/>
    <cellStyle name="Output" xfId="10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6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00"/>
      <color rgb="FFFF0000"/>
      <color rgb="FF09431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76200</xdr:rowOff>
    </xdr:to>
    <xdr:pic>
      <xdr:nvPicPr>
        <xdr:cNvPr id="2" name=":5h_3-e" descr="https://ssl.gstatic.com/ui/v1/icons/mail/profile_mask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</xdr:colOff>
      <xdr:row>3</xdr:row>
      <xdr:rowOff>9525</xdr:rowOff>
    </xdr:to>
    <xdr:pic>
      <xdr:nvPicPr>
        <xdr:cNvPr id="3" name="Picture 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2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4" name="Picture 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2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" name="Picture 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3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428625</xdr:colOff>
      <xdr:row>23</xdr:row>
      <xdr:rowOff>47625</xdr:rowOff>
    </xdr:to>
    <xdr:sp macro="" textlink="">
      <xdr:nvSpPr>
        <xdr:cNvPr id="1029" name="m_-4205465346164636277x_Picture 1" descr="https://mail.google.com/mail/u/0?ui=2&amp;ik=9e45f1f8e4&amp;attid=0.1&amp;permmsgid=msg-f:1687590949882287105&amp;th=176b870715e5d401&amp;view=fimg&amp;sz=s0-l75-ft&amp;attbid=ANGjdJ-RF1w7X74kK2lHuKA6vY8uve9R9qEmEcWeHQc3vZDZherT90gn8r4B9MnzmE9vk_l91OPkK1gj6DeNWnLu8sEA4B2yQ-1Tc6FIZzkorAd-TEjlphPphlCzgBc&amp;disp=emb"/>
        <xdr:cNvSpPr>
          <a:spLocks noChangeAspect="1" noChangeArrowheads="1"/>
        </xdr:cNvSpPr>
      </xdr:nvSpPr>
      <xdr:spPr bwMode="auto">
        <a:xfrm>
          <a:off x="609600" y="4381500"/>
          <a:ext cx="103822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3</xdr:col>
      <xdr:colOff>180975</xdr:colOff>
      <xdr:row>50</xdr:row>
      <xdr:rowOff>66675</xdr:rowOff>
    </xdr:to>
    <xdr:sp macro="" textlink="">
      <xdr:nvSpPr>
        <xdr:cNvPr id="1030" name="m_-4205465346164636277x__x0000_i1025" descr="https://mail.google.com/mail/u/0?ui=2&amp;ik=9e45f1f8e4&amp;attid=0.2&amp;permmsgid=msg-f:1687590949882287105&amp;th=176b870715e5d401&amp;view=fimg&amp;sz=s0-l75-ft&amp;attbid=ANGjdJ8zJcJdHn2U518Tw-pWxflVD7MaHtRjTlQLqpN8a1uWZcW6m_uCzJRxLGn6qIlQHhfB3SakSC37c70aORRHiyLIhS2-xWZdewcJnwYpzG9WGpszckW5146qsf4&amp;disp=emb"/>
        <xdr:cNvSpPr>
          <a:spLocks noChangeAspect="1" noChangeArrowheads="1"/>
        </xdr:cNvSpPr>
      </xdr:nvSpPr>
      <xdr:spPr bwMode="auto">
        <a:xfrm>
          <a:off x="609600" y="10877550"/>
          <a:ext cx="14001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61</xdr:row>
      <xdr:rowOff>304800</xdr:rowOff>
    </xdr:to>
    <xdr:pic>
      <xdr:nvPicPr>
        <xdr:cNvPr id="8" name=":5h_2" descr="https://ssl.gstatic.com/ui/v1/icons/mail/no_phot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ail.google.com/mail/u/0?ui=2&amp;ik=9e45f1f8e4&amp;view=lg&amp;permmsgid=msg-f:1687590949882287105" TargetMode="External"/><Relationship Id="rId2" Type="http://schemas.openxmlformats.org/officeDocument/2006/relationships/hyperlink" Target="mailto:Jamil.Muhammad@ptcl.net.pk" TargetMode="External"/><Relationship Id="rId1" Type="http://schemas.openxmlformats.org/officeDocument/2006/relationships/hyperlink" Target="mailto:Mohammad.Maqsood@ptcl.net.pk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82"/>
  <sheetViews>
    <sheetView topLeftCell="A67" zoomScale="110" zoomScaleNormal="110" workbookViewId="0">
      <selection activeCell="A64" sqref="A64"/>
    </sheetView>
  </sheetViews>
  <sheetFormatPr defaultRowHeight="18.75" x14ac:dyDescent="0.3"/>
  <cols>
    <col min="1" max="1" width="9.85546875" style="34" bestFit="1" customWidth="1"/>
    <col min="2" max="2" width="13.7109375" style="110" customWidth="1"/>
    <col min="3" max="3" width="12.42578125" style="110" customWidth="1"/>
    <col min="4" max="4" width="9.140625" style="32"/>
    <col min="5" max="5" width="9.28515625" style="34" bestFit="1" customWidth="1"/>
    <col min="6" max="6" width="9.28515625" style="32" bestFit="1" customWidth="1"/>
    <col min="7" max="7" width="8" style="34" customWidth="1"/>
    <col min="8" max="8" width="33.42578125" style="207" customWidth="1"/>
    <col min="9" max="9" width="40.85546875" style="207" customWidth="1"/>
  </cols>
  <sheetData>
    <row r="1" spans="1:10" x14ac:dyDescent="0.3">
      <c r="A1" s="258" t="s">
        <v>933</v>
      </c>
      <c r="B1" s="68" t="s">
        <v>929</v>
      </c>
      <c r="C1" s="68"/>
      <c r="D1" s="66"/>
      <c r="E1" s="67"/>
      <c r="F1" s="66"/>
      <c r="G1" s="67"/>
      <c r="H1" s="233" t="s">
        <v>253</v>
      </c>
      <c r="I1" s="233"/>
      <c r="J1" s="64"/>
    </row>
    <row r="2" spans="1:10" s="88" customFormat="1" x14ac:dyDescent="0.3">
      <c r="A2" s="86" t="s">
        <v>708</v>
      </c>
      <c r="B2" s="264" t="s">
        <v>0</v>
      </c>
      <c r="C2" s="264" t="s">
        <v>1655</v>
      </c>
      <c r="D2" s="87" t="s">
        <v>804</v>
      </c>
      <c r="E2" s="86" t="s">
        <v>1</v>
      </c>
      <c r="F2" s="87" t="s">
        <v>811</v>
      </c>
      <c r="G2" s="86" t="s">
        <v>812</v>
      </c>
      <c r="H2" s="260" t="s">
        <v>709</v>
      </c>
      <c r="I2" s="260" t="s">
        <v>710</v>
      </c>
    </row>
    <row r="3" spans="1:10" s="88" customFormat="1" x14ac:dyDescent="0.3">
      <c r="A3" s="86">
        <v>880002</v>
      </c>
      <c r="B3" s="264" t="s">
        <v>1688</v>
      </c>
      <c r="C3" s="264">
        <v>231</v>
      </c>
      <c r="D3" s="87" t="s">
        <v>801</v>
      </c>
      <c r="E3" s="86">
        <v>83</v>
      </c>
      <c r="F3" s="87">
        <v>28</v>
      </c>
      <c r="G3" s="86">
        <v>4</v>
      </c>
      <c r="H3" s="260" t="s">
        <v>1689</v>
      </c>
      <c r="I3" s="260" t="s">
        <v>1690</v>
      </c>
    </row>
    <row r="4" spans="1:10" s="54" customFormat="1" x14ac:dyDescent="0.3">
      <c r="A4" s="57">
        <v>880004</v>
      </c>
      <c r="B4" s="111" t="s">
        <v>2</v>
      </c>
      <c r="C4" s="111">
        <v>300</v>
      </c>
      <c r="D4" s="56" t="s">
        <v>802</v>
      </c>
      <c r="E4" s="57">
        <v>2</v>
      </c>
      <c r="F4" s="56">
        <v>21</v>
      </c>
      <c r="G4" s="57">
        <v>10</v>
      </c>
      <c r="H4" s="234" t="s">
        <v>35</v>
      </c>
      <c r="I4" s="234" t="s">
        <v>34</v>
      </c>
    </row>
    <row r="5" spans="1:10" x14ac:dyDescent="0.3">
      <c r="A5" s="34">
        <v>880010</v>
      </c>
      <c r="B5" s="110" t="s">
        <v>3</v>
      </c>
      <c r="C5" s="110">
        <v>297</v>
      </c>
      <c r="D5" s="32" t="s">
        <v>801</v>
      </c>
      <c r="E5" s="34">
        <v>6</v>
      </c>
      <c r="F5" s="32">
        <v>23</v>
      </c>
      <c r="G5" s="34">
        <v>8</v>
      </c>
      <c r="H5" s="207" t="s">
        <v>790</v>
      </c>
      <c r="I5" s="207" t="s">
        <v>683</v>
      </c>
    </row>
    <row r="6" spans="1:10" x14ac:dyDescent="0.3">
      <c r="A6" s="34">
        <v>880012</v>
      </c>
      <c r="B6" s="110" t="s">
        <v>1799</v>
      </c>
      <c r="C6" s="110">
        <v>157</v>
      </c>
      <c r="D6" s="32" t="s">
        <v>801</v>
      </c>
      <c r="E6" s="34">
        <v>178</v>
      </c>
      <c r="F6" s="32">
        <v>48</v>
      </c>
      <c r="G6" s="34">
        <v>3</v>
      </c>
      <c r="H6" s="207" t="s">
        <v>1800</v>
      </c>
      <c r="I6" s="207" t="s">
        <v>1801</v>
      </c>
    </row>
    <row r="7" spans="1:10" x14ac:dyDescent="0.3">
      <c r="A7" s="34">
        <v>880013</v>
      </c>
      <c r="B7" s="110" t="s">
        <v>4</v>
      </c>
      <c r="C7" s="110">
        <v>296</v>
      </c>
      <c r="D7" s="32" t="s">
        <v>801</v>
      </c>
      <c r="E7" s="34">
        <v>95</v>
      </c>
      <c r="F7" s="32">
        <v>28</v>
      </c>
      <c r="G7" s="34">
        <v>5</v>
      </c>
      <c r="H7" s="207" t="s">
        <v>41</v>
      </c>
      <c r="I7" s="207" t="s">
        <v>713</v>
      </c>
    </row>
    <row r="8" spans="1:10" x14ac:dyDescent="0.3">
      <c r="A8" s="34">
        <v>880015</v>
      </c>
      <c r="B8" s="110" t="s">
        <v>5</v>
      </c>
      <c r="C8" s="110">
        <v>295</v>
      </c>
      <c r="D8" s="32" t="s">
        <v>801</v>
      </c>
      <c r="E8" s="34">
        <v>97</v>
      </c>
      <c r="F8" s="32">
        <v>28</v>
      </c>
      <c r="G8" s="34">
        <v>6</v>
      </c>
      <c r="H8" s="207" t="s">
        <v>42</v>
      </c>
      <c r="I8" s="207" t="s">
        <v>714</v>
      </c>
    </row>
    <row r="9" spans="1:10" x14ac:dyDescent="0.3">
      <c r="A9" s="34">
        <v>880019</v>
      </c>
      <c r="B9" s="110" t="s">
        <v>6</v>
      </c>
      <c r="C9" s="110">
        <v>294</v>
      </c>
      <c r="D9" s="32" t="s">
        <v>801</v>
      </c>
      <c r="E9" s="34">
        <v>99</v>
      </c>
      <c r="F9" s="32">
        <v>6</v>
      </c>
      <c r="G9" s="34">
        <v>4</v>
      </c>
      <c r="H9" s="207" t="s">
        <v>716</v>
      </c>
      <c r="I9" s="207" t="s">
        <v>46</v>
      </c>
    </row>
    <row r="10" spans="1:10" x14ac:dyDescent="0.3">
      <c r="A10" s="34">
        <v>880024</v>
      </c>
      <c r="B10" s="110" t="s">
        <v>7</v>
      </c>
      <c r="C10" s="110">
        <v>293</v>
      </c>
      <c r="D10" s="32" t="s">
        <v>801</v>
      </c>
      <c r="E10" s="34">
        <v>288</v>
      </c>
      <c r="F10" s="32">
        <v>66</v>
      </c>
      <c r="G10" s="34">
        <v>2</v>
      </c>
      <c r="H10" s="207" t="s">
        <v>718</v>
      </c>
      <c r="I10" s="207" t="s">
        <v>38</v>
      </c>
    </row>
    <row r="11" spans="1:10" x14ac:dyDescent="0.3">
      <c r="A11" s="34">
        <v>880025</v>
      </c>
      <c r="B11" s="110" t="s">
        <v>8</v>
      </c>
      <c r="C11" s="110">
        <v>292</v>
      </c>
      <c r="D11" s="32" t="s">
        <v>801</v>
      </c>
      <c r="E11" s="34">
        <v>209</v>
      </c>
      <c r="F11" s="32">
        <v>65</v>
      </c>
      <c r="G11" s="34">
        <v>5</v>
      </c>
      <c r="H11" s="207" t="s">
        <v>719</v>
      </c>
      <c r="I11" s="207" t="s">
        <v>38</v>
      </c>
    </row>
    <row r="12" spans="1:10" x14ac:dyDescent="0.3">
      <c r="A12" s="34">
        <v>880026</v>
      </c>
      <c r="B12" s="110" t="s">
        <v>9</v>
      </c>
      <c r="C12" s="110">
        <v>291</v>
      </c>
      <c r="D12" s="32" t="s">
        <v>801</v>
      </c>
      <c r="E12" s="34">
        <v>290</v>
      </c>
      <c r="F12" s="32">
        <v>67</v>
      </c>
      <c r="G12" s="34">
        <v>3</v>
      </c>
      <c r="H12" s="207" t="s">
        <v>50</v>
      </c>
      <c r="I12" s="207" t="s">
        <v>38</v>
      </c>
    </row>
    <row r="13" spans="1:10" x14ac:dyDescent="0.3">
      <c r="A13" s="34">
        <v>880027</v>
      </c>
      <c r="B13" s="110" t="s">
        <v>10</v>
      </c>
      <c r="C13" s="110">
        <v>290</v>
      </c>
      <c r="D13" s="32" t="s">
        <v>801</v>
      </c>
      <c r="E13" s="34">
        <v>289</v>
      </c>
      <c r="F13" s="32">
        <v>70</v>
      </c>
      <c r="G13" s="34">
        <v>6</v>
      </c>
      <c r="H13" s="207" t="s">
        <v>720</v>
      </c>
      <c r="I13" s="207" t="s">
        <v>38</v>
      </c>
    </row>
    <row r="14" spans="1:10" x14ac:dyDescent="0.3">
      <c r="A14" s="34">
        <v>880029</v>
      </c>
      <c r="B14" s="110" t="s">
        <v>11</v>
      </c>
      <c r="C14" s="110">
        <v>288</v>
      </c>
      <c r="D14" s="32" t="s">
        <v>801</v>
      </c>
      <c r="E14" s="34">
        <v>192</v>
      </c>
      <c r="F14" s="32">
        <v>48</v>
      </c>
      <c r="G14" s="34">
        <v>3</v>
      </c>
      <c r="H14" s="207" t="s">
        <v>51</v>
      </c>
      <c r="I14" s="207" t="s">
        <v>52</v>
      </c>
    </row>
    <row r="15" spans="1:10" x14ac:dyDescent="0.3">
      <c r="A15" s="34">
        <v>880034</v>
      </c>
      <c r="B15" s="110" t="s">
        <v>12</v>
      </c>
      <c r="C15" s="110">
        <v>287</v>
      </c>
      <c r="D15" s="32" t="s">
        <v>801</v>
      </c>
      <c r="E15" s="34">
        <v>21</v>
      </c>
      <c r="F15" s="32">
        <v>2</v>
      </c>
      <c r="G15" s="34">
        <v>3</v>
      </c>
      <c r="H15" s="207" t="s">
        <v>53</v>
      </c>
      <c r="I15" s="207" t="s">
        <v>769</v>
      </c>
    </row>
    <row r="16" spans="1:10" x14ac:dyDescent="0.3">
      <c r="A16" s="34">
        <v>880035</v>
      </c>
      <c r="B16" s="110" t="s">
        <v>13</v>
      </c>
      <c r="C16" s="110">
        <v>286</v>
      </c>
      <c r="D16" s="32" t="s">
        <v>801</v>
      </c>
      <c r="E16" s="34">
        <v>19</v>
      </c>
      <c r="F16" s="32">
        <v>24</v>
      </c>
      <c r="G16" s="34">
        <v>6</v>
      </c>
      <c r="H16" s="207" t="s">
        <v>54</v>
      </c>
      <c r="I16" s="207" t="s">
        <v>306</v>
      </c>
    </row>
    <row r="17" spans="1:11" x14ac:dyDescent="0.3">
      <c r="A17" s="34">
        <v>880044</v>
      </c>
      <c r="B17" s="110" t="s">
        <v>14</v>
      </c>
      <c r="C17" s="110">
        <v>285</v>
      </c>
      <c r="D17" s="32" t="s">
        <v>801</v>
      </c>
      <c r="E17" s="34">
        <v>229</v>
      </c>
      <c r="F17" s="32">
        <v>65</v>
      </c>
      <c r="G17" s="34">
        <v>2</v>
      </c>
      <c r="H17" s="207" t="s">
        <v>60</v>
      </c>
      <c r="I17" s="207" t="s">
        <v>774</v>
      </c>
    </row>
    <row r="18" spans="1:11" x14ac:dyDescent="0.3">
      <c r="A18" s="34">
        <v>880049</v>
      </c>
      <c r="B18" s="110" t="s">
        <v>16</v>
      </c>
      <c r="C18" s="110">
        <v>284</v>
      </c>
      <c r="D18" s="32" t="s">
        <v>801</v>
      </c>
      <c r="E18" s="34">
        <v>91</v>
      </c>
      <c r="F18" s="32">
        <v>6</v>
      </c>
      <c r="G18" s="34">
        <v>7</v>
      </c>
      <c r="H18" s="207" t="s">
        <v>776</v>
      </c>
      <c r="I18" s="207" t="s">
        <v>66</v>
      </c>
    </row>
    <row r="19" spans="1:11" x14ac:dyDescent="0.3">
      <c r="A19" s="34">
        <v>880051</v>
      </c>
      <c r="B19" s="110" t="s">
        <v>17</v>
      </c>
      <c r="C19" s="110">
        <v>283</v>
      </c>
      <c r="D19" s="32" t="s">
        <v>801</v>
      </c>
      <c r="E19" s="34">
        <v>1</v>
      </c>
      <c r="F19" s="32">
        <v>43</v>
      </c>
      <c r="G19" s="34">
        <v>6</v>
      </c>
      <c r="H19" s="207" t="s">
        <v>2482</v>
      </c>
      <c r="I19" s="207" t="s">
        <v>2483</v>
      </c>
    </row>
    <row r="20" spans="1:11" x14ac:dyDescent="0.3">
      <c r="A20" s="155">
        <v>880057</v>
      </c>
      <c r="B20" s="35" t="s">
        <v>20</v>
      </c>
      <c r="C20" s="320">
        <v>81</v>
      </c>
      <c r="D20" s="81" t="s">
        <v>801</v>
      </c>
      <c r="E20" s="34">
        <v>135</v>
      </c>
      <c r="F20" s="32">
        <v>23</v>
      </c>
      <c r="G20" s="34">
        <v>5</v>
      </c>
      <c r="H20" s="207" t="s">
        <v>70</v>
      </c>
      <c r="I20" s="207" t="s">
        <v>71</v>
      </c>
      <c r="J20" s="154" t="s">
        <v>2393</v>
      </c>
      <c r="K20" s="154"/>
    </row>
    <row r="21" spans="1:11" x14ac:dyDescent="0.3">
      <c r="A21" s="34">
        <v>880059</v>
      </c>
      <c r="B21" s="35" t="s">
        <v>21</v>
      </c>
      <c r="C21" s="210">
        <v>80</v>
      </c>
      <c r="D21" s="81" t="s">
        <v>801</v>
      </c>
      <c r="E21" s="34">
        <v>15</v>
      </c>
      <c r="F21" s="32">
        <v>23</v>
      </c>
      <c r="G21" s="34">
        <v>7</v>
      </c>
      <c r="H21" s="207" t="s">
        <v>2439</v>
      </c>
      <c r="I21" s="207" t="s">
        <v>1992</v>
      </c>
    </row>
    <row r="22" spans="1:11" x14ac:dyDescent="0.3">
      <c r="A22" s="34">
        <v>880067</v>
      </c>
      <c r="B22" s="110" t="s">
        <v>27</v>
      </c>
      <c r="C22" s="110">
        <v>282</v>
      </c>
      <c r="D22" s="32" t="s">
        <v>801</v>
      </c>
      <c r="E22" s="34">
        <v>66</v>
      </c>
      <c r="F22" s="32">
        <v>6</v>
      </c>
      <c r="G22" s="34">
        <v>10</v>
      </c>
      <c r="H22" s="207" t="s">
        <v>77</v>
      </c>
      <c r="I22" s="207" t="s">
        <v>781</v>
      </c>
    </row>
    <row r="23" spans="1:11" s="206" customFormat="1" x14ac:dyDescent="0.3">
      <c r="A23" s="34">
        <v>880087</v>
      </c>
      <c r="B23" s="34" t="s">
        <v>1822</v>
      </c>
      <c r="C23" s="210">
        <v>165</v>
      </c>
      <c r="D23" s="81" t="s">
        <v>801</v>
      </c>
      <c r="E23" s="34">
        <v>81</v>
      </c>
      <c r="F23" s="32">
        <v>30</v>
      </c>
      <c r="G23" s="34">
        <v>1</v>
      </c>
      <c r="H23" s="207" t="s">
        <v>2281</v>
      </c>
      <c r="I23" s="207" t="s">
        <v>2282</v>
      </c>
    </row>
    <row r="24" spans="1:11" s="54" customFormat="1" x14ac:dyDescent="0.3">
      <c r="A24" s="57">
        <v>880453</v>
      </c>
      <c r="B24" s="111" t="s">
        <v>737</v>
      </c>
      <c r="C24" s="111">
        <v>281</v>
      </c>
      <c r="D24" s="56" t="s">
        <v>801</v>
      </c>
      <c r="E24" s="57">
        <v>32</v>
      </c>
      <c r="F24" s="56">
        <v>22</v>
      </c>
      <c r="G24" s="57">
        <v>8</v>
      </c>
      <c r="H24" s="234" t="s">
        <v>682</v>
      </c>
      <c r="I24" s="234" t="s">
        <v>683</v>
      </c>
    </row>
    <row r="25" spans="1:11" x14ac:dyDescent="0.3">
      <c r="A25" s="34">
        <v>880144</v>
      </c>
      <c r="B25" s="110" t="s">
        <v>741</v>
      </c>
      <c r="C25" s="110">
        <v>279</v>
      </c>
      <c r="D25" s="32" t="s">
        <v>801</v>
      </c>
      <c r="E25" s="34">
        <v>225</v>
      </c>
      <c r="F25" s="32">
        <v>65</v>
      </c>
      <c r="G25" s="34">
        <v>3</v>
      </c>
      <c r="H25" s="207" t="s">
        <v>916</v>
      </c>
      <c r="I25" s="207" t="s">
        <v>150</v>
      </c>
    </row>
    <row r="26" spans="1:11" x14ac:dyDescent="0.3">
      <c r="A26" s="34">
        <v>880145</v>
      </c>
      <c r="B26" s="110" t="s">
        <v>2365</v>
      </c>
      <c r="C26" s="110">
        <v>222</v>
      </c>
      <c r="D26" s="32" t="s">
        <v>801</v>
      </c>
      <c r="E26" s="34">
        <v>16</v>
      </c>
      <c r="F26" s="32">
        <v>21</v>
      </c>
      <c r="G26" s="34">
        <v>8</v>
      </c>
      <c r="H26" s="207" t="s">
        <v>2359</v>
      </c>
      <c r="I26" s="207" t="s">
        <v>2366</v>
      </c>
    </row>
    <row r="27" spans="1:11" x14ac:dyDescent="0.3">
      <c r="A27" s="34">
        <v>880161</v>
      </c>
      <c r="B27" s="110" t="s">
        <v>1811</v>
      </c>
      <c r="C27" s="110">
        <v>265</v>
      </c>
      <c r="D27" s="32" t="s">
        <v>801</v>
      </c>
      <c r="E27" s="34">
        <v>12</v>
      </c>
      <c r="F27" s="32">
        <v>23</v>
      </c>
      <c r="G27" s="34">
        <v>1</v>
      </c>
      <c r="H27" s="207" t="s">
        <v>1812</v>
      </c>
      <c r="I27" s="207" t="s">
        <v>683</v>
      </c>
    </row>
    <row r="28" spans="1:11" x14ac:dyDescent="0.3">
      <c r="A28" s="34">
        <v>880165</v>
      </c>
      <c r="B28" s="110" t="s">
        <v>743</v>
      </c>
      <c r="C28" s="110">
        <v>278</v>
      </c>
      <c r="D28" s="32" t="s">
        <v>801</v>
      </c>
      <c r="E28" s="34">
        <v>63</v>
      </c>
      <c r="F28" s="32">
        <v>30</v>
      </c>
      <c r="G28" s="34">
        <v>1</v>
      </c>
      <c r="H28" s="207" t="s">
        <v>168</v>
      </c>
      <c r="I28" s="207" t="s">
        <v>169</v>
      </c>
    </row>
    <row r="29" spans="1:11" x14ac:dyDescent="0.3">
      <c r="A29" s="34">
        <v>880171</v>
      </c>
      <c r="B29" s="110" t="s">
        <v>746</v>
      </c>
      <c r="C29" s="110">
        <v>277</v>
      </c>
      <c r="D29" s="32" t="s">
        <v>801</v>
      </c>
      <c r="E29" s="34">
        <v>20</v>
      </c>
      <c r="F29" s="32">
        <v>22</v>
      </c>
      <c r="G29" s="34">
        <v>6</v>
      </c>
      <c r="H29" s="207" t="s">
        <v>178</v>
      </c>
      <c r="I29" s="207" t="s">
        <v>179</v>
      </c>
    </row>
    <row r="30" spans="1:11" x14ac:dyDescent="0.3">
      <c r="A30" s="34">
        <v>880180</v>
      </c>
      <c r="B30" s="110" t="s">
        <v>1796</v>
      </c>
      <c r="C30" s="110">
        <v>158</v>
      </c>
      <c r="D30" s="32" t="s">
        <v>801</v>
      </c>
      <c r="E30" s="34">
        <v>102</v>
      </c>
      <c r="F30" s="32">
        <v>24</v>
      </c>
      <c r="G30" s="34">
        <v>5</v>
      </c>
      <c r="H30" s="207" t="s">
        <v>1797</v>
      </c>
      <c r="I30" s="207" t="s">
        <v>1798</v>
      </c>
    </row>
    <row r="31" spans="1:11" x14ac:dyDescent="0.3">
      <c r="A31" s="34">
        <v>880181</v>
      </c>
      <c r="B31" s="110" t="s">
        <v>1830</v>
      </c>
      <c r="C31" s="110">
        <v>166</v>
      </c>
      <c r="D31" s="32" t="s">
        <v>801</v>
      </c>
      <c r="E31" s="34">
        <v>122</v>
      </c>
      <c r="F31" s="32">
        <v>45</v>
      </c>
      <c r="G31" s="34">
        <v>5</v>
      </c>
      <c r="H31" s="207" t="s">
        <v>1831</v>
      </c>
      <c r="I31" s="207" t="s">
        <v>1832</v>
      </c>
    </row>
    <row r="32" spans="1:11" s="54" customFormat="1" x14ac:dyDescent="0.3">
      <c r="A32" s="57">
        <v>880187</v>
      </c>
      <c r="B32" s="111" t="s">
        <v>750</v>
      </c>
      <c r="C32" s="111">
        <v>275</v>
      </c>
      <c r="D32" s="56" t="s">
        <v>801</v>
      </c>
      <c r="E32" s="57">
        <v>13</v>
      </c>
      <c r="F32" s="56">
        <v>21</v>
      </c>
      <c r="G32" s="57">
        <v>7</v>
      </c>
      <c r="H32" s="234" t="s">
        <v>927</v>
      </c>
      <c r="I32" s="234" t="s">
        <v>928</v>
      </c>
    </row>
    <row r="33" spans="1:12" x14ac:dyDescent="0.3">
      <c r="A33" s="34">
        <v>880218</v>
      </c>
      <c r="B33" s="110" t="s">
        <v>1833</v>
      </c>
      <c r="C33" s="111">
        <v>167</v>
      </c>
      <c r="D33" s="32" t="s">
        <v>801</v>
      </c>
      <c r="E33" s="34">
        <v>105</v>
      </c>
      <c r="F33" s="32">
        <v>24</v>
      </c>
      <c r="G33" s="34">
        <v>3</v>
      </c>
      <c r="H33" s="207" t="s">
        <v>1834</v>
      </c>
      <c r="I33" s="207" t="s">
        <v>1835</v>
      </c>
    </row>
    <row r="34" spans="1:12" x14ac:dyDescent="0.3">
      <c r="A34" s="34">
        <v>880240</v>
      </c>
      <c r="B34" s="110" t="s">
        <v>1658</v>
      </c>
      <c r="C34" s="111">
        <v>244</v>
      </c>
      <c r="D34" s="32" t="s">
        <v>801</v>
      </c>
      <c r="E34" s="34">
        <v>131</v>
      </c>
      <c r="F34" s="32">
        <v>23</v>
      </c>
      <c r="G34" s="34">
        <v>6</v>
      </c>
      <c r="H34" s="207" t="s">
        <v>1659</v>
      </c>
      <c r="I34" s="207" t="s">
        <v>1660</v>
      </c>
    </row>
    <row r="35" spans="1:12" s="141" customFormat="1" x14ac:dyDescent="0.3">
      <c r="A35" s="119">
        <v>880241</v>
      </c>
      <c r="B35" s="123" t="s">
        <v>1493</v>
      </c>
      <c r="C35" s="268">
        <v>270</v>
      </c>
      <c r="D35" s="125" t="s">
        <v>801</v>
      </c>
      <c r="E35" s="120">
        <v>1</v>
      </c>
      <c r="F35" s="122">
        <v>21</v>
      </c>
      <c r="G35" s="119">
        <v>8</v>
      </c>
      <c r="H35" s="10" t="s">
        <v>1492</v>
      </c>
      <c r="I35" s="140" t="s">
        <v>926</v>
      </c>
    </row>
    <row r="36" spans="1:12" x14ac:dyDescent="0.3">
      <c r="A36" s="34">
        <v>880246</v>
      </c>
      <c r="B36" s="110" t="s">
        <v>596</v>
      </c>
      <c r="C36" s="96">
        <v>268</v>
      </c>
      <c r="D36" s="32" t="s">
        <v>801</v>
      </c>
      <c r="E36" s="34">
        <v>140</v>
      </c>
      <c r="F36" s="32">
        <v>25</v>
      </c>
      <c r="G36" s="34">
        <v>4</v>
      </c>
      <c r="H36" s="207" t="s">
        <v>242</v>
      </c>
      <c r="I36" s="207" t="s">
        <v>243</v>
      </c>
    </row>
    <row r="37" spans="1:12" x14ac:dyDescent="0.3">
      <c r="A37" s="34">
        <v>880267</v>
      </c>
      <c r="B37" s="110" t="s">
        <v>1950</v>
      </c>
      <c r="C37" s="96">
        <v>55</v>
      </c>
      <c r="D37" s="32" t="s">
        <v>801</v>
      </c>
      <c r="E37" s="34">
        <v>113</v>
      </c>
      <c r="F37" s="32">
        <v>22</v>
      </c>
      <c r="G37" s="34">
        <v>5</v>
      </c>
      <c r="H37" s="207" t="s">
        <v>1951</v>
      </c>
      <c r="I37" s="207" t="s">
        <v>683</v>
      </c>
    </row>
    <row r="38" spans="1:12" x14ac:dyDescent="0.3">
      <c r="A38" s="34">
        <v>880275</v>
      </c>
      <c r="B38" s="110" t="s">
        <v>1745</v>
      </c>
      <c r="C38" s="96">
        <v>211</v>
      </c>
      <c r="D38" s="32" t="s">
        <v>801</v>
      </c>
      <c r="E38" s="34">
        <v>183</v>
      </c>
      <c r="F38" s="32">
        <v>48</v>
      </c>
      <c r="G38" s="34">
        <v>1</v>
      </c>
      <c r="H38" s="207" t="s">
        <v>1742</v>
      </c>
      <c r="I38" s="207" t="s">
        <v>1746</v>
      </c>
    </row>
    <row r="39" spans="1:12" x14ac:dyDescent="0.3">
      <c r="A39" s="34">
        <v>880301</v>
      </c>
      <c r="B39" s="110" t="s">
        <v>1751</v>
      </c>
      <c r="C39" s="96">
        <v>150</v>
      </c>
      <c r="D39" s="32" t="s">
        <v>801</v>
      </c>
      <c r="E39" s="34">
        <v>230</v>
      </c>
      <c r="F39" s="32">
        <v>65</v>
      </c>
      <c r="G39" s="34">
        <v>10</v>
      </c>
      <c r="H39" s="207" t="s">
        <v>1752</v>
      </c>
      <c r="I39" s="207" t="s">
        <v>1042</v>
      </c>
    </row>
    <row r="40" spans="1:12" x14ac:dyDescent="0.3">
      <c r="A40" s="34">
        <v>880313</v>
      </c>
      <c r="B40" s="110" t="s">
        <v>1455</v>
      </c>
      <c r="C40" s="110">
        <v>266</v>
      </c>
      <c r="D40" s="32" t="s">
        <v>801</v>
      </c>
      <c r="E40" s="34">
        <v>83</v>
      </c>
      <c r="F40" s="32">
        <v>3</v>
      </c>
      <c r="G40" s="34">
        <v>6</v>
      </c>
      <c r="H40" s="207" t="s">
        <v>1456</v>
      </c>
      <c r="I40" s="207" t="s">
        <v>957</v>
      </c>
    </row>
    <row r="41" spans="1:12" x14ac:dyDescent="0.3">
      <c r="A41" s="34">
        <v>880316</v>
      </c>
      <c r="B41" s="110" t="s">
        <v>623</v>
      </c>
      <c r="C41" s="110">
        <v>265</v>
      </c>
      <c r="D41" s="32" t="s">
        <v>801</v>
      </c>
      <c r="E41" s="34">
        <v>12</v>
      </c>
      <c r="F41" s="32">
        <v>23</v>
      </c>
      <c r="G41" s="34">
        <v>1</v>
      </c>
      <c r="H41" s="207" t="s">
        <v>317</v>
      </c>
      <c r="I41" s="207" t="s">
        <v>683</v>
      </c>
    </row>
    <row r="42" spans="1:12" x14ac:dyDescent="0.3">
      <c r="A42" s="34">
        <v>880319</v>
      </c>
      <c r="B42" s="110" t="s">
        <v>625</v>
      </c>
      <c r="C42" s="110">
        <v>264</v>
      </c>
      <c r="D42" s="32" t="s">
        <v>801</v>
      </c>
      <c r="E42" s="34">
        <v>190</v>
      </c>
      <c r="F42" s="32">
        <v>48</v>
      </c>
      <c r="G42" s="34">
        <v>5</v>
      </c>
      <c r="H42" s="207" t="s">
        <v>318</v>
      </c>
      <c r="I42" s="207" t="s">
        <v>319</v>
      </c>
    </row>
    <row r="43" spans="1:12" x14ac:dyDescent="0.3">
      <c r="A43" s="34">
        <v>880322</v>
      </c>
      <c r="B43" s="110" t="s">
        <v>626</v>
      </c>
      <c r="C43" s="110">
        <v>263</v>
      </c>
      <c r="D43" s="32" t="s">
        <v>801</v>
      </c>
      <c r="E43" s="34">
        <v>130</v>
      </c>
      <c r="F43" s="32">
        <v>25</v>
      </c>
      <c r="G43" s="34">
        <v>1</v>
      </c>
      <c r="H43" s="207" t="s">
        <v>766</v>
      </c>
      <c r="I43" s="207" t="s">
        <v>767</v>
      </c>
    </row>
    <row r="44" spans="1:12" x14ac:dyDescent="0.3">
      <c r="A44" s="34">
        <v>880333</v>
      </c>
      <c r="B44" s="110" t="s">
        <v>633</v>
      </c>
      <c r="C44" s="110">
        <v>261</v>
      </c>
      <c r="D44" s="32" t="s">
        <v>801</v>
      </c>
      <c r="E44" s="34">
        <v>223</v>
      </c>
      <c r="F44" s="32">
        <v>65</v>
      </c>
      <c r="G44" s="34">
        <v>8</v>
      </c>
      <c r="H44" s="207" t="s">
        <v>331</v>
      </c>
      <c r="I44" s="207" t="s">
        <v>918</v>
      </c>
    </row>
    <row r="45" spans="1:12" s="141" customFormat="1" x14ac:dyDescent="0.3">
      <c r="A45" s="126">
        <v>880368</v>
      </c>
      <c r="B45" s="123" t="s">
        <v>1648</v>
      </c>
      <c r="C45" s="268">
        <v>260</v>
      </c>
      <c r="D45" s="125" t="s">
        <v>801</v>
      </c>
      <c r="E45" s="120">
        <v>30</v>
      </c>
      <c r="F45" s="119">
        <v>6</v>
      </c>
      <c r="G45" s="119">
        <v>3</v>
      </c>
      <c r="H45" s="141" t="s">
        <v>1615</v>
      </c>
      <c r="I45" s="10" t="s">
        <v>1616</v>
      </c>
      <c r="J45" s="157"/>
      <c r="K45" s="157"/>
    </row>
    <row r="46" spans="1:12" s="2" customFormat="1" x14ac:dyDescent="0.3">
      <c r="A46" s="126">
        <v>880373</v>
      </c>
      <c r="B46" s="123" t="s">
        <v>1647</v>
      </c>
      <c r="C46" s="268">
        <v>259</v>
      </c>
      <c r="D46" s="122" t="s">
        <v>801</v>
      </c>
      <c r="E46" s="132">
        <v>43</v>
      </c>
      <c r="F46" s="119">
        <v>21</v>
      </c>
      <c r="G46" s="119">
        <v>6</v>
      </c>
      <c r="H46" s="141" t="s">
        <v>1646</v>
      </c>
      <c r="I46" s="10" t="s">
        <v>926</v>
      </c>
      <c r="J46" s="105"/>
      <c r="K46" s="105"/>
      <c r="L46" s="105"/>
    </row>
    <row r="47" spans="1:12" x14ac:dyDescent="0.3">
      <c r="A47" s="34">
        <v>880375</v>
      </c>
      <c r="B47" s="110" t="s">
        <v>646</v>
      </c>
      <c r="C47" s="210">
        <v>258</v>
      </c>
      <c r="D47" s="32" t="s">
        <v>801</v>
      </c>
      <c r="E47" s="34">
        <v>41</v>
      </c>
      <c r="F47" s="32">
        <v>2</v>
      </c>
      <c r="G47" s="34">
        <v>4</v>
      </c>
      <c r="H47" s="207" t="s">
        <v>371</v>
      </c>
      <c r="I47" s="207" t="s">
        <v>919</v>
      </c>
    </row>
    <row r="48" spans="1:12" x14ac:dyDescent="0.3">
      <c r="A48" s="34">
        <v>880380</v>
      </c>
      <c r="B48" s="34" t="s">
        <v>1977</v>
      </c>
      <c r="C48" s="210">
        <v>332</v>
      </c>
      <c r="D48" s="32" t="s">
        <v>801</v>
      </c>
      <c r="E48" s="34">
        <v>161</v>
      </c>
      <c r="F48" s="32">
        <v>46</v>
      </c>
      <c r="G48" s="34">
        <v>6</v>
      </c>
      <c r="H48" s="207" t="s">
        <v>1978</v>
      </c>
      <c r="I48" s="207" t="s">
        <v>252</v>
      </c>
    </row>
    <row r="49" spans="1:9" x14ac:dyDescent="0.3">
      <c r="A49" s="34">
        <v>880381</v>
      </c>
      <c r="B49" s="110" t="s">
        <v>647</v>
      </c>
      <c r="C49" s="110">
        <v>257</v>
      </c>
      <c r="D49" s="32" t="s">
        <v>801</v>
      </c>
      <c r="E49" s="34">
        <v>284</v>
      </c>
      <c r="F49" s="32">
        <v>67</v>
      </c>
      <c r="G49" s="34">
        <v>4</v>
      </c>
      <c r="H49" s="207" t="s">
        <v>378</v>
      </c>
      <c r="I49" s="207" t="s">
        <v>379</v>
      </c>
    </row>
    <row r="50" spans="1:9" x14ac:dyDescent="0.3">
      <c r="A50" s="34">
        <v>880401</v>
      </c>
      <c r="B50" s="110" t="s">
        <v>655</v>
      </c>
      <c r="C50" s="110">
        <v>256</v>
      </c>
      <c r="D50" s="32" t="s">
        <v>801</v>
      </c>
      <c r="E50" s="34">
        <v>199</v>
      </c>
      <c r="F50" s="32">
        <v>30</v>
      </c>
      <c r="G50" s="34">
        <v>6</v>
      </c>
      <c r="H50" s="207" t="s">
        <v>1078</v>
      </c>
      <c r="I50" s="207" t="s">
        <v>1079</v>
      </c>
    </row>
    <row r="51" spans="1:9" x14ac:dyDescent="0.3">
      <c r="A51" s="34">
        <v>880407</v>
      </c>
      <c r="B51" s="110" t="s">
        <v>658</v>
      </c>
      <c r="C51" s="110">
        <v>255</v>
      </c>
      <c r="D51" s="32" t="s">
        <v>801</v>
      </c>
      <c r="E51" s="34">
        <v>216</v>
      </c>
      <c r="F51" s="32">
        <v>43</v>
      </c>
      <c r="G51" s="34">
        <v>4</v>
      </c>
      <c r="H51" s="207" t="s">
        <v>406</v>
      </c>
      <c r="I51" s="207" t="s">
        <v>407</v>
      </c>
    </row>
    <row r="52" spans="1:9" x14ac:dyDescent="0.3">
      <c r="A52" s="34">
        <v>880422</v>
      </c>
      <c r="B52" s="110" t="s">
        <v>754</v>
      </c>
      <c r="C52" s="110">
        <v>254</v>
      </c>
      <c r="D52" s="32" t="s">
        <v>801</v>
      </c>
      <c r="E52" s="34">
        <v>207</v>
      </c>
      <c r="F52" s="32">
        <v>63</v>
      </c>
      <c r="G52" s="34">
        <v>3</v>
      </c>
      <c r="H52" s="207" t="s">
        <v>422</v>
      </c>
      <c r="I52" s="207" t="s">
        <v>423</v>
      </c>
    </row>
    <row r="53" spans="1:9" x14ac:dyDescent="0.3">
      <c r="A53" s="34">
        <v>880426</v>
      </c>
      <c r="B53" s="110" t="s">
        <v>756</v>
      </c>
      <c r="C53" s="110">
        <v>253</v>
      </c>
      <c r="D53" s="32" t="s">
        <v>801</v>
      </c>
      <c r="E53" s="34">
        <v>111</v>
      </c>
      <c r="F53" s="32">
        <v>23</v>
      </c>
      <c r="G53" s="34">
        <v>9</v>
      </c>
      <c r="H53" s="207" t="s">
        <v>427</v>
      </c>
      <c r="I53" s="207" t="s">
        <v>428</v>
      </c>
    </row>
    <row r="54" spans="1:9" x14ac:dyDescent="0.3">
      <c r="A54" s="34">
        <v>880435</v>
      </c>
      <c r="B54" s="110" t="s">
        <v>759</v>
      </c>
      <c r="C54" s="110">
        <v>252</v>
      </c>
      <c r="D54" s="32" t="s">
        <v>801</v>
      </c>
      <c r="E54" s="34">
        <v>274</v>
      </c>
      <c r="F54" s="32">
        <v>67</v>
      </c>
      <c r="G54" s="34">
        <v>10</v>
      </c>
      <c r="H54" s="207" t="s">
        <v>438</v>
      </c>
    </row>
    <row r="55" spans="1:9" x14ac:dyDescent="0.3">
      <c r="A55" s="34">
        <v>880437</v>
      </c>
      <c r="B55" s="110" t="s">
        <v>760</v>
      </c>
      <c r="C55" s="110">
        <v>251</v>
      </c>
      <c r="D55" s="32" t="s">
        <v>801</v>
      </c>
      <c r="E55" s="34">
        <v>33</v>
      </c>
      <c r="F55" s="32">
        <v>2</v>
      </c>
      <c r="G55" s="34">
        <v>1</v>
      </c>
      <c r="H55" s="207" t="s">
        <v>1051</v>
      </c>
      <c r="I55" s="207" t="s">
        <v>951</v>
      </c>
    </row>
    <row r="56" spans="1:9" x14ac:dyDescent="0.3">
      <c r="A56" s="34">
        <v>880450</v>
      </c>
      <c r="B56" s="34" t="s">
        <v>666</v>
      </c>
      <c r="C56" s="210">
        <v>346</v>
      </c>
      <c r="D56" s="32" t="s">
        <v>801</v>
      </c>
      <c r="E56" s="34">
        <v>35</v>
      </c>
      <c r="F56" s="32">
        <v>25</v>
      </c>
      <c r="G56" s="34">
        <v>7</v>
      </c>
      <c r="H56" s="110" t="s">
        <v>2351</v>
      </c>
      <c r="I56" s="110" t="s">
        <v>1835</v>
      </c>
    </row>
    <row r="57" spans="1:9" x14ac:dyDescent="0.3">
      <c r="A57" s="34">
        <v>880451</v>
      </c>
      <c r="B57" s="110" t="s">
        <v>1426</v>
      </c>
      <c r="C57" s="110">
        <v>250</v>
      </c>
      <c r="D57" s="32" t="s">
        <v>801</v>
      </c>
      <c r="E57" s="34">
        <v>272</v>
      </c>
      <c r="F57" s="32">
        <v>49</v>
      </c>
      <c r="G57" s="34">
        <v>1</v>
      </c>
      <c r="H57" s="207" t="s">
        <v>1041</v>
      </c>
      <c r="I57" s="207" t="s">
        <v>1042</v>
      </c>
    </row>
    <row r="58" spans="1:9" x14ac:dyDescent="0.3">
      <c r="A58" s="34">
        <v>880453</v>
      </c>
      <c r="B58" s="110" t="s">
        <v>1427</v>
      </c>
      <c r="C58" s="110">
        <v>249</v>
      </c>
      <c r="D58" s="32" t="s">
        <v>801</v>
      </c>
      <c r="E58" s="34">
        <v>32</v>
      </c>
      <c r="F58" s="32">
        <v>22</v>
      </c>
      <c r="G58" s="34">
        <v>8</v>
      </c>
      <c r="H58" s="207" t="s">
        <v>682</v>
      </c>
      <c r="I58" s="207" t="s">
        <v>683</v>
      </c>
    </row>
    <row r="59" spans="1:9" x14ac:dyDescent="0.3">
      <c r="A59" s="34">
        <v>880480</v>
      </c>
      <c r="B59" s="110" t="s">
        <v>1823</v>
      </c>
      <c r="C59" s="110">
        <v>349</v>
      </c>
      <c r="D59" s="32" t="s">
        <v>801</v>
      </c>
      <c r="E59" s="34">
        <v>235</v>
      </c>
      <c r="F59" s="32">
        <v>63</v>
      </c>
      <c r="G59" s="34">
        <v>9</v>
      </c>
      <c r="H59" s="207" t="s">
        <v>1824</v>
      </c>
      <c r="I59" s="207" t="s">
        <v>1825</v>
      </c>
    </row>
    <row r="60" spans="1:9" x14ac:dyDescent="0.3">
      <c r="A60" s="34">
        <v>880496</v>
      </c>
      <c r="B60" s="110" t="s">
        <v>1428</v>
      </c>
      <c r="C60" s="110">
        <v>249</v>
      </c>
      <c r="D60" s="32" t="s">
        <v>801</v>
      </c>
      <c r="E60" s="34">
        <v>121</v>
      </c>
      <c r="F60" s="32">
        <v>43</v>
      </c>
      <c r="G60" s="33">
        <v>2</v>
      </c>
      <c r="H60" s="207" t="s">
        <v>1424</v>
      </c>
      <c r="I60" s="207" t="s">
        <v>1425</v>
      </c>
    </row>
    <row r="61" spans="1:9" x14ac:dyDescent="0.3">
      <c r="A61" s="34">
        <v>880505</v>
      </c>
      <c r="B61" s="110" t="s">
        <v>1783</v>
      </c>
      <c r="C61" s="110">
        <v>155</v>
      </c>
      <c r="D61" s="32" t="s">
        <v>801</v>
      </c>
      <c r="E61" s="34">
        <v>251</v>
      </c>
      <c r="F61" s="32">
        <v>50</v>
      </c>
      <c r="G61" s="33">
        <v>3</v>
      </c>
      <c r="H61" s="207" t="s">
        <v>1777</v>
      </c>
      <c r="I61" s="207" t="s">
        <v>1079</v>
      </c>
    </row>
    <row r="62" spans="1:9" x14ac:dyDescent="0.3">
      <c r="A62" s="34">
        <v>880511</v>
      </c>
      <c r="B62" s="110" t="s">
        <v>1429</v>
      </c>
      <c r="C62" s="110">
        <v>247</v>
      </c>
      <c r="D62" s="32" t="s">
        <v>801</v>
      </c>
      <c r="E62" s="34">
        <v>39</v>
      </c>
      <c r="F62" s="32">
        <v>24</v>
      </c>
      <c r="G62" s="34">
        <v>8</v>
      </c>
      <c r="H62" s="207" t="s">
        <v>502</v>
      </c>
    </row>
    <row r="63" spans="1:9" x14ac:dyDescent="0.3">
      <c r="A63" s="34">
        <v>880521</v>
      </c>
      <c r="B63" s="110" t="s">
        <v>679</v>
      </c>
      <c r="C63" s="110">
        <v>246</v>
      </c>
      <c r="D63" s="32" t="s">
        <v>801</v>
      </c>
      <c r="E63" s="34">
        <v>197</v>
      </c>
      <c r="F63" s="32">
        <v>48</v>
      </c>
      <c r="G63" s="34">
        <v>7</v>
      </c>
      <c r="H63" s="207" t="s">
        <v>514</v>
      </c>
      <c r="I63" s="207" t="s">
        <v>934</v>
      </c>
    </row>
    <row r="64" spans="1:9" x14ac:dyDescent="0.3">
      <c r="A64" s="34">
        <v>880522</v>
      </c>
      <c r="B64" s="110" t="s">
        <v>1867</v>
      </c>
      <c r="C64" s="110">
        <v>171</v>
      </c>
      <c r="D64" s="32" t="s">
        <v>801</v>
      </c>
      <c r="E64" s="34">
        <v>155</v>
      </c>
      <c r="F64" s="32">
        <v>47</v>
      </c>
      <c r="G64" s="34">
        <v>1</v>
      </c>
      <c r="H64" s="207" t="s">
        <v>1868</v>
      </c>
      <c r="I64" s="207" t="s">
        <v>1869</v>
      </c>
    </row>
    <row r="65" spans="1:9" x14ac:dyDescent="0.3">
      <c r="A65" s="34">
        <v>880534</v>
      </c>
      <c r="B65" s="110" t="s">
        <v>2534</v>
      </c>
      <c r="C65" s="110">
        <v>210</v>
      </c>
      <c r="D65" s="32" t="s">
        <v>801</v>
      </c>
      <c r="E65" s="34">
        <v>121</v>
      </c>
      <c r="F65" s="32">
        <v>43</v>
      </c>
      <c r="G65" s="34">
        <v>2</v>
      </c>
      <c r="H65" s="207" t="s">
        <v>2297</v>
      </c>
      <c r="I65" s="207" t="s">
        <v>2298</v>
      </c>
    </row>
    <row r="66" spans="1:9" s="54" customFormat="1" x14ac:dyDescent="0.3">
      <c r="A66" s="57">
        <v>880536</v>
      </c>
      <c r="B66" s="111" t="s">
        <v>765</v>
      </c>
      <c r="C66" s="111">
        <v>243</v>
      </c>
      <c r="D66" s="56" t="s">
        <v>801</v>
      </c>
      <c r="E66" s="57">
        <v>31</v>
      </c>
      <c r="F66" s="56">
        <v>21</v>
      </c>
      <c r="G66" s="57">
        <v>2</v>
      </c>
      <c r="H66" s="234" t="s">
        <v>711</v>
      </c>
      <c r="I66" s="234" t="s">
        <v>1790</v>
      </c>
    </row>
    <row r="67" spans="1:9" s="54" customFormat="1" x14ac:dyDescent="0.3">
      <c r="A67" s="57">
        <v>880546</v>
      </c>
      <c r="B67" s="111" t="s">
        <v>1064</v>
      </c>
      <c r="C67" s="96">
        <v>242</v>
      </c>
      <c r="D67" s="56" t="s">
        <v>801</v>
      </c>
      <c r="E67" s="57">
        <v>51</v>
      </c>
      <c r="F67" s="56">
        <v>26</v>
      </c>
      <c r="G67" s="57">
        <v>5</v>
      </c>
      <c r="H67" s="234" t="s">
        <v>1065</v>
      </c>
      <c r="I67" s="234" t="s">
        <v>1066</v>
      </c>
    </row>
    <row r="68" spans="1:9" x14ac:dyDescent="0.3">
      <c r="A68" s="34">
        <v>880550</v>
      </c>
      <c r="B68" s="110" t="s">
        <v>691</v>
      </c>
      <c r="C68" s="96">
        <v>241</v>
      </c>
      <c r="D68" s="32" t="s">
        <v>801</v>
      </c>
      <c r="E68" s="34">
        <v>211</v>
      </c>
      <c r="F68" s="32">
        <v>46</v>
      </c>
      <c r="G68" s="34">
        <v>2</v>
      </c>
      <c r="H68" s="207" t="s">
        <v>534</v>
      </c>
      <c r="I68" s="207" t="s">
        <v>787</v>
      </c>
    </row>
    <row r="69" spans="1:9" x14ac:dyDescent="0.3">
      <c r="A69" s="34">
        <v>880580</v>
      </c>
      <c r="B69" s="110" t="s">
        <v>696</v>
      </c>
      <c r="C69" s="96">
        <v>240</v>
      </c>
      <c r="D69" s="32" t="s">
        <v>801</v>
      </c>
      <c r="E69" s="34">
        <v>296</v>
      </c>
      <c r="F69" s="32">
        <v>49</v>
      </c>
      <c r="G69" s="34">
        <v>4</v>
      </c>
      <c r="H69" s="207" t="s">
        <v>553</v>
      </c>
      <c r="I69" s="207" t="s">
        <v>554</v>
      </c>
    </row>
    <row r="70" spans="1:9" s="54" customFormat="1" x14ac:dyDescent="0.3">
      <c r="A70" s="57">
        <v>880585</v>
      </c>
      <c r="B70" s="111" t="s">
        <v>697</v>
      </c>
      <c r="C70" s="96">
        <v>239</v>
      </c>
      <c r="D70" s="56" t="s">
        <v>801</v>
      </c>
      <c r="E70" s="57">
        <v>117</v>
      </c>
      <c r="F70" s="56">
        <v>21</v>
      </c>
      <c r="G70" s="57">
        <v>4</v>
      </c>
      <c r="H70" s="234" t="s">
        <v>560</v>
      </c>
      <c r="I70" s="234" t="s">
        <v>561</v>
      </c>
    </row>
    <row r="71" spans="1:9" x14ac:dyDescent="0.3">
      <c r="A71" s="34">
        <v>880588</v>
      </c>
      <c r="B71" s="110" t="s">
        <v>699</v>
      </c>
      <c r="C71" s="96">
        <v>238</v>
      </c>
      <c r="D71" s="32" t="s">
        <v>801</v>
      </c>
      <c r="E71" s="34">
        <v>120</v>
      </c>
      <c r="F71" s="32">
        <v>24</v>
      </c>
      <c r="G71" s="34">
        <v>1</v>
      </c>
      <c r="H71" s="207" t="s">
        <v>920</v>
      </c>
      <c r="I71" s="207" t="s">
        <v>565</v>
      </c>
    </row>
    <row r="72" spans="1:9" x14ac:dyDescent="0.3">
      <c r="A72" s="34">
        <v>880594</v>
      </c>
      <c r="B72" s="110" t="s">
        <v>701</v>
      </c>
      <c r="C72" s="96">
        <v>237</v>
      </c>
      <c r="D72" s="32" t="s">
        <v>801</v>
      </c>
      <c r="E72" s="34">
        <v>172</v>
      </c>
      <c r="F72" s="32">
        <v>46</v>
      </c>
      <c r="G72" s="34">
        <v>4</v>
      </c>
      <c r="H72" s="207" t="s">
        <v>571</v>
      </c>
      <c r="I72" s="207" t="s">
        <v>572</v>
      </c>
    </row>
    <row r="73" spans="1:9" x14ac:dyDescent="0.3">
      <c r="A73" s="34">
        <v>880599</v>
      </c>
      <c r="B73" s="110" t="s">
        <v>703</v>
      </c>
      <c r="C73" s="96">
        <v>236</v>
      </c>
      <c r="D73" s="32" t="s">
        <v>801</v>
      </c>
      <c r="E73" s="34">
        <v>50</v>
      </c>
      <c r="F73" s="32">
        <v>22</v>
      </c>
      <c r="G73" s="34">
        <v>9</v>
      </c>
      <c r="H73" s="207" t="s">
        <v>579</v>
      </c>
      <c r="I73" s="207" t="s">
        <v>323</v>
      </c>
    </row>
    <row r="74" spans="1:9" x14ac:dyDescent="0.3">
      <c r="A74" s="34">
        <v>880606</v>
      </c>
      <c r="B74" s="34" t="s">
        <v>2454</v>
      </c>
      <c r="C74" s="210">
        <v>359</v>
      </c>
      <c r="D74" s="32" t="s">
        <v>801</v>
      </c>
      <c r="E74" s="34">
        <v>288</v>
      </c>
      <c r="F74" s="32">
        <v>66</v>
      </c>
      <c r="G74" s="34">
        <v>2</v>
      </c>
      <c r="H74" s="207" t="s">
        <v>2318</v>
      </c>
      <c r="I74" s="207" t="s">
        <v>2319</v>
      </c>
    </row>
    <row r="75" spans="1:9" x14ac:dyDescent="0.3">
      <c r="A75" s="34">
        <v>880607</v>
      </c>
      <c r="B75" s="34" t="s">
        <v>705</v>
      </c>
      <c r="C75" s="210">
        <v>146</v>
      </c>
      <c r="D75" s="81" t="s">
        <v>801</v>
      </c>
      <c r="E75" s="34">
        <v>97</v>
      </c>
      <c r="F75" s="32">
        <v>28</v>
      </c>
      <c r="G75" s="34">
        <v>6</v>
      </c>
      <c r="H75" s="207" t="s">
        <v>1923</v>
      </c>
      <c r="I75" s="207" t="s">
        <v>1915</v>
      </c>
    </row>
    <row r="76" spans="1:9" s="103" customFormat="1" x14ac:dyDescent="0.3">
      <c r="A76" s="102"/>
      <c r="B76" s="265"/>
      <c r="C76" s="265"/>
      <c r="D76" s="164"/>
      <c r="E76" s="102"/>
      <c r="F76" s="101"/>
      <c r="G76" s="102"/>
      <c r="H76" s="270"/>
      <c r="I76" s="270"/>
    </row>
    <row r="77" spans="1:9" s="58" customFormat="1" x14ac:dyDescent="0.3">
      <c r="A77" s="261" t="s">
        <v>2533</v>
      </c>
      <c r="B77" s="266"/>
      <c r="C77" s="266"/>
      <c r="D77" s="59"/>
      <c r="E77" s="60"/>
      <c r="F77" s="59"/>
      <c r="G77" s="60"/>
      <c r="H77" s="261"/>
      <c r="I77" s="261"/>
    </row>
    <row r="78" spans="1:9" s="61" customFormat="1" x14ac:dyDescent="0.3">
      <c r="A78" s="63"/>
      <c r="B78" s="267"/>
      <c r="C78" s="267"/>
      <c r="D78" s="62"/>
      <c r="E78" s="63"/>
      <c r="F78" s="62"/>
      <c r="G78" s="63"/>
      <c r="H78" s="262"/>
      <c r="I78" s="262"/>
    </row>
    <row r="79" spans="1:9" s="54" customFormat="1" x14ac:dyDescent="0.3">
      <c r="A79" s="259"/>
      <c r="B79" s="100"/>
      <c r="C79" s="100"/>
      <c r="D79" s="56"/>
      <c r="E79" s="57"/>
      <c r="F79" s="56"/>
      <c r="G79" s="57"/>
      <c r="H79" s="234"/>
      <c r="I79" s="234"/>
    </row>
    <row r="80" spans="1:9" s="54" customFormat="1" x14ac:dyDescent="0.3">
      <c r="A80" s="57"/>
      <c r="B80" s="111"/>
      <c r="C80" s="111"/>
      <c r="D80" s="56"/>
      <c r="E80" s="57"/>
      <c r="F80" s="56"/>
      <c r="G80" s="57"/>
      <c r="H80" s="234"/>
      <c r="I80" s="234"/>
    </row>
    <row r="81" spans="1:9" s="54" customFormat="1" x14ac:dyDescent="0.3">
      <c r="A81" s="57"/>
      <c r="B81" s="111"/>
      <c r="C81" s="111"/>
      <c r="D81" s="95"/>
      <c r="E81" s="57"/>
      <c r="F81" s="95"/>
      <c r="G81" s="57"/>
      <c r="H81" s="234"/>
      <c r="I81" s="234"/>
    </row>
    <row r="82" spans="1:9" x14ac:dyDescent="0.3">
      <c r="A82" s="57"/>
    </row>
    <row r="83" spans="1:9" x14ac:dyDescent="0.3">
      <c r="A83" s="57"/>
    </row>
    <row r="84" spans="1:9" x14ac:dyDescent="0.3">
      <c r="A84" s="57"/>
    </row>
    <row r="85" spans="1:9" x14ac:dyDescent="0.3">
      <c r="A85" s="57"/>
    </row>
    <row r="86" spans="1:9" x14ac:dyDescent="0.3">
      <c r="A86" s="57"/>
    </row>
    <row r="87" spans="1:9" x14ac:dyDescent="0.3">
      <c r="A87" s="57"/>
    </row>
    <row r="88" spans="1:9" x14ac:dyDescent="0.3">
      <c r="A88" s="57"/>
    </row>
    <row r="89" spans="1:9" x14ac:dyDescent="0.3">
      <c r="A89" s="57"/>
    </row>
    <row r="90" spans="1:9" x14ac:dyDescent="0.3">
      <c r="A90" s="57"/>
    </row>
    <row r="91" spans="1:9" x14ac:dyDescent="0.3">
      <c r="A91" s="57"/>
    </row>
    <row r="92" spans="1:9" x14ac:dyDescent="0.3">
      <c r="A92" s="57"/>
    </row>
    <row r="93" spans="1:9" x14ac:dyDescent="0.3">
      <c r="A93" s="57"/>
    </row>
    <row r="94" spans="1:9" x14ac:dyDescent="0.3">
      <c r="A94" s="57"/>
    </row>
    <row r="95" spans="1:9" x14ac:dyDescent="0.3">
      <c r="A95" s="57"/>
    </row>
    <row r="96" spans="1:9" x14ac:dyDescent="0.3">
      <c r="A96" s="57"/>
    </row>
    <row r="97" spans="1:12" x14ac:dyDescent="0.3">
      <c r="A97" s="57"/>
    </row>
    <row r="98" spans="1:12" x14ac:dyDescent="0.3">
      <c r="A98" s="57"/>
    </row>
    <row r="99" spans="1:12" x14ac:dyDescent="0.3">
      <c r="A99" s="57"/>
    </row>
    <row r="100" spans="1:12" x14ac:dyDescent="0.3">
      <c r="A100" s="57"/>
    </row>
    <row r="101" spans="1:12" x14ac:dyDescent="0.3">
      <c r="A101" s="57"/>
    </row>
    <row r="102" spans="1:12" x14ac:dyDescent="0.3">
      <c r="A102" s="57"/>
      <c r="J102" s="54"/>
      <c r="K102" s="54"/>
      <c r="L102" s="54"/>
    </row>
    <row r="103" spans="1:12" x14ac:dyDescent="0.3">
      <c r="A103" s="57"/>
    </row>
    <row r="104" spans="1:12" x14ac:dyDescent="0.3">
      <c r="A104" s="57"/>
    </row>
    <row r="105" spans="1:12" x14ac:dyDescent="0.3">
      <c r="A105" s="57"/>
    </row>
    <row r="106" spans="1:12" x14ac:dyDescent="0.3">
      <c r="A106" s="57"/>
    </row>
    <row r="107" spans="1:12" x14ac:dyDescent="0.3">
      <c r="A107" s="57"/>
    </row>
    <row r="108" spans="1:12" x14ac:dyDescent="0.3">
      <c r="A108" s="57"/>
    </row>
    <row r="109" spans="1:12" x14ac:dyDescent="0.3">
      <c r="A109" s="57"/>
    </row>
    <row r="110" spans="1:12" x14ac:dyDescent="0.3">
      <c r="A110" s="57"/>
      <c r="J110" s="54"/>
      <c r="K110" s="54"/>
      <c r="L110" s="54"/>
    </row>
    <row r="111" spans="1:12" x14ac:dyDescent="0.3">
      <c r="A111" s="57"/>
    </row>
    <row r="112" spans="1:12" x14ac:dyDescent="0.3">
      <c r="A112" s="57"/>
    </row>
    <row r="113" spans="1:1" x14ac:dyDescent="0.3">
      <c r="A113" s="57"/>
    </row>
    <row r="114" spans="1:1" x14ac:dyDescent="0.3">
      <c r="A114" s="57"/>
    </row>
    <row r="115" spans="1:1" x14ac:dyDescent="0.3">
      <c r="A115" s="57"/>
    </row>
    <row r="116" spans="1:1" x14ac:dyDescent="0.3">
      <c r="A116" s="57"/>
    </row>
    <row r="117" spans="1:1" x14ac:dyDescent="0.3">
      <c r="A117" s="57"/>
    </row>
    <row r="118" spans="1:1" x14ac:dyDescent="0.3">
      <c r="A118" s="57"/>
    </row>
    <row r="119" spans="1:1" x14ac:dyDescent="0.3">
      <c r="A119" s="57"/>
    </row>
    <row r="120" spans="1:1" x14ac:dyDescent="0.3">
      <c r="A120" s="57"/>
    </row>
    <row r="121" spans="1:1" x14ac:dyDescent="0.3">
      <c r="A121" s="57"/>
    </row>
    <row r="122" spans="1:1" x14ac:dyDescent="0.3">
      <c r="A122" s="57"/>
    </row>
    <row r="123" spans="1:1" x14ac:dyDescent="0.3">
      <c r="A123" s="57"/>
    </row>
    <row r="124" spans="1:1" x14ac:dyDescent="0.3">
      <c r="A124" s="57"/>
    </row>
    <row r="125" spans="1:1" x14ac:dyDescent="0.3">
      <c r="A125" s="57"/>
    </row>
    <row r="126" spans="1:1" x14ac:dyDescent="0.3">
      <c r="A126" s="57"/>
    </row>
    <row r="127" spans="1:1" x14ac:dyDescent="0.3">
      <c r="A127" s="57"/>
    </row>
    <row r="128" spans="1:1" x14ac:dyDescent="0.3">
      <c r="A128" s="57"/>
    </row>
    <row r="129" spans="1:1" x14ac:dyDescent="0.3">
      <c r="A129" s="57"/>
    </row>
    <row r="130" spans="1:1" x14ac:dyDescent="0.3">
      <c r="A130" s="57"/>
    </row>
    <row r="131" spans="1:1" x14ac:dyDescent="0.3">
      <c r="A131" s="57"/>
    </row>
    <row r="132" spans="1:1" x14ac:dyDescent="0.3">
      <c r="A132" s="57"/>
    </row>
    <row r="133" spans="1:1" x14ac:dyDescent="0.3">
      <c r="A133" s="57"/>
    </row>
    <row r="134" spans="1:1" x14ac:dyDescent="0.3">
      <c r="A134" s="57"/>
    </row>
    <row r="135" spans="1:1" x14ac:dyDescent="0.3">
      <c r="A135" s="57"/>
    </row>
    <row r="136" spans="1:1" x14ac:dyDescent="0.3">
      <c r="A136" s="57"/>
    </row>
    <row r="137" spans="1:1" x14ac:dyDescent="0.3">
      <c r="A137" s="57"/>
    </row>
    <row r="138" spans="1:1" x14ac:dyDescent="0.3">
      <c r="A138" s="57"/>
    </row>
    <row r="139" spans="1:1" x14ac:dyDescent="0.3">
      <c r="A139" s="57"/>
    </row>
    <row r="140" spans="1:1" x14ac:dyDescent="0.3">
      <c r="A140" s="57"/>
    </row>
    <row r="141" spans="1:1" x14ac:dyDescent="0.3">
      <c r="A141" s="57"/>
    </row>
    <row r="142" spans="1:1" x14ac:dyDescent="0.3">
      <c r="A142" s="57"/>
    </row>
    <row r="143" spans="1:1" x14ac:dyDescent="0.3">
      <c r="A143" s="57"/>
    </row>
    <row r="144" spans="1:1" x14ac:dyDescent="0.3">
      <c r="A144" s="57"/>
    </row>
    <row r="145" spans="1:12" x14ac:dyDescent="0.3">
      <c r="A145" s="57"/>
    </row>
    <row r="146" spans="1:12" x14ac:dyDescent="0.3">
      <c r="A146" s="57"/>
    </row>
    <row r="147" spans="1:12" x14ac:dyDescent="0.3">
      <c r="A147" s="57"/>
    </row>
    <row r="148" spans="1:12" x14ac:dyDescent="0.3">
      <c r="A148" s="57"/>
    </row>
    <row r="149" spans="1:12" x14ac:dyDescent="0.3">
      <c r="A149" s="57"/>
    </row>
    <row r="150" spans="1:12" x14ac:dyDescent="0.3">
      <c r="A150" s="57"/>
    </row>
    <row r="151" spans="1:12" x14ac:dyDescent="0.3">
      <c r="A151" s="57"/>
    </row>
    <row r="152" spans="1:12" x14ac:dyDescent="0.3">
      <c r="A152" s="57"/>
    </row>
    <row r="153" spans="1:12" x14ac:dyDescent="0.3">
      <c r="A153" s="57"/>
    </row>
    <row r="154" spans="1:12" x14ac:dyDescent="0.3">
      <c r="A154" s="57"/>
    </row>
    <row r="155" spans="1:12" x14ac:dyDescent="0.3">
      <c r="A155" s="57"/>
      <c r="J155" s="54"/>
      <c r="K155" s="54"/>
      <c r="L155" s="54"/>
    </row>
    <row r="156" spans="1:12" x14ac:dyDescent="0.3">
      <c r="A156" s="57"/>
    </row>
    <row r="157" spans="1:12" x14ac:dyDescent="0.3">
      <c r="A157" s="57"/>
    </row>
    <row r="158" spans="1:12" x14ac:dyDescent="0.3">
      <c r="A158" s="57"/>
    </row>
    <row r="159" spans="1:12" x14ac:dyDescent="0.3">
      <c r="A159" s="57"/>
    </row>
    <row r="160" spans="1:12" x14ac:dyDescent="0.3">
      <c r="A160" s="57"/>
    </row>
    <row r="161" spans="1:1" x14ac:dyDescent="0.3">
      <c r="A161" s="57"/>
    </row>
    <row r="162" spans="1:1" x14ac:dyDescent="0.3">
      <c r="A162" s="57"/>
    </row>
    <row r="163" spans="1:1" x14ac:dyDescent="0.3">
      <c r="A163" s="57"/>
    </row>
    <row r="164" spans="1:1" x14ac:dyDescent="0.3">
      <c r="A164" s="57"/>
    </row>
    <row r="165" spans="1:1" x14ac:dyDescent="0.3">
      <c r="A165" s="57"/>
    </row>
    <row r="166" spans="1:1" x14ac:dyDescent="0.3">
      <c r="A166" s="57"/>
    </row>
    <row r="167" spans="1:1" x14ac:dyDescent="0.3">
      <c r="A167" s="57"/>
    </row>
    <row r="168" spans="1:1" x14ac:dyDescent="0.3">
      <c r="A168" s="57"/>
    </row>
    <row r="169" spans="1:1" x14ac:dyDescent="0.3">
      <c r="A169" s="57"/>
    </row>
    <row r="170" spans="1:1" x14ac:dyDescent="0.3">
      <c r="A170" s="57"/>
    </row>
    <row r="171" spans="1:1" x14ac:dyDescent="0.3">
      <c r="A171" s="57"/>
    </row>
    <row r="172" spans="1:1" x14ac:dyDescent="0.3">
      <c r="A172" s="57"/>
    </row>
    <row r="173" spans="1:1" x14ac:dyDescent="0.3">
      <c r="A173" s="57"/>
    </row>
    <row r="174" spans="1:1" x14ac:dyDescent="0.3">
      <c r="A174" s="57"/>
    </row>
    <row r="175" spans="1:1" x14ac:dyDescent="0.3">
      <c r="A175" s="57"/>
    </row>
    <row r="176" spans="1:1" x14ac:dyDescent="0.3">
      <c r="A176" s="57"/>
    </row>
    <row r="177" spans="1:1" x14ac:dyDescent="0.3">
      <c r="A177" s="57"/>
    </row>
    <row r="178" spans="1:1" x14ac:dyDescent="0.3">
      <c r="A178" s="57"/>
    </row>
    <row r="179" spans="1:1" x14ac:dyDescent="0.3">
      <c r="A179" s="57"/>
    </row>
    <row r="180" spans="1:1" x14ac:dyDescent="0.3">
      <c r="A180" s="57"/>
    </row>
    <row r="181" spans="1:1" x14ac:dyDescent="0.3">
      <c r="A181" s="57"/>
    </row>
    <row r="182" spans="1:1" x14ac:dyDescent="0.3">
      <c r="A182" s="57"/>
    </row>
    <row r="183" spans="1:1" x14ac:dyDescent="0.3">
      <c r="A183" s="57"/>
    </row>
    <row r="184" spans="1:1" x14ac:dyDescent="0.3">
      <c r="A184" s="57"/>
    </row>
    <row r="185" spans="1:1" x14ac:dyDescent="0.3">
      <c r="A185" s="57"/>
    </row>
    <row r="186" spans="1:1" x14ac:dyDescent="0.3">
      <c r="A186" s="57"/>
    </row>
    <row r="187" spans="1:1" x14ac:dyDescent="0.3">
      <c r="A187" s="57"/>
    </row>
    <row r="188" spans="1:1" x14ac:dyDescent="0.3">
      <c r="A188" s="57"/>
    </row>
    <row r="189" spans="1:1" x14ac:dyDescent="0.3">
      <c r="A189" s="57"/>
    </row>
    <row r="190" spans="1:1" x14ac:dyDescent="0.3">
      <c r="A190" s="57"/>
    </row>
    <row r="191" spans="1:1" x14ac:dyDescent="0.3">
      <c r="A191" s="57"/>
    </row>
    <row r="192" spans="1:1" x14ac:dyDescent="0.3">
      <c r="A192" s="57"/>
    </row>
    <row r="193" spans="1:12" x14ac:dyDescent="0.3">
      <c r="A193" s="57"/>
    </row>
    <row r="194" spans="1:12" x14ac:dyDescent="0.3">
      <c r="A194" s="57"/>
    </row>
    <row r="195" spans="1:12" x14ac:dyDescent="0.3">
      <c r="A195" s="57"/>
    </row>
    <row r="196" spans="1:12" x14ac:dyDescent="0.3">
      <c r="A196" s="57"/>
    </row>
    <row r="197" spans="1:12" x14ac:dyDescent="0.3">
      <c r="A197" s="57"/>
    </row>
    <row r="198" spans="1:12" x14ac:dyDescent="0.3">
      <c r="A198" s="57"/>
      <c r="J198" s="47">
        <v>880416</v>
      </c>
      <c r="K198" s="47" t="s">
        <v>726</v>
      </c>
      <c r="L198" s="47">
        <v>880074</v>
      </c>
    </row>
    <row r="199" spans="1:12" x14ac:dyDescent="0.3">
      <c r="A199" s="57"/>
    </row>
    <row r="200" spans="1:12" x14ac:dyDescent="0.3">
      <c r="A200" s="57"/>
    </row>
    <row r="201" spans="1:12" x14ac:dyDescent="0.3">
      <c r="A201" s="57"/>
    </row>
    <row r="202" spans="1:12" x14ac:dyDescent="0.3">
      <c r="A202" s="57"/>
    </row>
    <row r="203" spans="1:12" x14ac:dyDescent="0.3">
      <c r="A203" s="57"/>
    </row>
    <row r="204" spans="1:12" x14ac:dyDescent="0.3">
      <c r="A204" s="57"/>
    </row>
    <row r="205" spans="1:12" x14ac:dyDescent="0.3">
      <c r="A205" s="57"/>
    </row>
    <row r="206" spans="1:12" x14ac:dyDescent="0.3">
      <c r="A206" s="57"/>
    </row>
    <row r="207" spans="1:12" x14ac:dyDescent="0.3">
      <c r="A207" s="57"/>
    </row>
    <row r="208" spans="1:12" x14ac:dyDescent="0.3">
      <c r="A208" s="57"/>
    </row>
    <row r="209" spans="1:12" x14ac:dyDescent="0.3">
      <c r="A209" s="57"/>
    </row>
    <row r="210" spans="1:12" x14ac:dyDescent="0.3">
      <c r="A210" s="57"/>
    </row>
    <row r="211" spans="1:12" x14ac:dyDescent="0.3">
      <c r="A211" s="57"/>
    </row>
    <row r="212" spans="1:12" x14ac:dyDescent="0.3">
      <c r="A212" s="57"/>
    </row>
    <row r="213" spans="1:12" x14ac:dyDescent="0.3">
      <c r="A213" s="57"/>
    </row>
    <row r="214" spans="1:12" x14ac:dyDescent="0.3">
      <c r="A214" s="57"/>
    </row>
    <row r="215" spans="1:12" x14ac:dyDescent="0.3">
      <c r="A215" s="57"/>
    </row>
    <row r="216" spans="1:12" x14ac:dyDescent="0.3">
      <c r="A216" s="57"/>
    </row>
    <row r="217" spans="1:12" x14ac:dyDescent="0.3">
      <c r="A217" s="57"/>
    </row>
    <row r="218" spans="1:12" x14ac:dyDescent="0.3">
      <c r="A218" s="57"/>
    </row>
    <row r="219" spans="1:12" x14ac:dyDescent="0.3">
      <c r="A219" s="57"/>
    </row>
    <row r="220" spans="1:12" x14ac:dyDescent="0.3">
      <c r="A220" s="57"/>
    </row>
    <row r="221" spans="1:12" x14ac:dyDescent="0.3">
      <c r="A221" s="57"/>
    </row>
    <row r="222" spans="1:12" x14ac:dyDescent="0.3">
      <c r="A222" s="57"/>
    </row>
    <row r="223" spans="1:12" x14ac:dyDescent="0.3">
      <c r="A223" s="57"/>
      <c r="J223" s="54"/>
      <c r="K223" s="54"/>
      <c r="L223" s="54"/>
    </row>
    <row r="224" spans="1:12" x14ac:dyDescent="0.3">
      <c r="A224" s="57"/>
    </row>
    <row r="225" spans="1:9" x14ac:dyDescent="0.3">
      <c r="A225" s="57"/>
    </row>
    <row r="226" spans="1:9" x14ac:dyDescent="0.3">
      <c r="A226" s="57"/>
    </row>
    <row r="227" spans="1:9" x14ac:dyDescent="0.3">
      <c r="A227" s="57"/>
    </row>
    <row r="228" spans="1:9" x14ac:dyDescent="0.3">
      <c r="A228" s="57"/>
    </row>
    <row r="229" spans="1:9" x14ac:dyDescent="0.3">
      <c r="A229" s="57"/>
    </row>
    <row r="230" spans="1:9" x14ac:dyDescent="0.3">
      <c r="A230" s="57"/>
    </row>
    <row r="231" spans="1:9" x14ac:dyDescent="0.3">
      <c r="A231" s="57"/>
    </row>
    <row r="232" spans="1:9" s="99" customFormat="1" x14ac:dyDescent="0.3">
      <c r="A232" s="98"/>
      <c r="B232" s="96"/>
      <c r="C232" s="96"/>
      <c r="D232" s="97"/>
      <c r="E232" s="98"/>
      <c r="F232" s="97"/>
      <c r="G232" s="98"/>
      <c r="H232" s="263"/>
      <c r="I232" s="263"/>
    </row>
    <row r="233" spans="1:9" x14ac:dyDescent="0.3">
      <c r="A233" s="57"/>
    </row>
    <row r="234" spans="1:9" x14ac:dyDescent="0.3">
      <c r="A234" s="57"/>
    </row>
    <row r="235" spans="1:9" x14ac:dyDescent="0.3">
      <c r="A235" s="57"/>
    </row>
    <row r="236" spans="1:9" x14ac:dyDescent="0.3">
      <c r="A236" s="57"/>
    </row>
    <row r="237" spans="1:9" x14ac:dyDescent="0.3">
      <c r="A237" s="57"/>
    </row>
    <row r="238" spans="1:9" x14ac:dyDescent="0.3">
      <c r="A238" s="57"/>
    </row>
    <row r="239" spans="1:9" x14ac:dyDescent="0.3">
      <c r="A239" s="57"/>
    </row>
    <row r="240" spans="1:9" x14ac:dyDescent="0.3">
      <c r="A240" s="57"/>
    </row>
    <row r="241" spans="1:1" x14ac:dyDescent="0.3">
      <c r="A241" s="57"/>
    </row>
    <row r="242" spans="1:1" x14ac:dyDescent="0.3">
      <c r="A242" s="57"/>
    </row>
    <row r="243" spans="1:1" x14ac:dyDescent="0.3">
      <c r="A243" s="57"/>
    </row>
    <row r="244" spans="1:1" x14ac:dyDescent="0.3">
      <c r="A244" s="57"/>
    </row>
    <row r="245" spans="1:1" x14ac:dyDescent="0.3">
      <c r="A245" s="57"/>
    </row>
    <row r="246" spans="1:1" x14ac:dyDescent="0.3">
      <c r="A246" s="57"/>
    </row>
    <row r="247" spans="1:1" x14ac:dyDescent="0.3">
      <c r="A247" s="57"/>
    </row>
    <row r="248" spans="1:1" x14ac:dyDescent="0.3">
      <c r="A248" s="57"/>
    </row>
    <row r="249" spans="1:1" x14ac:dyDescent="0.3">
      <c r="A249" s="57"/>
    </row>
    <row r="250" spans="1:1" x14ac:dyDescent="0.3">
      <c r="A250" s="57"/>
    </row>
    <row r="251" spans="1:1" x14ac:dyDescent="0.3">
      <c r="A251" s="57"/>
    </row>
    <row r="252" spans="1:1" x14ac:dyDescent="0.3">
      <c r="A252" s="57"/>
    </row>
    <row r="253" spans="1:1" x14ac:dyDescent="0.3">
      <c r="A253" s="57"/>
    </row>
    <row r="254" spans="1:1" x14ac:dyDescent="0.3">
      <c r="A254" s="57"/>
    </row>
    <row r="255" spans="1:1" x14ac:dyDescent="0.3">
      <c r="A255" s="57"/>
    </row>
    <row r="256" spans="1:1" x14ac:dyDescent="0.3">
      <c r="A256" s="57"/>
    </row>
    <row r="257" spans="1:1" x14ac:dyDescent="0.3">
      <c r="A257" s="57"/>
    </row>
    <row r="258" spans="1:1" x14ac:dyDescent="0.3">
      <c r="A258" s="57"/>
    </row>
    <row r="259" spans="1:1" x14ac:dyDescent="0.3">
      <c r="A259" s="57"/>
    </row>
    <row r="260" spans="1:1" x14ac:dyDescent="0.3">
      <c r="A260" s="57"/>
    </row>
    <row r="261" spans="1:1" x14ac:dyDescent="0.3">
      <c r="A261" s="57"/>
    </row>
    <row r="262" spans="1:1" x14ac:dyDescent="0.3">
      <c r="A262" s="57"/>
    </row>
    <row r="263" spans="1:1" x14ac:dyDescent="0.3">
      <c r="A263" s="57"/>
    </row>
    <row r="264" spans="1:1" x14ac:dyDescent="0.3">
      <c r="A264" s="57"/>
    </row>
    <row r="265" spans="1:1" x14ac:dyDescent="0.3">
      <c r="A265" s="57"/>
    </row>
    <row r="266" spans="1:1" x14ac:dyDescent="0.3">
      <c r="A266" s="57"/>
    </row>
    <row r="267" spans="1:1" x14ac:dyDescent="0.3">
      <c r="A267" s="57"/>
    </row>
    <row r="268" spans="1:1" x14ac:dyDescent="0.3">
      <c r="A268" s="57"/>
    </row>
    <row r="269" spans="1:1" x14ac:dyDescent="0.3">
      <c r="A269" s="57"/>
    </row>
    <row r="270" spans="1:1" x14ac:dyDescent="0.3">
      <c r="A270" s="57"/>
    </row>
    <row r="271" spans="1:1" x14ac:dyDescent="0.3">
      <c r="A271" s="57"/>
    </row>
    <row r="272" spans="1:1" x14ac:dyDescent="0.3">
      <c r="A272" s="57"/>
    </row>
    <row r="273" spans="1:1" x14ac:dyDescent="0.3">
      <c r="A273" s="57"/>
    </row>
    <row r="274" spans="1:1" x14ac:dyDescent="0.3">
      <c r="A274" s="57"/>
    </row>
    <row r="275" spans="1:1" x14ac:dyDescent="0.3">
      <c r="A275" s="57"/>
    </row>
    <row r="276" spans="1:1" x14ac:dyDescent="0.3">
      <c r="A276" s="57"/>
    </row>
    <row r="277" spans="1:1" x14ac:dyDescent="0.3">
      <c r="A277" s="57"/>
    </row>
    <row r="278" spans="1:1" x14ac:dyDescent="0.3">
      <c r="A278" s="57"/>
    </row>
    <row r="279" spans="1:1" x14ac:dyDescent="0.3">
      <c r="A279" s="57"/>
    </row>
    <row r="280" spans="1:1" x14ac:dyDescent="0.3">
      <c r="A280" s="57"/>
    </row>
    <row r="281" spans="1:1" x14ac:dyDescent="0.3">
      <c r="A281" s="57"/>
    </row>
    <row r="282" spans="1:1" x14ac:dyDescent="0.3">
      <c r="A282" s="57"/>
    </row>
  </sheetData>
  <conditionalFormatting sqref="A35:M35">
    <cfRule type="cellIs" dxfId="60" priority="5" operator="equal">
      <formula>"C8"</formula>
    </cfRule>
  </conditionalFormatting>
  <conditionalFormatting sqref="A45:M45">
    <cfRule type="cellIs" dxfId="59" priority="3" operator="equal">
      <formula>"C8"</formula>
    </cfRule>
  </conditionalFormatting>
  <conditionalFormatting sqref="A46:M46">
    <cfRule type="cellIs" dxfId="58" priority="2" operator="equal">
      <formula>"C8"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76"/>
  <sheetViews>
    <sheetView topLeftCell="A158" zoomScale="140" zoomScaleNormal="140" workbookViewId="0">
      <selection activeCell="A46" sqref="A46"/>
    </sheetView>
  </sheetViews>
  <sheetFormatPr defaultRowHeight="18.75" x14ac:dyDescent="0.3"/>
  <cols>
    <col min="1" max="1" width="11" style="34" bestFit="1" customWidth="1"/>
    <col min="2" max="2" width="13.5703125" style="35" customWidth="1"/>
    <col min="3" max="3" width="12.28515625" style="34" customWidth="1"/>
    <col min="4" max="4" width="9.140625" style="81"/>
    <col min="5" max="5" width="8.140625" style="34" customWidth="1"/>
    <col min="6" max="6" width="7.140625" style="32" customWidth="1"/>
    <col min="7" max="7" width="6.28515625" style="34" customWidth="1"/>
    <col min="8" max="8" width="41.28515625" style="110" customWidth="1"/>
    <col min="9" max="9" width="36.5703125" style="110" customWidth="1"/>
    <col min="10" max="10" width="10" bestFit="1" customWidth="1"/>
    <col min="12" max="12" width="11" bestFit="1" customWidth="1"/>
  </cols>
  <sheetData>
    <row r="1" spans="1:11" s="64" customFormat="1" x14ac:dyDescent="0.3">
      <c r="A1" s="67" t="s">
        <v>945</v>
      </c>
      <c r="B1" s="65"/>
      <c r="C1" s="67"/>
      <c r="D1" s="68" t="s">
        <v>253</v>
      </c>
      <c r="E1" s="67"/>
      <c r="F1" s="66"/>
      <c r="G1" s="67"/>
      <c r="H1" s="92"/>
      <c r="I1" s="92"/>
    </row>
    <row r="2" spans="1:11" s="50" customFormat="1" x14ac:dyDescent="0.3">
      <c r="A2" s="53" t="s">
        <v>708</v>
      </c>
      <c r="B2" s="51" t="s">
        <v>0</v>
      </c>
      <c r="C2" s="51" t="s">
        <v>1662</v>
      </c>
      <c r="D2" s="91" t="s">
        <v>804</v>
      </c>
      <c r="E2" s="53" t="s">
        <v>1</v>
      </c>
      <c r="F2" s="52" t="s">
        <v>811</v>
      </c>
      <c r="G2" s="53" t="s">
        <v>812</v>
      </c>
      <c r="H2" s="82" t="s">
        <v>709</v>
      </c>
      <c r="I2" s="82" t="s">
        <v>710</v>
      </c>
    </row>
    <row r="3" spans="1:11" x14ac:dyDescent="0.3">
      <c r="A3" s="34">
        <v>880001</v>
      </c>
      <c r="B3" s="35" t="s">
        <v>1683</v>
      </c>
      <c r="C3" s="34">
        <v>100</v>
      </c>
      <c r="D3" s="81" t="s">
        <v>797</v>
      </c>
      <c r="E3" s="34">
        <v>1</v>
      </c>
      <c r="F3" s="32">
        <v>4</v>
      </c>
      <c r="G3" s="34">
        <v>4</v>
      </c>
      <c r="H3" s="110" t="s">
        <v>33</v>
      </c>
      <c r="I3" s="110" t="s">
        <v>32</v>
      </c>
    </row>
    <row r="4" spans="1:11" s="136" customFormat="1" x14ac:dyDescent="0.3">
      <c r="A4" s="126">
        <v>880008</v>
      </c>
      <c r="B4" s="118" t="s">
        <v>1684</v>
      </c>
      <c r="C4" s="118">
        <v>99</v>
      </c>
      <c r="D4" s="137" t="s">
        <v>797</v>
      </c>
      <c r="E4" s="135">
        <v>216</v>
      </c>
      <c r="F4" s="137">
        <v>42</v>
      </c>
      <c r="G4" s="134">
        <v>8</v>
      </c>
      <c r="H4" s="134" t="s">
        <v>37</v>
      </c>
      <c r="I4" s="134" t="s">
        <v>712</v>
      </c>
      <c r="K4" s="134"/>
    </row>
    <row r="5" spans="1:11" x14ac:dyDescent="0.3">
      <c r="A5" s="34">
        <v>880016</v>
      </c>
      <c r="B5" s="35" t="s">
        <v>1682</v>
      </c>
      <c r="C5" s="34">
        <v>98</v>
      </c>
      <c r="D5" s="81" t="s">
        <v>797</v>
      </c>
      <c r="E5" s="34">
        <v>199</v>
      </c>
      <c r="F5" s="32">
        <v>50</v>
      </c>
      <c r="G5" s="34">
        <v>6</v>
      </c>
      <c r="H5" s="110" t="s">
        <v>43</v>
      </c>
      <c r="I5" s="110" t="s">
        <v>44</v>
      </c>
    </row>
    <row r="6" spans="1:11" x14ac:dyDescent="0.3">
      <c r="A6" s="34">
        <v>880017</v>
      </c>
      <c r="B6" s="35" t="s">
        <v>1681</v>
      </c>
      <c r="C6" s="34">
        <v>97</v>
      </c>
      <c r="D6" s="81" t="s">
        <v>797</v>
      </c>
      <c r="E6" s="34">
        <v>198</v>
      </c>
      <c r="F6" s="32">
        <v>50</v>
      </c>
      <c r="G6" s="34">
        <v>7</v>
      </c>
      <c r="H6" s="110" t="s">
        <v>45</v>
      </c>
      <c r="I6" s="110" t="s">
        <v>715</v>
      </c>
    </row>
    <row r="7" spans="1:11" x14ac:dyDescent="0.3">
      <c r="A7" s="57">
        <v>880018</v>
      </c>
      <c r="B7" s="35" t="s">
        <v>1452</v>
      </c>
      <c r="C7" s="34">
        <v>96</v>
      </c>
      <c r="D7" s="81" t="s">
        <v>797</v>
      </c>
      <c r="E7" s="34">
        <v>183</v>
      </c>
      <c r="F7" s="32">
        <v>30</v>
      </c>
      <c r="G7" s="34">
        <v>1</v>
      </c>
      <c r="H7" s="110" t="s">
        <v>1448</v>
      </c>
      <c r="I7" s="110" t="s">
        <v>779</v>
      </c>
      <c r="J7">
        <v>880206</v>
      </c>
      <c r="K7" t="s">
        <v>1449</v>
      </c>
    </row>
    <row r="8" spans="1:11" s="110" customFormat="1" x14ac:dyDescent="0.3">
      <c r="A8" s="57">
        <v>880020</v>
      </c>
      <c r="B8" s="34" t="s">
        <v>1925</v>
      </c>
      <c r="C8" s="34">
        <v>599</v>
      </c>
      <c r="D8" s="81" t="s">
        <v>797</v>
      </c>
      <c r="E8" s="34">
        <v>145</v>
      </c>
      <c r="F8" s="32">
        <v>25</v>
      </c>
      <c r="G8" s="34">
        <v>3</v>
      </c>
      <c r="H8" s="110" t="s">
        <v>1926</v>
      </c>
      <c r="I8" s="110" t="s">
        <v>1748</v>
      </c>
    </row>
    <row r="9" spans="1:11" x14ac:dyDescent="0.3">
      <c r="A9" s="34">
        <v>880021</v>
      </c>
      <c r="B9" s="35" t="s">
        <v>2350</v>
      </c>
      <c r="C9" s="34">
        <v>95</v>
      </c>
      <c r="D9" s="81" t="s">
        <v>797</v>
      </c>
      <c r="E9" s="34">
        <v>99</v>
      </c>
      <c r="F9" s="32">
        <v>27</v>
      </c>
      <c r="G9" s="34">
        <v>4</v>
      </c>
      <c r="H9" s="110" t="s">
        <v>2396</v>
      </c>
      <c r="I9" s="207" t="s">
        <v>261</v>
      </c>
    </row>
    <row r="10" spans="1:11" x14ac:dyDescent="0.3">
      <c r="A10" s="34">
        <v>880022</v>
      </c>
      <c r="B10" s="35" t="s">
        <v>1680</v>
      </c>
      <c r="C10" s="34">
        <v>94</v>
      </c>
      <c r="D10" s="81" t="s">
        <v>797</v>
      </c>
      <c r="E10" s="34">
        <v>299</v>
      </c>
      <c r="F10" s="32">
        <v>67</v>
      </c>
      <c r="G10" s="34">
        <v>2</v>
      </c>
      <c r="H10" s="110" t="s">
        <v>47</v>
      </c>
      <c r="I10" s="110" t="s">
        <v>717</v>
      </c>
    </row>
    <row r="11" spans="1:11" x14ac:dyDescent="0.3">
      <c r="A11" s="34">
        <v>880028</v>
      </c>
      <c r="B11" s="35" t="s">
        <v>1999</v>
      </c>
      <c r="C11" s="34">
        <v>289</v>
      </c>
      <c r="D11" s="81" t="s">
        <v>797</v>
      </c>
      <c r="E11" s="34">
        <v>269</v>
      </c>
      <c r="F11" s="32">
        <v>66</v>
      </c>
      <c r="G11" s="34">
        <v>5</v>
      </c>
      <c r="H11" s="110" t="s">
        <v>2000</v>
      </c>
      <c r="I11" s="110" t="s">
        <v>971</v>
      </c>
    </row>
    <row r="12" spans="1:11" x14ac:dyDescent="0.3">
      <c r="A12" s="34">
        <v>880030</v>
      </c>
      <c r="B12" s="35" t="s">
        <v>1465</v>
      </c>
      <c r="C12" s="34">
        <v>93</v>
      </c>
      <c r="D12" s="81" t="s">
        <v>797</v>
      </c>
      <c r="E12" s="34">
        <v>71</v>
      </c>
      <c r="F12" s="32">
        <v>30</v>
      </c>
      <c r="G12" s="34">
        <v>7</v>
      </c>
      <c r="H12" s="110" t="s">
        <v>1466</v>
      </c>
      <c r="I12" s="110" t="s">
        <v>1467</v>
      </c>
    </row>
    <row r="13" spans="1:11" x14ac:dyDescent="0.3">
      <c r="A13" s="34">
        <v>880033</v>
      </c>
      <c r="B13" s="35" t="s">
        <v>1052</v>
      </c>
      <c r="C13" s="34">
        <v>91</v>
      </c>
      <c r="D13" s="81" t="s">
        <v>797</v>
      </c>
      <c r="E13" s="34">
        <v>300</v>
      </c>
      <c r="F13" s="32">
        <v>67</v>
      </c>
      <c r="G13" s="34">
        <v>5</v>
      </c>
      <c r="H13" s="110" t="s">
        <v>723</v>
      </c>
      <c r="I13" s="110" t="s">
        <v>52</v>
      </c>
    </row>
    <row r="14" spans="1:11" x14ac:dyDescent="0.3">
      <c r="A14" s="34">
        <v>880036</v>
      </c>
      <c r="B14" s="35" t="s">
        <v>1053</v>
      </c>
      <c r="C14" s="34">
        <v>90</v>
      </c>
      <c r="D14" s="81" t="s">
        <v>797</v>
      </c>
      <c r="E14" s="34">
        <v>102</v>
      </c>
      <c r="F14" s="32">
        <v>44</v>
      </c>
      <c r="G14" s="34">
        <v>10</v>
      </c>
      <c r="H14" s="110" t="s">
        <v>55</v>
      </c>
      <c r="I14" s="110" t="s">
        <v>770</v>
      </c>
    </row>
    <row r="15" spans="1:11" x14ac:dyDescent="0.3">
      <c r="A15" s="34">
        <v>880037</v>
      </c>
      <c r="B15" s="35" t="s">
        <v>1054</v>
      </c>
      <c r="C15" s="34">
        <v>89</v>
      </c>
      <c r="D15" s="81" t="s">
        <v>797</v>
      </c>
      <c r="E15" s="34">
        <v>3</v>
      </c>
      <c r="F15" s="32">
        <v>2</v>
      </c>
      <c r="G15" s="34">
        <v>2</v>
      </c>
      <c r="H15" s="110" t="s">
        <v>57</v>
      </c>
      <c r="I15" s="110" t="s">
        <v>771</v>
      </c>
    </row>
    <row r="16" spans="1:11" x14ac:dyDescent="0.3">
      <c r="A16" s="34">
        <v>880038</v>
      </c>
      <c r="B16" s="35" t="s">
        <v>1055</v>
      </c>
      <c r="C16" s="34">
        <v>88</v>
      </c>
      <c r="D16" s="81" t="s">
        <v>797</v>
      </c>
      <c r="E16" s="34">
        <v>4</v>
      </c>
      <c r="F16" s="32">
        <v>3</v>
      </c>
      <c r="G16" s="34">
        <v>8</v>
      </c>
      <c r="H16" s="110" t="s">
        <v>58</v>
      </c>
      <c r="I16" s="110" t="s">
        <v>771</v>
      </c>
    </row>
    <row r="17" spans="1:9" x14ac:dyDescent="0.3">
      <c r="A17" s="34">
        <v>880040</v>
      </c>
      <c r="B17" s="35" t="s">
        <v>1056</v>
      </c>
      <c r="C17" s="34">
        <v>87</v>
      </c>
      <c r="D17" s="81" t="s">
        <v>797</v>
      </c>
      <c r="E17" s="34">
        <v>6</v>
      </c>
      <c r="F17" s="32">
        <v>23</v>
      </c>
      <c r="G17" s="34">
        <v>2</v>
      </c>
      <c r="H17" s="110" t="s">
        <v>772</v>
      </c>
      <c r="I17" s="110" t="s">
        <v>773</v>
      </c>
    </row>
    <row r="18" spans="1:9" x14ac:dyDescent="0.3">
      <c r="A18" s="34">
        <v>880041</v>
      </c>
      <c r="B18" s="35" t="s">
        <v>1057</v>
      </c>
      <c r="C18" s="34">
        <v>86</v>
      </c>
      <c r="D18" s="81" t="s">
        <v>797</v>
      </c>
      <c r="E18" s="34">
        <v>7</v>
      </c>
      <c r="F18" s="32">
        <v>3</v>
      </c>
      <c r="G18" s="34">
        <v>6</v>
      </c>
      <c r="H18" s="110" t="s">
        <v>59</v>
      </c>
      <c r="I18" s="110" t="s">
        <v>771</v>
      </c>
    </row>
    <row r="19" spans="1:9" x14ac:dyDescent="0.3">
      <c r="A19" s="34">
        <v>880043</v>
      </c>
      <c r="B19" s="35" t="s">
        <v>1788</v>
      </c>
      <c r="C19" s="34">
        <v>156</v>
      </c>
      <c r="D19" s="81" t="s">
        <v>797</v>
      </c>
      <c r="E19" s="34">
        <v>180</v>
      </c>
      <c r="F19" s="32">
        <v>48</v>
      </c>
      <c r="G19" s="34">
        <v>6</v>
      </c>
      <c r="H19" s="110" t="s">
        <v>2407</v>
      </c>
      <c r="I19" s="110" t="s">
        <v>1789</v>
      </c>
    </row>
    <row r="20" spans="1:9" x14ac:dyDescent="0.3">
      <c r="A20" s="34">
        <v>880047</v>
      </c>
      <c r="B20" s="35" t="s">
        <v>15</v>
      </c>
      <c r="C20" s="34">
        <v>85</v>
      </c>
      <c r="D20" s="81" t="s">
        <v>797</v>
      </c>
      <c r="E20" s="34">
        <v>298</v>
      </c>
      <c r="F20" s="32">
        <v>44</v>
      </c>
      <c r="G20" s="34">
        <v>4</v>
      </c>
      <c r="H20" s="110" t="s">
        <v>63</v>
      </c>
      <c r="I20" s="110" t="s">
        <v>62</v>
      </c>
    </row>
    <row r="21" spans="1:9" x14ac:dyDescent="0.3">
      <c r="A21" s="34">
        <v>880052</v>
      </c>
      <c r="B21" s="35" t="s">
        <v>18</v>
      </c>
      <c r="C21" s="34">
        <v>83</v>
      </c>
      <c r="D21" s="81" t="s">
        <v>797</v>
      </c>
      <c r="E21" s="34">
        <v>76</v>
      </c>
      <c r="F21" s="32">
        <v>28</v>
      </c>
      <c r="G21" s="34">
        <v>6</v>
      </c>
      <c r="H21" s="110" t="s">
        <v>67</v>
      </c>
      <c r="I21" s="110" t="s">
        <v>777</v>
      </c>
    </row>
    <row r="22" spans="1:9" x14ac:dyDescent="0.3">
      <c r="A22" s="34">
        <v>880054</v>
      </c>
      <c r="B22" s="35" t="s">
        <v>19</v>
      </c>
      <c r="C22" s="34">
        <v>82</v>
      </c>
      <c r="D22" s="81" t="s">
        <v>797</v>
      </c>
      <c r="E22" s="34">
        <v>12</v>
      </c>
      <c r="F22" s="32">
        <v>4</v>
      </c>
      <c r="G22" s="34">
        <v>7</v>
      </c>
      <c r="H22" s="110" t="s">
        <v>68</v>
      </c>
      <c r="I22" s="110" t="s">
        <v>778</v>
      </c>
    </row>
    <row r="23" spans="1:9" x14ac:dyDescent="0.3">
      <c r="A23" s="34">
        <v>880061</v>
      </c>
      <c r="B23" s="35" t="s">
        <v>22</v>
      </c>
      <c r="C23" s="34">
        <v>79</v>
      </c>
      <c r="D23" s="81" t="s">
        <v>797</v>
      </c>
      <c r="E23" s="34">
        <v>202</v>
      </c>
      <c r="F23" s="32">
        <v>64</v>
      </c>
      <c r="G23" s="34">
        <v>2</v>
      </c>
      <c r="H23" s="110" t="s">
        <v>814</v>
      </c>
      <c r="I23" s="110" t="s">
        <v>779</v>
      </c>
    </row>
    <row r="24" spans="1:9" x14ac:dyDescent="0.3">
      <c r="A24" s="34">
        <v>880062</v>
      </c>
      <c r="B24" s="35" t="s">
        <v>23</v>
      </c>
      <c r="C24" s="34">
        <v>78</v>
      </c>
      <c r="D24" s="81" t="s">
        <v>797</v>
      </c>
      <c r="E24" s="34">
        <v>203</v>
      </c>
      <c r="F24" s="32">
        <v>61</v>
      </c>
      <c r="G24" s="34">
        <v>2</v>
      </c>
      <c r="H24" s="110" t="s">
        <v>73</v>
      </c>
      <c r="I24" s="110" t="s">
        <v>780</v>
      </c>
    </row>
    <row r="25" spans="1:9" x14ac:dyDescent="0.3">
      <c r="A25" s="34">
        <v>880063</v>
      </c>
      <c r="B25" s="35" t="s">
        <v>24</v>
      </c>
      <c r="C25" s="34">
        <v>77</v>
      </c>
      <c r="D25" s="81" t="s">
        <v>797</v>
      </c>
      <c r="E25" s="34">
        <v>264</v>
      </c>
      <c r="F25" s="32">
        <v>61</v>
      </c>
      <c r="G25" s="34">
        <v>10</v>
      </c>
      <c r="H25" s="110" t="s">
        <v>815</v>
      </c>
      <c r="I25" s="110" t="s">
        <v>780</v>
      </c>
    </row>
    <row r="26" spans="1:9" x14ac:dyDescent="0.3">
      <c r="A26" s="34">
        <v>880064</v>
      </c>
      <c r="B26" s="35" t="s">
        <v>25</v>
      </c>
      <c r="C26" s="34">
        <v>76</v>
      </c>
      <c r="D26" s="81" t="s">
        <v>797</v>
      </c>
      <c r="E26" s="34">
        <v>98</v>
      </c>
      <c r="F26" s="32">
        <v>30</v>
      </c>
      <c r="G26" s="34">
        <v>3</v>
      </c>
      <c r="H26" s="110" t="s">
        <v>74</v>
      </c>
      <c r="I26" s="110" t="s">
        <v>777</v>
      </c>
    </row>
    <row r="27" spans="1:9" x14ac:dyDescent="0.3">
      <c r="A27" s="34">
        <v>880065</v>
      </c>
      <c r="B27" s="35" t="s">
        <v>26</v>
      </c>
      <c r="C27" s="34">
        <v>75</v>
      </c>
      <c r="D27" s="81" t="s">
        <v>797</v>
      </c>
      <c r="E27" s="34">
        <v>19</v>
      </c>
      <c r="F27" s="32">
        <v>5</v>
      </c>
      <c r="G27" s="34">
        <v>2</v>
      </c>
      <c r="H27" s="110" t="s">
        <v>730</v>
      </c>
      <c r="I27" s="110" t="s">
        <v>731</v>
      </c>
    </row>
    <row r="28" spans="1:9" x14ac:dyDescent="0.3">
      <c r="A28" s="34">
        <v>880069</v>
      </c>
      <c r="B28" s="35" t="s">
        <v>28</v>
      </c>
      <c r="C28" s="34">
        <v>74</v>
      </c>
      <c r="D28" s="81" t="s">
        <v>797</v>
      </c>
      <c r="E28" s="34">
        <v>297</v>
      </c>
      <c r="F28" s="32">
        <v>66</v>
      </c>
      <c r="G28" s="34">
        <v>1</v>
      </c>
      <c r="H28" s="110" t="s">
        <v>79</v>
      </c>
      <c r="I28" s="110" t="s">
        <v>80</v>
      </c>
    </row>
    <row r="29" spans="1:9" x14ac:dyDescent="0.3">
      <c r="A29" s="34">
        <v>880070</v>
      </c>
      <c r="B29" s="35" t="s">
        <v>29</v>
      </c>
      <c r="C29" s="34">
        <v>73</v>
      </c>
      <c r="D29" s="81" t="s">
        <v>797</v>
      </c>
      <c r="E29" s="34">
        <v>275</v>
      </c>
      <c r="F29" s="32">
        <v>50</v>
      </c>
      <c r="G29" s="34">
        <v>2</v>
      </c>
      <c r="H29" s="110" t="s">
        <v>81</v>
      </c>
      <c r="I29" s="110" t="s">
        <v>715</v>
      </c>
    </row>
    <row r="30" spans="1:9" x14ac:dyDescent="0.3">
      <c r="A30" s="34">
        <v>880082</v>
      </c>
      <c r="B30" s="35" t="s">
        <v>1816</v>
      </c>
      <c r="C30" s="34">
        <v>162</v>
      </c>
      <c r="D30" s="81" t="s">
        <v>797</v>
      </c>
      <c r="E30" s="34">
        <v>225</v>
      </c>
      <c r="F30" s="32">
        <v>63</v>
      </c>
      <c r="G30" s="34">
        <v>3</v>
      </c>
      <c r="H30" s="110" t="s">
        <v>1817</v>
      </c>
      <c r="I30" s="110" t="s">
        <v>1818</v>
      </c>
    </row>
    <row r="31" spans="1:9" x14ac:dyDescent="0.3">
      <c r="A31" s="34">
        <v>880084</v>
      </c>
      <c r="B31" s="35" t="s">
        <v>583</v>
      </c>
      <c r="C31" s="34">
        <v>72</v>
      </c>
      <c r="D31" s="81" t="s">
        <v>797</v>
      </c>
      <c r="E31" s="34">
        <v>11</v>
      </c>
      <c r="F31" s="32">
        <v>25</v>
      </c>
      <c r="G31" s="34">
        <v>2</v>
      </c>
      <c r="H31" s="110" t="s">
        <v>83</v>
      </c>
      <c r="I31" s="110" t="s">
        <v>249</v>
      </c>
    </row>
    <row r="32" spans="1:9" x14ac:dyDescent="0.3">
      <c r="A32" s="34">
        <v>880088</v>
      </c>
      <c r="B32" s="35" t="s">
        <v>584</v>
      </c>
      <c r="C32" s="34">
        <v>71</v>
      </c>
      <c r="D32" s="81" t="s">
        <v>797</v>
      </c>
      <c r="E32" s="34">
        <v>80</v>
      </c>
      <c r="F32" s="32">
        <v>10</v>
      </c>
      <c r="G32" s="34">
        <v>6</v>
      </c>
      <c r="H32" s="110" t="s">
        <v>99</v>
      </c>
      <c r="I32" s="110" t="s">
        <v>100</v>
      </c>
    </row>
    <row r="33" spans="1:9" x14ac:dyDescent="0.3">
      <c r="A33" s="34">
        <v>880091</v>
      </c>
      <c r="B33" s="35" t="s">
        <v>585</v>
      </c>
      <c r="C33" s="34">
        <v>70</v>
      </c>
      <c r="D33" s="81" t="s">
        <v>797</v>
      </c>
      <c r="E33" s="34">
        <v>10</v>
      </c>
      <c r="F33" s="32">
        <v>24</v>
      </c>
      <c r="G33" s="34">
        <v>9</v>
      </c>
      <c r="H33" s="110" t="s">
        <v>250</v>
      </c>
      <c r="I33" s="110" t="s">
        <v>251</v>
      </c>
    </row>
    <row r="34" spans="1:9" ht="21" x14ac:dyDescent="0.35">
      <c r="A34" s="34">
        <v>880098</v>
      </c>
      <c r="B34" s="35" t="s">
        <v>2288</v>
      </c>
      <c r="C34" s="34">
        <v>592</v>
      </c>
      <c r="D34" s="196" t="s">
        <v>797</v>
      </c>
      <c r="E34" s="34">
        <v>255</v>
      </c>
      <c r="F34" s="201">
        <v>68</v>
      </c>
      <c r="G34" s="202">
        <v>9</v>
      </c>
      <c r="H34" s="110" t="s">
        <v>2287</v>
      </c>
      <c r="I34" s="110" t="s">
        <v>1513</v>
      </c>
    </row>
    <row r="35" spans="1:9" x14ac:dyDescent="0.3">
      <c r="A35" s="34">
        <v>880102</v>
      </c>
      <c r="B35" s="35" t="s">
        <v>973</v>
      </c>
      <c r="C35" s="34">
        <v>69</v>
      </c>
      <c r="D35" s="81" t="s">
        <v>797</v>
      </c>
      <c r="E35" s="34">
        <v>82</v>
      </c>
      <c r="F35" s="32">
        <v>29</v>
      </c>
      <c r="G35" s="34">
        <v>7</v>
      </c>
      <c r="H35" s="110" t="s">
        <v>974</v>
      </c>
      <c r="I35" s="110" t="s">
        <v>779</v>
      </c>
    </row>
    <row r="36" spans="1:9" x14ac:dyDescent="0.3">
      <c r="A36" s="34">
        <v>880111</v>
      </c>
      <c r="B36" s="35" t="s">
        <v>736</v>
      </c>
      <c r="C36" s="34">
        <v>68</v>
      </c>
      <c r="D36" s="81" t="s">
        <v>797</v>
      </c>
      <c r="E36" s="34">
        <v>81</v>
      </c>
      <c r="F36" s="32">
        <v>68</v>
      </c>
      <c r="G36" s="34">
        <v>7</v>
      </c>
      <c r="H36" s="110" t="s">
        <v>119</v>
      </c>
      <c r="I36" s="110" t="s">
        <v>344</v>
      </c>
    </row>
    <row r="37" spans="1:9" x14ac:dyDescent="0.3">
      <c r="A37" s="34">
        <v>880131</v>
      </c>
      <c r="B37" s="35" t="s">
        <v>2367</v>
      </c>
      <c r="C37" s="34">
        <v>471</v>
      </c>
      <c r="D37" s="81" t="s">
        <v>797</v>
      </c>
      <c r="E37" s="34">
        <v>61</v>
      </c>
      <c r="F37" s="32">
        <v>8</v>
      </c>
      <c r="G37" s="34">
        <v>8</v>
      </c>
      <c r="H37" s="110" t="s">
        <v>2368</v>
      </c>
      <c r="I37" s="110" t="s">
        <v>2291</v>
      </c>
    </row>
    <row r="38" spans="1:9" x14ac:dyDescent="0.3">
      <c r="A38" s="34">
        <v>880132</v>
      </c>
      <c r="B38" s="35" t="s">
        <v>738</v>
      </c>
      <c r="C38" s="34">
        <v>67</v>
      </c>
      <c r="D38" s="81" t="s">
        <v>797</v>
      </c>
      <c r="E38" s="34">
        <v>29</v>
      </c>
      <c r="F38" s="32">
        <v>22</v>
      </c>
      <c r="G38" s="34">
        <v>5</v>
      </c>
      <c r="H38" s="110" t="s">
        <v>140</v>
      </c>
      <c r="I38" s="110" t="s">
        <v>141</v>
      </c>
    </row>
    <row r="39" spans="1:9" x14ac:dyDescent="0.3">
      <c r="A39" s="34">
        <v>880134</v>
      </c>
      <c r="B39" s="35" t="s">
        <v>1808</v>
      </c>
      <c r="C39" s="34">
        <v>160</v>
      </c>
      <c r="D39" s="81" t="s">
        <v>797</v>
      </c>
      <c r="E39" s="34">
        <v>117</v>
      </c>
      <c r="F39" s="32">
        <v>41</v>
      </c>
      <c r="G39" s="34">
        <v>7</v>
      </c>
      <c r="H39" s="110" t="s">
        <v>1809</v>
      </c>
      <c r="I39" s="110" t="s">
        <v>1810</v>
      </c>
    </row>
    <row r="40" spans="1:9" x14ac:dyDescent="0.3">
      <c r="A40" s="34">
        <v>880136</v>
      </c>
      <c r="B40" s="35" t="s">
        <v>739</v>
      </c>
      <c r="C40" s="34">
        <v>66</v>
      </c>
      <c r="D40" s="81" t="s">
        <v>797</v>
      </c>
      <c r="E40" s="34">
        <v>295</v>
      </c>
      <c r="F40" s="32">
        <v>66</v>
      </c>
      <c r="G40" s="34">
        <v>2</v>
      </c>
      <c r="H40" s="110" t="s">
        <v>822</v>
      </c>
      <c r="I40" s="110" t="s">
        <v>823</v>
      </c>
    </row>
    <row r="41" spans="1:9" x14ac:dyDescent="0.3">
      <c r="A41" s="34">
        <v>880141</v>
      </c>
      <c r="B41" s="35" t="s">
        <v>740</v>
      </c>
      <c r="C41" s="34">
        <v>65</v>
      </c>
      <c r="D41" s="81" t="s">
        <v>797</v>
      </c>
      <c r="E41" s="34">
        <v>120</v>
      </c>
      <c r="F41" s="32">
        <v>42</v>
      </c>
      <c r="G41" s="34">
        <v>1</v>
      </c>
      <c r="H41" s="110" t="s">
        <v>824</v>
      </c>
      <c r="I41" s="110" t="s">
        <v>825</v>
      </c>
    </row>
    <row r="42" spans="1:9" x14ac:dyDescent="0.3">
      <c r="A42" s="34">
        <v>880143</v>
      </c>
      <c r="B42" s="35" t="s">
        <v>1708</v>
      </c>
      <c r="C42" s="34">
        <v>63</v>
      </c>
      <c r="D42" s="81" t="s">
        <v>797</v>
      </c>
      <c r="E42" s="34">
        <v>207</v>
      </c>
      <c r="F42" s="32">
        <v>61</v>
      </c>
      <c r="G42" s="34">
        <v>1</v>
      </c>
      <c r="H42" s="110" t="s">
        <v>148</v>
      </c>
      <c r="I42" s="110" t="s">
        <v>142</v>
      </c>
    </row>
    <row r="43" spans="1:9" s="121" customFormat="1" x14ac:dyDescent="0.3">
      <c r="A43" s="126">
        <v>880146</v>
      </c>
      <c r="B43" s="123" t="s">
        <v>1685</v>
      </c>
      <c r="C43" s="123">
        <v>62</v>
      </c>
      <c r="D43" s="122" t="s">
        <v>797</v>
      </c>
      <c r="E43" s="132">
        <v>8</v>
      </c>
      <c r="F43" s="122">
        <v>3</v>
      </c>
      <c r="G43" s="119">
        <v>5</v>
      </c>
      <c r="H43" s="121" t="s">
        <v>1650</v>
      </c>
      <c r="I43" s="126" t="s">
        <v>1651</v>
      </c>
    </row>
    <row r="44" spans="1:9" s="172" customFormat="1" x14ac:dyDescent="0.3">
      <c r="A44" s="98">
        <v>880155</v>
      </c>
      <c r="B44" s="171" t="s">
        <v>1705</v>
      </c>
      <c r="C44" s="171">
        <v>201</v>
      </c>
      <c r="D44" s="177" t="s">
        <v>797</v>
      </c>
      <c r="E44" s="178">
        <v>196</v>
      </c>
      <c r="F44" s="177">
        <v>50</v>
      </c>
      <c r="G44" s="173">
        <v>4</v>
      </c>
      <c r="H44" s="172" t="s">
        <v>1709</v>
      </c>
      <c r="I44" s="98" t="s">
        <v>1710</v>
      </c>
    </row>
    <row r="45" spans="1:9" x14ac:dyDescent="0.3">
      <c r="A45" s="34">
        <v>880158</v>
      </c>
      <c r="B45" s="35" t="s">
        <v>1706</v>
      </c>
      <c r="C45" s="34">
        <v>61</v>
      </c>
      <c r="D45" s="81" t="s">
        <v>797</v>
      </c>
      <c r="E45" s="34">
        <v>192</v>
      </c>
      <c r="F45" s="32">
        <v>48</v>
      </c>
      <c r="G45" s="34">
        <v>2</v>
      </c>
      <c r="H45" s="110" t="s">
        <v>160</v>
      </c>
      <c r="I45" s="110" t="s">
        <v>161</v>
      </c>
    </row>
    <row r="46" spans="1:9" x14ac:dyDescent="0.3">
      <c r="A46" s="34">
        <v>880160</v>
      </c>
      <c r="B46" s="35" t="s">
        <v>1707</v>
      </c>
      <c r="C46" s="34">
        <v>60</v>
      </c>
      <c r="D46" s="81" t="s">
        <v>797</v>
      </c>
      <c r="E46" s="34">
        <v>209</v>
      </c>
      <c r="F46" s="32">
        <v>64</v>
      </c>
      <c r="G46" s="34">
        <v>5</v>
      </c>
      <c r="H46" s="110" t="s">
        <v>164</v>
      </c>
      <c r="I46" s="110" t="s">
        <v>80</v>
      </c>
    </row>
    <row r="47" spans="1:9" x14ac:dyDescent="0.3">
      <c r="A47" s="34">
        <v>880163</v>
      </c>
      <c r="B47" s="35" t="s">
        <v>742</v>
      </c>
      <c r="C47" s="34">
        <v>59</v>
      </c>
      <c r="D47" s="81" t="s">
        <v>797</v>
      </c>
      <c r="E47" s="34">
        <v>121</v>
      </c>
      <c r="F47" s="32">
        <v>41</v>
      </c>
      <c r="G47" s="34">
        <v>6</v>
      </c>
      <c r="H47" s="110" t="s">
        <v>2547</v>
      </c>
      <c r="I47" s="110" t="s">
        <v>1806</v>
      </c>
    </row>
    <row r="48" spans="1:9" x14ac:dyDescent="0.3">
      <c r="A48" s="34">
        <v>880168</v>
      </c>
      <c r="B48" s="35" t="s">
        <v>744</v>
      </c>
      <c r="C48" s="34">
        <v>58</v>
      </c>
      <c r="D48" s="81" t="s">
        <v>797</v>
      </c>
      <c r="E48" s="34">
        <v>215</v>
      </c>
      <c r="F48" s="32">
        <v>65</v>
      </c>
      <c r="G48" s="34">
        <v>5</v>
      </c>
      <c r="H48" s="110" t="s">
        <v>172</v>
      </c>
      <c r="I48" s="110" t="s">
        <v>173</v>
      </c>
    </row>
    <row r="49" spans="1:9" x14ac:dyDescent="0.3">
      <c r="A49" s="34">
        <v>880170</v>
      </c>
      <c r="B49" s="35" t="s">
        <v>745</v>
      </c>
      <c r="C49" s="34">
        <v>57</v>
      </c>
      <c r="D49" s="81" t="s">
        <v>797</v>
      </c>
      <c r="E49" s="34">
        <v>219</v>
      </c>
      <c r="F49" s="32">
        <v>61</v>
      </c>
      <c r="G49" s="34">
        <v>5</v>
      </c>
      <c r="H49" s="110" t="s">
        <v>176</v>
      </c>
      <c r="I49" s="110" t="s">
        <v>177</v>
      </c>
    </row>
    <row r="50" spans="1:9" x14ac:dyDescent="0.3">
      <c r="A50" s="34">
        <v>880173</v>
      </c>
      <c r="B50" s="35" t="s">
        <v>1044</v>
      </c>
      <c r="C50" s="34">
        <v>56</v>
      </c>
      <c r="D50" s="81" t="s">
        <v>797</v>
      </c>
      <c r="E50" s="34">
        <v>212</v>
      </c>
      <c r="F50" s="32">
        <v>63</v>
      </c>
      <c r="G50" s="34">
        <v>1</v>
      </c>
      <c r="H50" s="110" t="s">
        <v>1045</v>
      </c>
      <c r="I50" s="110" t="s">
        <v>1046</v>
      </c>
    </row>
    <row r="51" spans="1:9" x14ac:dyDescent="0.3">
      <c r="A51" s="34">
        <v>880178</v>
      </c>
      <c r="B51" s="35" t="s">
        <v>747</v>
      </c>
      <c r="C51" s="34">
        <v>54</v>
      </c>
      <c r="D51" s="81" t="s">
        <v>797</v>
      </c>
      <c r="E51" s="34">
        <v>221</v>
      </c>
      <c r="F51" s="32">
        <v>62</v>
      </c>
      <c r="G51" s="34">
        <v>7</v>
      </c>
      <c r="H51" s="110" t="s">
        <v>184</v>
      </c>
      <c r="I51" s="110" t="s">
        <v>142</v>
      </c>
    </row>
    <row r="52" spans="1:9" x14ac:dyDescent="0.3">
      <c r="A52" s="34">
        <v>880184</v>
      </c>
      <c r="B52" s="35" t="s">
        <v>748</v>
      </c>
      <c r="C52" s="34">
        <v>52</v>
      </c>
      <c r="D52" s="81" t="s">
        <v>797</v>
      </c>
      <c r="E52" s="34">
        <v>112</v>
      </c>
      <c r="F52" s="32">
        <v>22</v>
      </c>
      <c r="G52" s="34">
        <v>3</v>
      </c>
      <c r="H52" s="110" t="s">
        <v>186</v>
      </c>
      <c r="I52" s="110" t="s">
        <v>187</v>
      </c>
    </row>
    <row r="53" spans="1:9" x14ac:dyDescent="0.3">
      <c r="A53" s="34">
        <v>880185</v>
      </c>
      <c r="B53" s="35" t="s">
        <v>1876</v>
      </c>
      <c r="C53" s="34">
        <v>173</v>
      </c>
      <c r="D53" s="81" t="s">
        <v>797</v>
      </c>
      <c r="E53" s="34">
        <v>69</v>
      </c>
      <c r="F53" s="32">
        <v>7</v>
      </c>
      <c r="G53" s="34">
        <v>7</v>
      </c>
      <c r="H53" s="110" t="s">
        <v>1877</v>
      </c>
      <c r="I53" s="110" t="s">
        <v>1736</v>
      </c>
    </row>
    <row r="54" spans="1:9" x14ac:dyDescent="0.3">
      <c r="A54" s="34">
        <v>880186</v>
      </c>
      <c r="B54" s="35" t="s">
        <v>749</v>
      </c>
      <c r="C54" s="34">
        <v>51</v>
      </c>
      <c r="D54" s="81" t="s">
        <v>797</v>
      </c>
      <c r="E54" s="34">
        <v>83</v>
      </c>
      <c r="F54" s="32">
        <v>26</v>
      </c>
      <c r="G54" s="34">
        <v>8</v>
      </c>
      <c r="H54" s="110" t="s">
        <v>188</v>
      </c>
      <c r="I54" s="110" t="s">
        <v>189</v>
      </c>
    </row>
    <row r="55" spans="1:9" x14ac:dyDescent="0.3">
      <c r="A55" s="34">
        <v>880189</v>
      </c>
      <c r="B55" s="35" t="s">
        <v>751</v>
      </c>
      <c r="C55" s="34">
        <v>50</v>
      </c>
      <c r="D55" s="81" t="s">
        <v>797</v>
      </c>
      <c r="E55" s="34">
        <v>92</v>
      </c>
      <c r="F55" s="32">
        <v>26</v>
      </c>
      <c r="G55" s="34">
        <v>6</v>
      </c>
      <c r="H55" s="110" t="s">
        <v>191</v>
      </c>
      <c r="I55" s="110" t="s">
        <v>189</v>
      </c>
    </row>
    <row r="56" spans="1:9" s="121" customFormat="1" x14ac:dyDescent="0.3">
      <c r="A56" s="119">
        <v>880191</v>
      </c>
      <c r="B56" s="123" t="s">
        <v>1491</v>
      </c>
      <c r="C56" s="123">
        <v>168</v>
      </c>
      <c r="D56" s="122" t="s">
        <v>797</v>
      </c>
      <c r="E56" s="120">
        <v>56</v>
      </c>
      <c r="F56" s="125">
        <v>28</v>
      </c>
      <c r="G56" s="126">
        <v>10</v>
      </c>
      <c r="H56" s="119" t="s">
        <v>2501</v>
      </c>
      <c r="I56" s="126" t="s">
        <v>2502</v>
      </c>
    </row>
    <row r="57" spans="1:9" x14ac:dyDescent="0.3">
      <c r="A57" s="34">
        <v>880192</v>
      </c>
      <c r="B57" s="35" t="s">
        <v>586</v>
      </c>
      <c r="C57" s="34">
        <v>49</v>
      </c>
      <c r="D57" s="81" t="s">
        <v>797</v>
      </c>
      <c r="E57" s="34">
        <v>214</v>
      </c>
      <c r="F57" s="32">
        <v>62</v>
      </c>
      <c r="G57" s="34">
        <v>2</v>
      </c>
      <c r="H57" s="110" t="s">
        <v>826</v>
      </c>
      <c r="I57" s="110" t="s">
        <v>142</v>
      </c>
    </row>
    <row r="58" spans="1:9" x14ac:dyDescent="0.3">
      <c r="A58" s="34">
        <v>880196</v>
      </c>
      <c r="B58" s="35" t="s">
        <v>587</v>
      </c>
      <c r="C58" s="34">
        <v>48</v>
      </c>
      <c r="D58" s="81" t="s">
        <v>797</v>
      </c>
      <c r="E58" s="34">
        <v>213</v>
      </c>
      <c r="F58" s="32">
        <v>61</v>
      </c>
      <c r="G58" s="34">
        <v>3</v>
      </c>
      <c r="H58" s="110" t="s">
        <v>195</v>
      </c>
      <c r="I58" s="110" t="s">
        <v>196</v>
      </c>
    </row>
    <row r="59" spans="1:9" x14ac:dyDescent="0.3">
      <c r="A59" s="34">
        <v>880197</v>
      </c>
      <c r="B59" s="35" t="s">
        <v>588</v>
      </c>
      <c r="C59" s="34">
        <v>47</v>
      </c>
      <c r="D59" s="81" t="s">
        <v>797</v>
      </c>
      <c r="E59" s="34">
        <v>107</v>
      </c>
      <c r="F59" s="32">
        <v>45</v>
      </c>
      <c r="G59" s="34">
        <v>6</v>
      </c>
      <c r="H59" s="110" t="s">
        <v>197</v>
      </c>
      <c r="I59" s="110" t="s">
        <v>198</v>
      </c>
    </row>
    <row r="60" spans="1:9" x14ac:dyDescent="0.3">
      <c r="A60" s="34">
        <v>880199</v>
      </c>
      <c r="B60" s="35" t="s">
        <v>1460</v>
      </c>
      <c r="C60" s="34">
        <v>46</v>
      </c>
      <c r="D60" s="81" t="s">
        <v>797</v>
      </c>
      <c r="E60" s="34">
        <v>186</v>
      </c>
      <c r="F60" s="32">
        <v>50</v>
      </c>
      <c r="G60" s="34">
        <v>3</v>
      </c>
      <c r="H60" s="110" t="s">
        <v>1461</v>
      </c>
      <c r="I60" s="110" t="s">
        <v>1462</v>
      </c>
    </row>
    <row r="61" spans="1:9" x14ac:dyDescent="0.3">
      <c r="A61" s="34">
        <v>880200</v>
      </c>
      <c r="B61" s="35" t="s">
        <v>1074</v>
      </c>
      <c r="C61" s="34">
        <v>45</v>
      </c>
      <c r="D61" s="81" t="s">
        <v>797</v>
      </c>
      <c r="E61" s="34">
        <v>97</v>
      </c>
      <c r="F61" s="32">
        <v>27</v>
      </c>
      <c r="G61" s="34">
        <v>7</v>
      </c>
      <c r="H61" s="110" t="s">
        <v>1075</v>
      </c>
      <c r="I61" s="110" t="s">
        <v>779</v>
      </c>
    </row>
    <row r="62" spans="1:9" x14ac:dyDescent="0.3">
      <c r="A62" s="34">
        <v>880204</v>
      </c>
      <c r="B62" s="35" t="s">
        <v>1672</v>
      </c>
      <c r="C62" s="34">
        <v>151</v>
      </c>
      <c r="D62" s="81" t="s">
        <v>797</v>
      </c>
      <c r="E62" s="34">
        <v>258</v>
      </c>
      <c r="F62" s="32">
        <v>67</v>
      </c>
      <c r="H62" s="110" t="s">
        <v>1670</v>
      </c>
      <c r="I62" s="110" t="s">
        <v>1675</v>
      </c>
    </row>
    <row r="63" spans="1:9" x14ac:dyDescent="0.3">
      <c r="A63" s="34">
        <v>880205</v>
      </c>
      <c r="B63" s="35" t="s">
        <v>1673</v>
      </c>
      <c r="C63" s="34">
        <v>152</v>
      </c>
      <c r="D63" s="81" t="s">
        <v>797</v>
      </c>
      <c r="E63" s="34">
        <v>259</v>
      </c>
      <c r="F63" s="32">
        <v>67</v>
      </c>
      <c r="H63" s="110" t="s">
        <v>1670</v>
      </c>
      <c r="I63" s="110" t="s">
        <v>1675</v>
      </c>
    </row>
    <row r="64" spans="1:9" x14ac:dyDescent="0.3">
      <c r="A64" s="34">
        <v>880206</v>
      </c>
      <c r="B64" s="35" t="s">
        <v>1674</v>
      </c>
      <c r="C64" s="34">
        <v>153</v>
      </c>
      <c r="D64" s="81" t="s">
        <v>797</v>
      </c>
      <c r="E64" s="34">
        <v>270</v>
      </c>
      <c r="F64" s="32">
        <v>67</v>
      </c>
      <c r="H64" s="110" t="s">
        <v>1670</v>
      </c>
      <c r="I64" s="110" t="s">
        <v>1675</v>
      </c>
    </row>
    <row r="65" spans="1:11" x14ac:dyDescent="0.3">
      <c r="A65" s="34">
        <v>880207</v>
      </c>
      <c r="B65" s="35" t="s">
        <v>590</v>
      </c>
      <c r="C65" s="34">
        <v>44</v>
      </c>
      <c r="D65" s="81" t="s">
        <v>797</v>
      </c>
      <c r="E65" s="34">
        <v>190</v>
      </c>
      <c r="F65" s="32">
        <v>26</v>
      </c>
      <c r="G65" s="34">
        <v>3</v>
      </c>
      <c r="H65" s="110" t="s">
        <v>123</v>
      </c>
      <c r="I65" s="110" t="s">
        <v>202</v>
      </c>
    </row>
    <row r="66" spans="1:11" x14ac:dyDescent="0.3">
      <c r="A66" s="34">
        <v>880209</v>
      </c>
      <c r="B66" s="35" t="s">
        <v>591</v>
      </c>
      <c r="C66" s="34">
        <v>43</v>
      </c>
      <c r="D66" s="81" t="s">
        <v>797</v>
      </c>
      <c r="E66" s="34">
        <v>28</v>
      </c>
      <c r="F66" s="32">
        <v>3</v>
      </c>
      <c r="G66" s="34">
        <v>4</v>
      </c>
      <c r="H66" s="110" t="s">
        <v>205</v>
      </c>
      <c r="I66" s="110" t="s">
        <v>141</v>
      </c>
    </row>
    <row r="67" spans="1:11" x14ac:dyDescent="0.3">
      <c r="A67" s="34">
        <v>880211</v>
      </c>
      <c r="B67" s="35" t="s">
        <v>592</v>
      </c>
      <c r="C67" s="34">
        <v>42</v>
      </c>
      <c r="D67" s="81" t="s">
        <v>797</v>
      </c>
      <c r="E67" s="34">
        <v>123</v>
      </c>
      <c r="F67" s="32">
        <v>41</v>
      </c>
      <c r="G67" s="34">
        <v>8</v>
      </c>
      <c r="H67" s="110" t="s">
        <v>206</v>
      </c>
      <c r="I67" s="110" t="s">
        <v>207</v>
      </c>
    </row>
    <row r="68" spans="1:11" s="121" customFormat="1" x14ac:dyDescent="0.3">
      <c r="A68" s="126">
        <v>880212</v>
      </c>
      <c r="B68" s="123" t="s">
        <v>1542</v>
      </c>
      <c r="C68" s="123">
        <v>41</v>
      </c>
      <c r="D68" s="122" t="s">
        <v>797</v>
      </c>
      <c r="E68" s="120">
        <v>48</v>
      </c>
      <c r="F68" s="125">
        <v>3</v>
      </c>
      <c r="G68" s="126">
        <v>3</v>
      </c>
      <c r="H68" s="119" t="s">
        <v>1541</v>
      </c>
      <c r="I68" s="126" t="s">
        <v>69</v>
      </c>
    </row>
    <row r="69" spans="1:11" x14ac:dyDescent="0.3">
      <c r="A69" s="34">
        <v>880219</v>
      </c>
      <c r="B69" s="110" t="s">
        <v>593</v>
      </c>
      <c r="C69" s="57">
        <v>273</v>
      </c>
      <c r="D69" s="32" t="s">
        <v>797</v>
      </c>
      <c r="E69" s="34">
        <v>165</v>
      </c>
      <c r="F69" s="32">
        <v>30</v>
      </c>
      <c r="G69" s="34">
        <v>5</v>
      </c>
      <c r="H69" s="110" t="s">
        <v>917</v>
      </c>
      <c r="I69" s="207" t="s">
        <v>218</v>
      </c>
    </row>
    <row r="70" spans="1:11" x14ac:dyDescent="0.3">
      <c r="A70" s="34">
        <v>880224</v>
      </c>
      <c r="B70" s="34" t="s">
        <v>955</v>
      </c>
      <c r="C70" s="34">
        <v>39</v>
      </c>
      <c r="D70" s="81" t="s">
        <v>797</v>
      </c>
      <c r="E70" s="34">
        <v>193</v>
      </c>
      <c r="F70" s="32">
        <v>50</v>
      </c>
      <c r="G70" s="34">
        <v>1</v>
      </c>
      <c r="H70" s="110" t="s">
        <v>956</v>
      </c>
      <c r="I70" s="110" t="s">
        <v>958</v>
      </c>
    </row>
    <row r="71" spans="1:11" x14ac:dyDescent="0.3">
      <c r="A71" s="34">
        <v>880233</v>
      </c>
      <c r="B71" s="35" t="s">
        <v>594</v>
      </c>
      <c r="C71" s="34">
        <v>38</v>
      </c>
      <c r="D71" s="81" t="s">
        <v>797</v>
      </c>
      <c r="E71" s="34">
        <v>113</v>
      </c>
      <c r="F71" s="32">
        <v>44</v>
      </c>
      <c r="G71" s="34">
        <v>2</v>
      </c>
      <c r="H71" s="110" t="s">
        <v>2406</v>
      </c>
      <c r="I71" s="110" t="s">
        <v>231</v>
      </c>
    </row>
    <row r="72" spans="1:11" x14ac:dyDescent="0.3">
      <c r="A72" s="34">
        <v>880242</v>
      </c>
      <c r="B72" s="110" t="s">
        <v>595</v>
      </c>
      <c r="C72" s="98">
        <v>269</v>
      </c>
      <c r="D72" s="32" t="s">
        <v>797</v>
      </c>
      <c r="E72" s="34">
        <v>228</v>
      </c>
      <c r="F72" s="32">
        <v>42</v>
      </c>
      <c r="G72" s="34">
        <v>6</v>
      </c>
      <c r="H72" s="110" t="s">
        <v>986</v>
      </c>
      <c r="I72" s="207" t="s">
        <v>987</v>
      </c>
    </row>
    <row r="73" spans="1:11" x14ac:dyDescent="0.3">
      <c r="A73" s="34">
        <v>880249</v>
      </c>
      <c r="B73" s="35" t="s">
        <v>597</v>
      </c>
      <c r="C73" s="34">
        <v>37</v>
      </c>
      <c r="D73" s="81" t="s">
        <v>797</v>
      </c>
      <c r="E73" s="34">
        <v>90</v>
      </c>
      <c r="F73" s="32">
        <v>30</v>
      </c>
      <c r="G73" s="34">
        <v>7</v>
      </c>
      <c r="H73" s="110" t="s">
        <v>245</v>
      </c>
      <c r="I73" s="110" t="s">
        <v>246</v>
      </c>
    </row>
    <row r="74" spans="1:11" x14ac:dyDescent="0.3">
      <c r="A74" s="34">
        <v>880250</v>
      </c>
      <c r="B74" s="110" t="s">
        <v>598</v>
      </c>
      <c r="C74" s="98">
        <v>267</v>
      </c>
      <c r="D74" s="32" t="s">
        <v>797</v>
      </c>
      <c r="E74" s="34">
        <v>166</v>
      </c>
      <c r="F74" s="32">
        <v>30</v>
      </c>
      <c r="G74" s="34">
        <v>9</v>
      </c>
      <c r="H74" s="110" t="s">
        <v>2415</v>
      </c>
      <c r="I74" s="207" t="s">
        <v>2414</v>
      </c>
    </row>
    <row r="75" spans="1:11" x14ac:dyDescent="0.3">
      <c r="A75" s="34">
        <v>880251</v>
      </c>
      <c r="B75" s="35" t="s">
        <v>599</v>
      </c>
      <c r="C75" s="34">
        <v>36</v>
      </c>
      <c r="D75" s="81" t="s">
        <v>797</v>
      </c>
      <c r="E75" s="34">
        <v>291</v>
      </c>
      <c r="F75" s="32">
        <v>68</v>
      </c>
      <c r="G75" s="34">
        <v>3</v>
      </c>
      <c r="H75" s="110" t="s">
        <v>254</v>
      </c>
      <c r="I75" s="110" t="s">
        <v>38</v>
      </c>
    </row>
    <row r="76" spans="1:11" x14ac:dyDescent="0.3">
      <c r="A76" s="57">
        <v>880252</v>
      </c>
      <c r="B76" s="35" t="s">
        <v>600</v>
      </c>
      <c r="C76" s="34">
        <v>320</v>
      </c>
      <c r="D76" s="81" t="s">
        <v>797</v>
      </c>
      <c r="E76" s="34">
        <v>35</v>
      </c>
      <c r="F76" s="32">
        <v>42</v>
      </c>
      <c r="G76" s="34">
        <v>10</v>
      </c>
      <c r="H76" s="110" t="s">
        <v>1521</v>
      </c>
      <c r="I76" s="110" t="s">
        <v>1872</v>
      </c>
      <c r="J76" s="54"/>
      <c r="K76" s="54"/>
    </row>
    <row r="77" spans="1:11" x14ac:dyDescent="0.3">
      <c r="A77" s="34">
        <v>880253</v>
      </c>
      <c r="B77" s="35" t="s">
        <v>601</v>
      </c>
      <c r="C77" s="34">
        <v>34</v>
      </c>
      <c r="D77" s="81" t="s">
        <v>797</v>
      </c>
      <c r="E77" s="34">
        <v>182</v>
      </c>
      <c r="F77" s="32">
        <v>26</v>
      </c>
      <c r="G77" s="34">
        <v>2</v>
      </c>
      <c r="H77" s="110" t="s">
        <v>255</v>
      </c>
      <c r="I77" s="110" t="s">
        <v>249</v>
      </c>
    </row>
    <row r="78" spans="1:11" x14ac:dyDescent="0.3">
      <c r="A78" s="34">
        <v>880256</v>
      </c>
      <c r="B78" s="35" t="s">
        <v>603</v>
      </c>
      <c r="C78" s="34">
        <v>33</v>
      </c>
      <c r="D78" s="81" t="s">
        <v>797</v>
      </c>
      <c r="E78" s="34">
        <v>181</v>
      </c>
      <c r="F78" s="32">
        <v>26</v>
      </c>
      <c r="G78" s="34">
        <v>1</v>
      </c>
      <c r="H78" s="110" t="s">
        <v>256</v>
      </c>
      <c r="I78" s="110" t="s">
        <v>257</v>
      </c>
    </row>
    <row r="79" spans="1:11" x14ac:dyDescent="0.3">
      <c r="A79" s="34">
        <v>880257</v>
      </c>
      <c r="B79" s="35" t="s">
        <v>604</v>
      </c>
      <c r="C79" s="34">
        <v>32</v>
      </c>
      <c r="D79" s="81" t="s">
        <v>797</v>
      </c>
      <c r="E79" s="34">
        <v>118</v>
      </c>
      <c r="F79" s="32">
        <v>43</v>
      </c>
      <c r="G79" s="34">
        <v>4</v>
      </c>
      <c r="H79" s="110" t="s">
        <v>258</v>
      </c>
      <c r="I79" s="110" t="s">
        <v>259</v>
      </c>
    </row>
    <row r="80" spans="1:11" x14ac:dyDescent="0.3">
      <c r="A80" s="34">
        <v>880258</v>
      </c>
      <c r="B80" s="35" t="s">
        <v>1862</v>
      </c>
      <c r="C80" s="34">
        <v>170</v>
      </c>
      <c r="D80" s="81" t="s">
        <v>797</v>
      </c>
      <c r="E80" s="34">
        <v>88</v>
      </c>
      <c r="F80" s="32">
        <v>8</v>
      </c>
      <c r="G80" s="34">
        <v>6</v>
      </c>
      <c r="H80" s="110" t="s">
        <v>1863</v>
      </c>
      <c r="I80" s="110" t="s">
        <v>1736</v>
      </c>
    </row>
    <row r="81" spans="1:10" x14ac:dyDescent="0.3">
      <c r="A81" s="34">
        <v>880260</v>
      </c>
      <c r="B81" s="35" t="s">
        <v>605</v>
      </c>
      <c r="C81" s="34">
        <v>31</v>
      </c>
      <c r="D81" s="81" t="s">
        <v>797</v>
      </c>
      <c r="E81" s="34">
        <v>177</v>
      </c>
      <c r="F81" s="32">
        <v>26</v>
      </c>
      <c r="G81" s="34">
        <v>10</v>
      </c>
      <c r="H81" s="110" t="s">
        <v>260</v>
      </c>
      <c r="I81" s="110" t="s">
        <v>261</v>
      </c>
    </row>
    <row r="82" spans="1:10" x14ac:dyDescent="0.3">
      <c r="A82" s="34">
        <v>880261</v>
      </c>
      <c r="B82" s="35" t="s">
        <v>606</v>
      </c>
      <c r="C82" s="34">
        <v>30</v>
      </c>
      <c r="D82" s="81" t="s">
        <v>797</v>
      </c>
      <c r="E82" s="34">
        <v>137</v>
      </c>
      <c r="F82" s="32">
        <v>45</v>
      </c>
      <c r="G82" s="34">
        <v>9</v>
      </c>
      <c r="H82" s="110" t="s">
        <v>262</v>
      </c>
      <c r="I82" s="110" t="s">
        <v>263</v>
      </c>
    </row>
    <row r="83" spans="1:10" x14ac:dyDescent="0.3">
      <c r="A83" s="34">
        <v>880262</v>
      </c>
      <c r="B83" s="35" t="s">
        <v>1735</v>
      </c>
      <c r="C83" s="34">
        <v>229</v>
      </c>
      <c r="D83" s="81" t="s">
        <v>797</v>
      </c>
      <c r="E83" s="34">
        <v>79</v>
      </c>
      <c r="F83" s="32">
        <v>8</v>
      </c>
      <c r="G83" s="34">
        <v>5</v>
      </c>
      <c r="H83" s="110" t="s">
        <v>1733</v>
      </c>
      <c r="I83" s="110" t="s">
        <v>1736</v>
      </c>
    </row>
    <row r="84" spans="1:10" x14ac:dyDescent="0.3">
      <c r="A84" s="34">
        <v>880265</v>
      </c>
      <c r="B84" s="35" t="s">
        <v>608</v>
      </c>
      <c r="C84" s="34">
        <v>29</v>
      </c>
      <c r="D84" s="81" t="s">
        <v>797</v>
      </c>
      <c r="E84" s="34">
        <v>121</v>
      </c>
      <c r="F84" s="32">
        <v>41</v>
      </c>
      <c r="G84" s="34">
        <v>2</v>
      </c>
      <c r="H84" s="110" t="s">
        <v>268</v>
      </c>
      <c r="I84" s="110" t="s">
        <v>269</v>
      </c>
    </row>
    <row r="85" spans="1:10" s="54" customFormat="1" x14ac:dyDescent="0.3">
      <c r="A85" s="57">
        <v>880255</v>
      </c>
      <c r="B85" s="55" t="s">
        <v>602</v>
      </c>
      <c r="C85" s="57">
        <v>28</v>
      </c>
      <c r="D85" s="100" t="s">
        <v>797</v>
      </c>
      <c r="E85" s="57">
        <v>109</v>
      </c>
      <c r="F85" s="95">
        <v>42</v>
      </c>
      <c r="G85" s="57">
        <v>9</v>
      </c>
      <c r="H85" s="111" t="s">
        <v>788</v>
      </c>
      <c r="I85" s="111" t="s">
        <v>685</v>
      </c>
      <c r="J85" s="54" t="s">
        <v>725</v>
      </c>
    </row>
    <row r="86" spans="1:10" s="54" customFormat="1" x14ac:dyDescent="0.3">
      <c r="A86" s="57">
        <v>880259</v>
      </c>
      <c r="B86" s="55" t="s">
        <v>1844</v>
      </c>
      <c r="C86" s="57">
        <v>169</v>
      </c>
      <c r="D86" s="100" t="s">
        <v>797</v>
      </c>
      <c r="E86" s="57">
        <v>170</v>
      </c>
      <c r="F86" s="95">
        <v>47</v>
      </c>
      <c r="G86" s="57">
        <v>5</v>
      </c>
      <c r="H86" s="111" t="s">
        <v>1845</v>
      </c>
      <c r="I86" s="111" t="s">
        <v>1846</v>
      </c>
    </row>
    <row r="87" spans="1:10" s="121" customFormat="1" x14ac:dyDescent="0.3">
      <c r="A87" s="119">
        <v>880277</v>
      </c>
      <c r="B87" s="152" t="s">
        <v>1534</v>
      </c>
      <c r="C87" s="152">
        <v>27</v>
      </c>
      <c r="D87" s="122" t="s">
        <v>797</v>
      </c>
      <c r="E87" s="120">
        <v>262</v>
      </c>
      <c r="F87" s="122">
        <v>67</v>
      </c>
      <c r="G87" s="119">
        <v>7</v>
      </c>
      <c r="H87" s="119" t="s">
        <v>1532</v>
      </c>
      <c r="I87" s="126" t="s">
        <v>1533</v>
      </c>
    </row>
    <row r="88" spans="1:10" x14ac:dyDescent="0.3">
      <c r="A88" s="34">
        <v>880278</v>
      </c>
      <c r="B88" s="35" t="s">
        <v>610</v>
      </c>
      <c r="C88" s="34">
        <v>26</v>
      </c>
      <c r="D88" s="81" t="s">
        <v>797</v>
      </c>
      <c r="E88" s="34">
        <v>128</v>
      </c>
      <c r="F88" s="32">
        <v>41</v>
      </c>
      <c r="G88" s="34">
        <v>10</v>
      </c>
      <c r="H88" s="110" t="s">
        <v>274</v>
      </c>
      <c r="I88" s="110" t="s">
        <v>267</v>
      </c>
    </row>
    <row r="89" spans="1:10" x14ac:dyDescent="0.3">
      <c r="A89" s="34">
        <v>880281</v>
      </c>
      <c r="B89" s="35" t="s">
        <v>611</v>
      </c>
      <c r="C89" s="34">
        <v>25</v>
      </c>
      <c r="D89" s="81" t="s">
        <v>797</v>
      </c>
      <c r="E89" s="34">
        <v>91</v>
      </c>
      <c r="F89" s="32">
        <v>8</v>
      </c>
      <c r="G89" s="34">
        <v>1</v>
      </c>
      <c r="H89" s="110" t="s">
        <v>279</v>
      </c>
      <c r="I89" s="110" t="s">
        <v>280</v>
      </c>
    </row>
    <row r="90" spans="1:10" x14ac:dyDescent="0.3">
      <c r="A90" s="34">
        <v>880282</v>
      </c>
      <c r="B90" s="35" t="s">
        <v>612</v>
      </c>
      <c r="C90" s="34">
        <v>24</v>
      </c>
      <c r="D90" s="81" t="s">
        <v>797</v>
      </c>
      <c r="E90" s="34">
        <v>94</v>
      </c>
      <c r="F90" s="32">
        <v>8</v>
      </c>
      <c r="G90" s="34">
        <v>2</v>
      </c>
      <c r="H90" s="110" t="s">
        <v>281</v>
      </c>
      <c r="I90" s="110" t="s">
        <v>280</v>
      </c>
    </row>
    <row r="91" spans="1:10" x14ac:dyDescent="0.3">
      <c r="A91" s="34">
        <v>880283</v>
      </c>
      <c r="B91" s="35" t="s">
        <v>613</v>
      </c>
      <c r="C91" s="34">
        <v>23</v>
      </c>
      <c r="D91" s="81" t="s">
        <v>797</v>
      </c>
      <c r="E91" s="34">
        <v>95</v>
      </c>
      <c r="F91" s="32">
        <v>8</v>
      </c>
      <c r="G91" s="34">
        <v>4</v>
      </c>
      <c r="H91" s="110" t="s">
        <v>282</v>
      </c>
      <c r="I91" s="110" t="s">
        <v>280</v>
      </c>
    </row>
    <row r="92" spans="1:10" x14ac:dyDescent="0.3">
      <c r="A92" s="34">
        <v>880284</v>
      </c>
      <c r="B92" s="35" t="s">
        <v>614</v>
      </c>
      <c r="C92" s="34">
        <v>22</v>
      </c>
      <c r="D92" s="81" t="s">
        <v>797</v>
      </c>
      <c r="E92" s="34">
        <v>126</v>
      </c>
      <c r="F92" s="32">
        <v>41</v>
      </c>
      <c r="G92" s="34">
        <v>6</v>
      </c>
      <c r="H92" s="110" t="s">
        <v>283</v>
      </c>
      <c r="I92" s="110" t="s">
        <v>284</v>
      </c>
    </row>
    <row r="93" spans="1:10" x14ac:dyDescent="0.3">
      <c r="A93" s="34">
        <v>880286</v>
      </c>
      <c r="B93" s="35" t="s">
        <v>615</v>
      </c>
      <c r="C93" s="34">
        <v>21</v>
      </c>
      <c r="D93" s="81" t="s">
        <v>797</v>
      </c>
      <c r="E93" s="34">
        <v>284</v>
      </c>
      <c r="F93" s="32">
        <v>68</v>
      </c>
      <c r="G93" s="34">
        <v>5</v>
      </c>
      <c r="H93" s="110" t="s">
        <v>286</v>
      </c>
      <c r="I93" s="110" t="s">
        <v>287</v>
      </c>
    </row>
    <row r="94" spans="1:10" x14ac:dyDescent="0.3">
      <c r="A94" s="34">
        <v>880288</v>
      </c>
      <c r="B94" s="35" t="s">
        <v>616</v>
      </c>
      <c r="C94" s="34">
        <v>20</v>
      </c>
      <c r="D94" s="81" t="s">
        <v>797</v>
      </c>
      <c r="E94" s="34">
        <v>289</v>
      </c>
      <c r="F94" s="32">
        <v>68</v>
      </c>
      <c r="G94" s="34">
        <v>2</v>
      </c>
      <c r="H94" s="110" t="s">
        <v>1496</v>
      </c>
      <c r="I94" s="110" t="s">
        <v>1495</v>
      </c>
    </row>
    <row r="95" spans="1:10" x14ac:dyDescent="0.3">
      <c r="A95" s="34">
        <v>880292</v>
      </c>
      <c r="B95" s="35" t="s">
        <v>617</v>
      </c>
      <c r="C95" s="34">
        <v>19</v>
      </c>
      <c r="D95" s="81" t="s">
        <v>797</v>
      </c>
      <c r="E95" s="34">
        <v>127</v>
      </c>
      <c r="F95" s="32">
        <v>45</v>
      </c>
      <c r="G95" s="34">
        <v>1</v>
      </c>
      <c r="H95" s="110" t="s">
        <v>291</v>
      </c>
      <c r="I95" s="110" t="s">
        <v>292</v>
      </c>
    </row>
    <row r="96" spans="1:10" x14ac:dyDescent="0.3">
      <c r="A96" s="34">
        <v>880295</v>
      </c>
      <c r="B96" s="35" t="s">
        <v>618</v>
      </c>
      <c r="C96" s="34">
        <v>18</v>
      </c>
      <c r="D96" s="81" t="s">
        <v>797</v>
      </c>
      <c r="E96" s="34">
        <v>276</v>
      </c>
      <c r="F96" s="32">
        <v>67</v>
      </c>
      <c r="G96" s="34">
        <v>9</v>
      </c>
      <c r="H96" s="110" t="s">
        <v>295</v>
      </c>
      <c r="I96" s="110" t="s">
        <v>296</v>
      </c>
    </row>
    <row r="97" spans="1:9" x14ac:dyDescent="0.3">
      <c r="A97" s="34">
        <v>880298</v>
      </c>
      <c r="B97" s="35" t="s">
        <v>1874</v>
      </c>
      <c r="C97" s="34">
        <v>17</v>
      </c>
      <c r="D97" s="81" t="s">
        <v>797</v>
      </c>
      <c r="E97" s="34">
        <v>288</v>
      </c>
      <c r="F97" s="32">
        <v>67</v>
      </c>
      <c r="G97" s="34">
        <v>4</v>
      </c>
      <c r="H97" s="110" t="s">
        <v>999</v>
      </c>
    </row>
    <row r="98" spans="1:9" x14ac:dyDescent="0.3">
      <c r="A98" s="34">
        <v>880299</v>
      </c>
      <c r="B98" s="35" t="s">
        <v>1873</v>
      </c>
      <c r="C98" s="34">
        <v>15</v>
      </c>
      <c r="D98" s="81" t="s">
        <v>797</v>
      </c>
      <c r="E98" s="34">
        <v>87</v>
      </c>
      <c r="F98" s="32">
        <v>26</v>
      </c>
      <c r="G98" s="34">
        <v>7</v>
      </c>
      <c r="H98" s="110" t="s">
        <v>1457</v>
      </c>
      <c r="I98" s="110" t="s">
        <v>1748</v>
      </c>
    </row>
    <row r="99" spans="1:9" x14ac:dyDescent="0.3">
      <c r="A99" s="34">
        <v>880309</v>
      </c>
      <c r="B99" s="35" t="s">
        <v>621</v>
      </c>
      <c r="C99" s="34">
        <v>13</v>
      </c>
      <c r="D99" s="81" t="s">
        <v>797</v>
      </c>
      <c r="E99" s="34">
        <v>133</v>
      </c>
      <c r="F99" s="32">
        <v>21</v>
      </c>
      <c r="G99" s="34">
        <v>3</v>
      </c>
      <c r="H99" s="110" t="s">
        <v>794</v>
      </c>
      <c r="I99" s="110" t="s">
        <v>308</v>
      </c>
    </row>
    <row r="100" spans="1:9" x14ac:dyDescent="0.3">
      <c r="A100" s="34">
        <v>880317</v>
      </c>
      <c r="B100" s="35" t="s">
        <v>1766</v>
      </c>
      <c r="C100" s="34">
        <v>154</v>
      </c>
      <c r="D100" s="81" t="s">
        <v>797</v>
      </c>
      <c r="E100" s="34">
        <v>261</v>
      </c>
      <c r="F100" s="32">
        <v>69</v>
      </c>
      <c r="G100" s="34">
        <v>10</v>
      </c>
      <c r="H100" s="110" t="s">
        <v>2314</v>
      </c>
      <c r="I100" s="110" t="s">
        <v>1079</v>
      </c>
    </row>
    <row r="101" spans="1:9" x14ac:dyDescent="0.3">
      <c r="A101" s="34">
        <v>880318</v>
      </c>
      <c r="B101" s="35" t="s">
        <v>624</v>
      </c>
      <c r="C101" s="34">
        <v>12</v>
      </c>
      <c r="D101" s="81" t="s">
        <v>797</v>
      </c>
      <c r="E101" s="34">
        <v>84</v>
      </c>
      <c r="F101" s="32">
        <v>10</v>
      </c>
      <c r="G101" s="34">
        <v>10</v>
      </c>
      <c r="H101" s="110" t="s">
        <v>1036</v>
      </c>
      <c r="I101" s="110" t="s">
        <v>1037</v>
      </c>
    </row>
    <row r="102" spans="1:9" x14ac:dyDescent="0.3">
      <c r="A102" s="34">
        <v>880321</v>
      </c>
      <c r="B102" s="35" t="s">
        <v>1454</v>
      </c>
      <c r="C102" s="34">
        <v>11</v>
      </c>
      <c r="D102" s="81" t="s">
        <v>797</v>
      </c>
      <c r="E102" s="34">
        <v>30</v>
      </c>
      <c r="F102" s="32">
        <v>23</v>
      </c>
      <c r="G102" s="34">
        <v>4</v>
      </c>
      <c r="H102" s="110" t="s">
        <v>1453</v>
      </c>
      <c r="I102" s="110" t="s">
        <v>957</v>
      </c>
    </row>
    <row r="103" spans="1:9" x14ac:dyDescent="0.3">
      <c r="A103" s="34">
        <v>880328</v>
      </c>
      <c r="B103" s="35" t="s">
        <v>628</v>
      </c>
      <c r="C103" s="34">
        <v>10</v>
      </c>
      <c r="D103" s="81" t="s">
        <v>797</v>
      </c>
      <c r="E103" s="34">
        <v>138</v>
      </c>
      <c r="F103" s="32">
        <v>43</v>
      </c>
      <c r="G103" s="34">
        <v>4</v>
      </c>
      <c r="H103" s="110" t="s">
        <v>324</v>
      </c>
      <c r="I103" s="110" t="s">
        <v>325</v>
      </c>
    </row>
    <row r="104" spans="1:9" x14ac:dyDescent="0.3">
      <c r="A104" s="34">
        <v>880329</v>
      </c>
      <c r="B104" s="35" t="s">
        <v>629</v>
      </c>
      <c r="C104" s="34">
        <v>9</v>
      </c>
      <c r="D104" s="81" t="s">
        <v>797</v>
      </c>
      <c r="E104" s="34">
        <v>220</v>
      </c>
      <c r="F104" s="32">
        <v>41</v>
      </c>
      <c r="G104" s="34">
        <v>6</v>
      </c>
      <c r="H104" s="110" t="s">
        <v>326</v>
      </c>
    </row>
    <row r="105" spans="1:9" x14ac:dyDescent="0.3">
      <c r="A105" s="34">
        <v>880331</v>
      </c>
      <c r="B105" s="35" t="s">
        <v>631</v>
      </c>
      <c r="C105" s="34">
        <v>8</v>
      </c>
      <c r="D105" s="81" t="s">
        <v>797</v>
      </c>
      <c r="E105" s="34">
        <v>279</v>
      </c>
      <c r="F105" s="32">
        <v>70</v>
      </c>
      <c r="G105" s="34">
        <v>1</v>
      </c>
      <c r="H105" s="110" t="s">
        <v>329</v>
      </c>
      <c r="I105" s="110" t="s">
        <v>330</v>
      </c>
    </row>
    <row r="106" spans="1:9" x14ac:dyDescent="0.3">
      <c r="A106" s="34">
        <v>880334</v>
      </c>
      <c r="B106" s="35" t="s">
        <v>634</v>
      </c>
      <c r="C106" s="34">
        <v>7</v>
      </c>
      <c r="D106" s="81" t="s">
        <v>797</v>
      </c>
      <c r="E106" s="34">
        <v>231</v>
      </c>
      <c r="F106" s="32">
        <v>65</v>
      </c>
      <c r="G106" s="34">
        <v>6</v>
      </c>
      <c r="H106" s="110" t="s">
        <v>333</v>
      </c>
    </row>
    <row r="107" spans="1:9" x14ac:dyDescent="0.3">
      <c r="A107" s="34">
        <v>880335</v>
      </c>
      <c r="B107" s="35" t="s">
        <v>635</v>
      </c>
      <c r="C107" s="34">
        <v>6</v>
      </c>
      <c r="D107" s="81" t="s">
        <v>797</v>
      </c>
      <c r="E107" s="34">
        <v>261</v>
      </c>
      <c r="F107" s="32">
        <v>66</v>
      </c>
      <c r="G107" s="34">
        <v>5</v>
      </c>
      <c r="H107" s="110" t="s">
        <v>334</v>
      </c>
    </row>
    <row r="108" spans="1:9" x14ac:dyDescent="0.3">
      <c r="A108" s="34">
        <v>880336</v>
      </c>
      <c r="B108" s="35" t="s">
        <v>636</v>
      </c>
      <c r="C108" s="34">
        <v>5</v>
      </c>
      <c r="D108" s="81" t="s">
        <v>797</v>
      </c>
      <c r="E108" s="34">
        <v>38</v>
      </c>
      <c r="F108" s="32">
        <v>1</v>
      </c>
      <c r="G108" s="119">
        <v>6</v>
      </c>
      <c r="H108" s="110" t="s">
        <v>335</v>
      </c>
    </row>
    <row r="109" spans="1:9" s="121" customFormat="1" x14ac:dyDescent="0.3">
      <c r="A109" s="126">
        <v>880337</v>
      </c>
      <c r="B109" s="118" t="s">
        <v>903</v>
      </c>
      <c r="C109" s="118">
        <v>4</v>
      </c>
      <c r="D109" s="122" t="s">
        <v>797</v>
      </c>
      <c r="E109" s="120">
        <v>36</v>
      </c>
      <c r="F109" s="122">
        <v>2</v>
      </c>
      <c r="G109" s="34">
        <v>9</v>
      </c>
      <c r="H109" s="121" t="s">
        <v>1474</v>
      </c>
      <c r="I109" s="119" t="s">
        <v>1471</v>
      </c>
    </row>
    <row r="110" spans="1:9" x14ac:dyDescent="0.3">
      <c r="A110" s="34">
        <v>880341</v>
      </c>
      <c r="B110" s="35" t="s">
        <v>637</v>
      </c>
      <c r="C110" s="34">
        <v>3</v>
      </c>
      <c r="D110" s="81" t="s">
        <v>797</v>
      </c>
      <c r="E110" s="34">
        <v>40</v>
      </c>
      <c r="F110" s="32">
        <v>22</v>
      </c>
      <c r="G110" s="34">
        <v>1</v>
      </c>
      <c r="H110" s="110" t="s">
        <v>337</v>
      </c>
      <c r="I110" s="110" t="s">
        <v>338</v>
      </c>
    </row>
    <row r="111" spans="1:9" x14ac:dyDescent="0.3">
      <c r="A111" s="34">
        <v>880344</v>
      </c>
      <c r="B111" s="35" t="s">
        <v>638</v>
      </c>
      <c r="C111" s="34">
        <v>2</v>
      </c>
      <c r="D111" s="81" t="s">
        <v>797</v>
      </c>
      <c r="E111" s="34">
        <v>39</v>
      </c>
      <c r="F111" s="32">
        <v>4</v>
      </c>
      <c r="G111" s="34">
        <v>5</v>
      </c>
      <c r="H111" s="110" t="s">
        <v>339</v>
      </c>
      <c r="I111" s="110" t="s">
        <v>340</v>
      </c>
    </row>
    <row r="112" spans="1:9" x14ac:dyDescent="0.3">
      <c r="A112" s="34">
        <v>880345</v>
      </c>
      <c r="B112" s="34" t="s">
        <v>2541</v>
      </c>
      <c r="C112" s="34">
        <v>328</v>
      </c>
      <c r="D112" s="32" t="s">
        <v>797</v>
      </c>
      <c r="E112" s="34">
        <v>274</v>
      </c>
      <c r="F112" s="32">
        <v>66</v>
      </c>
      <c r="G112" s="34">
        <v>6</v>
      </c>
      <c r="H112" s="110" t="s">
        <v>2540</v>
      </c>
      <c r="I112" s="110" t="s">
        <v>1088</v>
      </c>
    </row>
    <row r="113" spans="1:9" x14ac:dyDescent="0.3">
      <c r="A113" s="34">
        <v>880349</v>
      </c>
      <c r="B113" s="35" t="s">
        <v>639</v>
      </c>
      <c r="C113" s="34">
        <v>1</v>
      </c>
      <c r="D113" s="81" t="s">
        <v>797</v>
      </c>
      <c r="E113" s="34">
        <v>184</v>
      </c>
      <c r="F113" s="32">
        <v>29</v>
      </c>
      <c r="G113" s="34">
        <v>8</v>
      </c>
      <c r="H113" s="110" t="s">
        <v>343</v>
      </c>
      <c r="I113" s="110" t="s">
        <v>344</v>
      </c>
    </row>
    <row r="114" spans="1:9" x14ac:dyDescent="0.3">
      <c r="A114" s="34">
        <v>880351</v>
      </c>
      <c r="B114" s="35" t="s">
        <v>641</v>
      </c>
      <c r="C114" s="34">
        <v>101</v>
      </c>
      <c r="D114" s="81" t="s">
        <v>797</v>
      </c>
      <c r="E114" s="34">
        <v>281</v>
      </c>
      <c r="F114" s="32">
        <v>66</v>
      </c>
      <c r="G114" s="34">
        <v>3</v>
      </c>
      <c r="H114" s="110" t="s">
        <v>347</v>
      </c>
      <c r="I114" s="110" t="s">
        <v>300</v>
      </c>
    </row>
    <row r="115" spans="1:9" x14ac:dyDescent="0.3">
      <c r="A115" s="34">
        <v>880353</v>
      </c>
      <c r="B115" s="35" t="s">
        <v>642</v>
      </c>
      <c r="C115" s="34">
        <v>102</v>
      </c>
      <c r="D115" s="81" t="s">
        <v>797</v>
      </c>
      <c r="E115" s="34">
        <v>42</v>
      </c>
      <c r="F115" s="32">
        <v>6</v>
      </c>
      <c r="G115" s="119">
        <v>7</v>
      </c>
      <c r="H115" s="110" t="s">
        <v>350</v>
      </c>
      <c r="I115" s="110" t="s">
        <v>349</v>
      </c>
    </row>
    <row r="116" spans="1:9" s="121" customFormat="1" x14ac:dyDescent="0.3">
      <c r="A116" s="126">
        <v>880356</v>
      </c>
      <c r="B116" s="123" t="s">
        <v>1473</v>
      </c>
      <c r="C116" s="123">
        <v>103</v>
      </c>
      <c r="D116" s="122" t="s">
        <v>797</v>
      </c>
      <c r="E116" s="120">
        <v>14</v>
      </c>
      <c r="F116" s="122">
        <v>21</v>
      </c>
      <c r="G116" s="119">
        <v>1</v>
      </c>
      <c r="H116" s="121" t="s">
        <v>532</v>
      </c>
      <c r="I116" s="119" t="s">
        <v>1472</v>
      </c>
    </row>
    <row r="117" spans="1:9" s="121" customFormat="1" x14ac:dyDescent="0.3">
      <c r="A117" s="126">
        <v>880357</v>
      </c>
      <c r="B117" s="123" t="s">
        <v>1663</v>
      </c>
      <c r="C117" s="123">
        <v>148</v>
      </c>
      <c r="D117" s="122" t="s">
        <v>797</v>
      </c>
      <c r="E117" s="120">
        <v>278</v>
      </c>
      <c r="F117" s="122">
        <v>67</v>
      </c>
      <c r="G117" s="126">
        <v>1</v>
      </c>
      <c r="H117" s="121" t="s">
        <v>1664</v>
      </c>
      <c r="I117" s="119" t="s">
        <v>1511</v>
      </c>
    </row>
    <row r="118" spans="1:9" s="163" customFormat="1" x14ac:dyDescent="0.3">
      <c r="A118" s="126">
        <v>880363</v>
      </c>
      <c r="B118" s="161" t="s">
        <v>1515</v>
      </c>
      <c r="C118" s="161">
        <v>104</v>
      </c>
      <c r="D118" s="125" t="s">
        <v>797</v>
      </c>
      <c r="E118" s="162">
        <v>273</v>
      </c>
      <c r="F118" s="125">
        <v>69</v>
      </c>
      <c r="G118" s="34">
        <v>4</v>
      </c>
      <c r="H118" s="163" t="s">
        <v>1512</v>
      </c>
      <c r="I118" s="126" t="s">
        <v>1513</v>
      </c>
    </row>
    <row r="119" spans="1:9" x14ac:dyDescent="0.3">
      <c r="A119" s="34">
        <v>880364</v>
      </c>
      <c r="B119" s="35" t="s">
        <v>644</v>
      </c>
      <c r="C119" s="34">
        <v>105</v>
      </c>
      <c r="D119" s="81" t="s">
        <v>797</v>
      </c>
      <c r="E119" s="34">
        <v>115</v>
      </c>
      <c r="F119" s="32">
        <v>44</v>
      </c>
      <c r="G119" s="34" t="s">
        <v>1778</v>
      </c>
      <c r="H119" s="110" t="s">
        <v>361</v>
      </c>
      <c r="I119" s="110" t="s">
        <v>362</v>
      </c>
    </row>
    <row r="120" spans="1:9" x14ac:dyDescent="0.3">
      <c r="A120" s="34">
        <v>880374</v>
      </c>
      <c r="B120" s="35" t="s">
        <v>1785</v>
      </c>
      <c r="C120" s="34">
        <v>213</v>
      </c>
      <c r="D120" s="81" t="s">
        <v>797</v>
      </c>
      <c r="E120" s="34">
        <v>49</v>
      </c>
      <c r="F120" s="32">
        <v>25</v>
      </c>
      <c r="G120" s="34">
        <v>3</v>
      </c>
      <c r="H120" s="110" t="s">
        <v>1779</v>
      </c>
      <c r="I120" s="110" t="s">
        <v>1780</v>
      </c>
    </row>
    <row r="121" spans="1:9" x14ac:dyDescent="0.3">
      <c r="A121" s="34">
        <v>880386</v>
      </c>
      <c r="B121" s="35" t="s">
        <v>649</v>
      </c>
      <c r="C121" s="34">
        <v>106</v>
      </c>
      <c r="D121" s="81" t="s">
        <v>797</v>
      </c>
      <c r="E121" s="34">
        <v>104</v>
      </c>
      <c r="F121" s="32">
        <v>64</v>
      </c>
      <c r="G121" s="34">
        <v>10</v>
      </c>
      <c r="H121" s="110" t="s">
        <v>2461</v>
      </c>
      <c r="I121" s="110" t="s">
        <v>2494</v>
      </c>
    </row>
    <row r="122" spans="1:9" x14ac:dyDescent="0.3">
      <c r="A122" s="34">
        <v>880392</v>
      </c>
      <c r="B122" s="35" t="s">
        <v>651</v>
      </c>
      <c r="C122" s="34">
        <v>107</v>
      </c>
      <c r="D122" s="81" t="s">
        <v>797</v>
      </c>
      <c r="E122" s="34">
        <v>44</v>
      </c>
      <c r="F122" s="32">
        <v>21</v>
      </c>
      <c r="G122" s="34">
        <v>4</v>
      </c>
      <c r="H122" s="110" t="s">
        <v>390</v>
      </c>
      <c r="I122" s="110" t="s">
        <v>320</v>
      </c>
    </row>
    <row r="123" spans="1:9" x14ac:dyDescent="0.3">
      <c r="A123" s="34">
        <v>880405</v>
      </c>
      <c r="B123" s="35" t="s">
        <v>657</v>
      </c>
      <c r="C123" s="34">
        <v>109</v>
      </c>
      <c r="D123" s="81" t="s">
        <v>797</v>
      </c>
      <c r="E123" s="34">
        <v>32</v>
      </c>
      <c r="F123" s="32">
        <v>24</v>
      </c>
      <c r="G123" s="34">
        <v>8</v>
      </c>
      <c r="H123" s="110" t="s">
        <v>1092</v>
      </c>
      <c r="I123" s="110" t="s">
        <v>1093</v>
      </c>
    </row>
    <row r="124" spans="1:9" x14ac:dyDescent="0.3">
      <c r="A124" s="34">
        <v>880408</v>
      </c>
      <c r="B124" s="35" t="s">
        <v>659</v>
      </c>
      <c r="C124" s="34">
        <v>110</v>
      </c>
      <c r="D124" s="81" t="s">
        <v>797</v>
      </c>
      <c r="E124" s="34">
        <v>277</v>
      </c>
      <c r="F124" s="32">
        <v>45</v>
      </c>
      <c r="G124" s="34">
        <v>2</v>
      </c>
      <c r="H124" s="110" t="s">
        <v>408</v>
      </c>
      <c r="I124" s="110" t="s">
        <v>409</v>
      </c>
    </row>
    <row r="125" spans="1:9" x14ac:dyDescent="0.3">
      <c r="A125" s="34">
        <v>880411</v>
      </c>
      <c r="B125" s="35" t="s">
        <v>661</v>
      </c>
      <c r="C125" s="34">
        <v>111</v>
      </c>
      <c r="D125" s="81" t="s">
        <v>797</v>
      </c>
      <c r="E125" s="34">
        <v>108</v>
      </c>
      <c r="F125" s="32">
        <v>24</v>
      </c>
      <c r="G125" s="34">
        <v>2</v>
      </c>
      <c r="H125" s="110" t="s">
        <v>1095</v>
      </c>
      <c r="I125" s="110" t="s">
        <v>1003</v>
      </c>
    </row>
    <row r="126" spans="1:9" x14ac:dyDescent="0.3">
      <c r="A126" s="34">
        <v>880412</v>
      </c>
      <c r="B126" s="35" t="s">
        <v>662</v>
      </c>
      <c r="C126" s="34">
        <v>112</v>
      </c>
      <c r="D126" s="81" t="s">
        <v>797</v>
      </c>
      <c r="E126" s="34">
        <v>31</v>
      </c>
      <c r="F126" s="32">
        <v>22</v>
      </c>
      <c r="G126" s="35">
        <v>4</v>
      </c>
      <c r="H126" s="110" t="s">
        <v>784</v>
      </c>
      <c r="I126" s="110" t="s">
        <v>415</v>
      </c>
    </row>
    <row r="127" spans="1:9" x14ac:dyDescent="0.3">
      <c r="A127" s="34">
        <v>880413</v>
      </c>
      <c r="B127" s="207" t="s">
        <v>2313</v>
      </c>
      <c r="C127" s="34">
        <v>422</v>
      </c>
      <c r="D127" s="32" t="s">
        <v>797</v>
      </c>
      <c r="E127" s="34">
        <v>74</v>
      </c>
      <c r="F127" s="38">
        <v>28</v>
      </c>
      <c r="G127" s="57">
        <v>6</v>
      </c>
      <c r="H127" s="110" t="s">
        <v>2312</v>
      </c>
      <c r="I127" s="207" t="s">
        <v>1513</v>
      </c>
    </row>
    <row r="128" spans="1:9" s="54" customFormat="1" x14ac:dyDescent="0.3">
      <c r="A128" s="57">
        <v>880416</v>
      </c>
      <c r="B128" s="55" t="s">
        <v>935</v>
      </c>
      <c r="C128" s="57">
        <v>113</v>
      </c>
      <c r="D128" s="108" t="s">
        <v>797</v>
      </c>
      <c r="E128" s="57">
        <v>176</v>
      </c>
      <c r="F128" s="56">
        <v>50</v>
      </c>
      <c r="G128" s="34">
        <v>7</v>
      </c>
      <c r="H128" s="111" t="s">
        <v>663</v>
      </c>
      <c r="I128" s="111" t="s">
        <v>664</v>
      </c>
    </row>
    <row r="129" spans="1:9" x14ac:dyDescent="0.3">
      <c r="A129" s="34">
        <v>880417</v>
      </c>
      <c r="B129" s="35" t="s">
        <v>752</v>
      </c>
      <c r="C129" s="34">
        <v>114</v>
      </c>
      <c r="D129" s="81" t="s">
        <v>797</v>
      </c>
      <c r="E129" s="34">
        <v>141</v>
      </c>
      <c r="F129" s="32">
        <v>23</v>
      </c>
      <c r="G129" s="34">
        <v>3</v>
      </c>
      <c r="H129" s="110" t="s">
        <v>416</v>
      </c>
      <c r="I129" s="110" t="s">
        <v>417</v>
      </c>
    </row>
    <row r="130" spans="1:9" x14ac:dyDescent="0.3">
      <c r="A130" s="34">
        <v>880425</v>
      </c>
      <c r="B130" s="35" t="s">
        <v>1807</v>
      </c>
      <c r="C130" s="34">
        <v>342</v>
      </c>
      <c r="D130" s="81" t="s">
        <v>797</v>
      </c>
      <c r="E130" s="34">
        <v>201</v>
      </c>
      <c r="F130" s="32">
        <v>41</v>
      </c>
      <c r="G130" s="34">
        <v>8</v>
      </c>
      <c r="H130" s="110" t="s">
        <v>1805</v>
      </c>
      <c r="I130" s="110" t="s">
        <v>1806</v>
      </c>
    </row>
    <row r="131" spans="1:9" x14ac:dyDescent="0.3">
      <c r="A131" s="34">
        <v>880427</v>
      </c>
      <c r="B131" s="35" t="s">
        <v>757</v>
      </c>
      <c r="C131" s="34">
        <v>115</v>
      </c>
      <c r="D131" s="81" t="s">
        <v>797</v>
      </c>
      <c r="E131" s="34">
        <v>246</v>
      </c>
      <c r="F131" s="32">
        <v>65</v>
      </c>
      <c r="G131" s="34">
        <v>8</v>
      </c>
      <c r="H131" s="110" t="s">
        <v>429</v>
      </c>
      <c r="I131" s="110" t="s">
        <v>430</v>
      </c>
    </row>
    <row r="132" spans="1:9" x14ac:dyDescent="0.3">
      <c r="A132" s="34">
        <v>880432</v>
      </c>
      <c r="B132" s="35" t="s">
        <v>1097</v>
      </c>
      <c r="C132" s="34">
        <v>116</v>
      </c>
      <c r="D132" s="81" t="s">
        <v>797</v>
      </c>
      <c r="E132" s="34">
        <v>50</v>
      </c>
      <c r="F132" s="32">
        <v>25</v>
      </c>
      <c r="G132" s="34">
        <v>5</v>
      </c>
      <c r="H132" s="110" t="s">
        <v>1098</v>
      </c>
      <c r="I132" s="110" t="s">
        <v>1099</v>
      </c>
    </row>
    <row r="133" spans="1:9" x14ac:dyDescent="0.3">
      <c r="A133" s="34">
        <v>880435</v>
      </c>
      <c r="B133" t="s">
        <v>759</v>
      </c>
      <c r="C133" s="34">
        <v>252</v>
      </c>
      <c r="D133" s="32" t="s">
        <v>797</v>
      </c>
      <c r="E133" s="34">
        <v>103</v>
      </c>
      <c r="F133" s="32">
        <v>4</v>
      </c>
      <c r="G133" s="34">
        <v>4</v>
      </c>
      <c r="H133" s="110" t="s">
        <v>2290</v>
      </c>
      <c r="I133" s="110" t="s">
        <v>2291</v>
      </c>
    </row>
    <row r="134" spans="1:9" x14ac:dyDescent="0.3">
      <c r="A134" s="34">
        <v>880440</v>
      </c>
      <c r="B134" s="35" t="s">
        <v>762</v>
      </c>
      <c r="C134" s="34">
        <v>117</v>
      </c>
      <c r="D134" s="81" t="s">
        <v>797</v>
      </c>
      <c r="E134" s="34">
        <v>139</v>
      </c>
      <c r="F134" s="32">
        <v>22</v>
      </c>
      <c r="G134" s="34">
        <v>6</v>
      </c>
      <c r="H134" s="110" t="s">
        <v>443</v>
      </c>
      <c r="I134" s="110" t="s">
        <v>444</v>
      </c>
    </row>
    <row r="135" spans="1:9" s="110" customFormat="1" x14ac:dyDescent="0.3">
      <c r="A135" s="34">
        <v>880443</v>
      </c>
      <c r="B135" s="110" t="s">
        <v>2486</v>
      </c>
      <c r="C135" s="34">
        <v>414</v>
      </c>
      <c r="D135" s="32" t="s">
        <v>797</v>
      </c>
      <c r="E135" s="34">
        <v>76</v>
      </c>
      <c r="F135" s="32">
        <v>27</v>
      </c>
      <c r="G135" s="34">
        <v>6</v>
      </c>
      <c r="H135" s="110" t="s">
        <v>2485</v>
      </c>
      <c r="I135" s="110" t="s">
        <v>1784</v>
      </c>
    </row>
    <row r="136" spans="1:9" x14ac:dyDescent="0.3">
      <c r="A136" s="34">
        <v>880444</v>
      </c>
      <c r="B136" s="35" t="s">
        <v>763</v>
      </c>
      <c r="C136" s="34">
        <v>118</v>
      </c>
      <c r="D136" s="81" t="s">
        <v>797</v>
      </c>
      <c r="E136" s="34">
        <v>96</v>
      </c>
      <c r="F136" s="32">
        <v>30</v>
      </c>
      <c r="G136" s="34">
        <v>10</v>
      </c>
      <c r="H136" s="110" t="s">
        <v>526</v>
      </c>
      <c r="I136" s="110" t="s">
        <v>779</v>
      </c>
    </row>
    <row r="137" spans="1:9" x14ac:dyDescent="0.3">
      <c r="A137" s="34">
        <v>880445</v>
      </c>
      <c r="B137" s="35" t="s">
        <v>1004</v>
      </c>
      <c r="C137" s="34">
        <v>119</v>
      </c>
      <c r="D137" s="81" t="s">
        <v>797</v>
      </c>
      <c r="E137" s="34">
        <v>101</v>
      </c>
      <c r="F137" s="32">
        <v>24</v>
      </c>
      <c r="G137" s="34">
        <v>4</v>
      </c>
      <c r="H137" s="110" t="s">
        <v>1096</v>
      </c>
      <c r="I137" s="110" t="s">
        <v>1003</v>
      </c>
    </row>
    <row r="138" spans="1:9" x14ac:dyDescent="0.3">
      <c r="A138" s="34">
        <v>880449</v>
      </c>
      <c r="B138" s="35" t="s">
        <v>665</v>
      </c>
      <c r="C138" s="34">
        <v>120</v>
      </c>
      <c r="D138" s="81" t="s">
        <v>797</v>
      </c>
      <c r="E138" s="34">
        <v>136</v>
      </c>
      <c r="F138" s="32">
        <v>21</v>
      </c>
      <c r="G138" s="34">
        <v>6</v>
      </c>
      <c r="H138" s="110" t="s">
        <v>453</v>
      </c>
      <c r="I138" s="110" t="s">
        <v>454</v>
      </c>
    </row>
    <row r="139" spans="1:9" x14ac:dyDescent="0.3">
      <c r="A139" s="34">
        <v>880458</v>
      </c>
      <c r="B139" s="35" t="s">
        <v>669</v>
      </c>
      <c r="C139" s="34">
        <v>121</v>
      </c>
      <c r="D139" s="81" t="s">
        <v>797</v>
      </c>
      <c r="E139" s="34">
        <v>190</v>
      </c>
      <c r="F139" s="32">
        <v>68</v>
      </c>
      <c r="G139" s="34">
        <v>9</v>
      </c>
      <c r="H139" s="110" t="s">
        <v>463</v>
      </c>
      <c r="I139" s="110" t="s">
        <v>464</v>
      </c>
    </row>
    <row r="140" spans="1:9" x14ac:dyDescent="0.3">
      <c r="A140" s="34">
        <v>880459</v>
      </c>
      <c r="B140" s="35" t="s">
        <v>1432</v>
      </c>
      <c r="D140" s="81" t="s">
        <v>797</v>
      </c>
      <c r="E140" s="34">
        <v>183</v>
      </c>
      <c r="F140" s="32">
        <v>28</v>
      </c>
      <c r="G140" s="34">
        <v>4</v>
      </c>
      <c r="H140" s="110" t="s">
        <v>1433</v>
      </c>
      <c r="I140" s="110" t="s">
        <v>779</v>
      </c>
    </row>
    <row r="141" spans="1:9" x14ac:dyDescent="0.3">
      <c r="A141" s="34">
        <v>880460</v>
      </c>
      <c r="B141" s="35" t="s">
        <v>1813</v>
      </c>
      <c r="C141" s="34">
        <v>161</v>
      </c>
      <c r="D141" s="81" t="s">
        <v>797</v>
      </c>
      <c r="E141" s="34">
        <v>43</v>
      </c>
      <c r="F141" s="32">
        <v>24</v>
      </c>
      <c r="G141" s="34">
        <v>2</v>
      </c>
      <c r="H141" s="110" t="s">
        <v>1814</v>
      </c>
      <c r="I141" s="110" t="s">
        <v>1815</v>
      </c>
    </row>
    <row r="142" spans="1:9" x14ac:dyDescent="0.3">
      <c r="A142" s="34">
        <v>880461</v>
      </c>
      <c r="B142" s="35" t="s">
        <v>670</v>
      </c>
      <c r="C142" s="34">
        <v>122</v>
      </c>
      <c r="D142" s="81" t="s">
        <v>797</v>
      </c>
      <c r="E142" s="34">
        <v>66</v>
      </c>
      <c r="F142" s="32">
        <v>8</v>
      </c>
      <c r="G142" s="34">
        <v>3</v>
      </c>
      <c r="H142" s="110" t="s">
        <v>467</v>
      </c>
      <c r="I142" s="110" t="s">
        <v>351</v>
      </c>
    </row>
    <row r="143" spans="1:9" x14ac:dyDescent="0.3">
      <c r="A143" s="34">
        <v>880465</v>
      </c>
      <c r="B143" s="35" t="s">
        <v>671</v>
      </c>
      <c r="C143" s="34">
        <v>124</v>
      </c>
      <c r="D143" s="81" t="s">
        <v>797</v>
      </c>
      <c r="E143" s="34">
        <v>125</v>
      </c>
      <c r="F143" s="32">
        <v>41</v>
      </c>
      <c r="G143" s="34">
        <v>10</v>
      </c>
      <c r="H143" s="110" t="s">
        <v>471</v>
      </c>
      <c r="I143" s="110" t="s">
        <v>472</v>
      </c>
    </row>
    <row r="144" spans="1:9" x14ac:dyDescent="0.3">
      <c r="A144" s="34">
        <v>880466</v>
      </c>
      <c r="B144" s="35" t="s">
        <v>672</v>
      </c>
      <c r="C144" s="34">
        <v>125</v>
      </c>
      <c r="D144" s="81" t="s">
        <v>797</v>
      </c>
      <c r="E144" s="34">
        <v>75</v>
      </c>
      <c r="F144" s="32">
        <v>30</v>
      </c>
      <c r="G144" s="34">
        <v>2</v>
      </c>
      <c r="H144" s="110" t="s">
        <v>473</v>
      </c>
      <c r="I144" s="110" t="s">
        <v>464</v>
      </c>
    </row>
    <row r="145" spans="1:13" x14ac:dyDescent="0.3">
      <c r="A145" s="34">
        <v>880468</v>
      </c>
      <c r="B145" s="35" t="s">
        <v>1520</v>
      </c>
      <c r="C145" s="34">
        <v>174</v>
      </c>
      <c r="D145" s="81" t="s">
        <v>797</v>
      </c>
      <c r="E145" s="34">
        <v>235</v>
      </c>
      <c r="F145" s="32">
        <v>61</v>
      </c>
      <c r="G145" s="119">
        <v>8</v>
      </c>
      <c r="H145" s="110" t="s">
        <v>1879</v>
      </c>
      <c r="I145" s="110" t="s">
        <v>1046</v>
      </c>
    </row>
    <row r="146" spans="1:13" s="121" customFormat="1" x14ac:dyDescent="0.3">
      <c r="A146" s="150">
        <v>880591</v>
      </c>
      <c r="B146" s="123" t="s">
        <v>1540</v>
      </c>
      <c r="C146" s="123">
        <v>127</v>
      </c>
      <c r="D146" s="122" t="s">
        <v>797</v>
      </c>
      <c r="E146" s="132">
        <v>18</v>
      </c>
      <c r="F146" s="122">
        <v>24</v>
      </c>
      <c r="G146" s="34">
        <v>2</v>
      </c>
      <c r="H146" s="121" t="s">
        <v>1537</v>
      </c>
      <c r="I146" s="119" t="s">
        <v>1538</v>
      </c>
      <c r="J146" s="151"/>
      <c r="K146" s="151" t="s">
        <v>1539</v>
      </c>
      <c r="L146" s="151"/>
      <c r="M146" s="151"/>
    </row>
    <row r="147" spans="1:13" x14ac:dyDescent="0.3">
      <c r="A147" s="34">
        <v>880477</v>
      </c>
      <c r="B147" s="35" t="s">
        <v>673</v>
      </c>
      <c r="C147" s="34">
        <v>128</v>
      </c>
      <c r="D147" s="81" t="s">
        <v>797</v>
      </c>
      <c r="E147" s="34">
        <v>27</v>
      </c>
      <c r="F147" s="32">
        <v>3</v>
      </c>
      <c r="H147" s="110" t="s">
        <v>1050</v>
      </c>
      <c r="I147" s="110" t="s">
        <v>957</v>
      </c>
    </row>
    <row r="148" spans="1:13" x14ac:dyDescent="0.3">
      <c r="A148" s="34">
        <v>880478</v>
      </c>
      <c r="B148" s="35" t="s">
        <v>674</v>
      </c>
      <c r="D148" s="81" t="s">
        <v>797</v>
      </c>
      <c r="H148" s="110" t="s">
        <v>482</v>
      </c>
      <c r="I148" s="110" t="s">
        <v>257</v>
      </c>
    </row>
    <row r="149" spans="1:13" x14ac:dyDescent="0.3">
      <c r="A149" s="34">
        <v>880481</v>
      </c>
      <c r="B149" s="35" t="s">
        <v>675</v>
      </c>
      <c r="C149" s="34">
        <v>131</v>
      </c>
      <c r="D149" s="81" t="s">
        <v>797</v>
      </c>
      <c r="E149" s="34">
        <v>143</v>
      </c>
      <c r="F149" s="32">
        <v>41</v>
      </c>
      <c r="G149" s="34">
        <v>2</v>
      </c>
      <c r="H149" s="110" t="s">
        <v>483</v>
      </c>
      <c r="I149" s="110" t="s">
        <v>728</v>
      </c>
    </row>
    <row r="150" spans="1:13" x14ac:dyDescent="0.3">
      <c r="A150" s="34">
        <v>880485</v>
      </c>
      <c r="B150" s="35" t="s">
        <v>1058</v>
      </c>
      <c r="C150" s="34">
        <v>132</v>
      </c>
      <c r="D150" s="81" t="s">
        <v>797</v>
      </c>
      <c r="E150" s="34">
        <v>172</v>
      </c>
      <c r="F150" s="32">
        <v>30</v>
      </c>
      <c r="G150" s="34">
        <v>4</v>
      </c>
      <c r="H150" s="110" t="s">
        <v>1059</v>
      </c>
      <c r="I150" s="110" t="s">
        <v>779</v>
      </c>
    </row>
    <row r="151" spans="1:13" x14ac:dyDescent="0.3">
      <c r="A151" s="34">
        <v>880490</v>
      </c>
      <c r="B151" s="110" t="s">
        <v>2477</v>
      </c>
      <c r="C151" s="34">
        <v>248</v>
      </c>
      <c r="D151" s="32" t="s">
        <v>797</v>
      </c>
      <c r="E151" s="34">
        <v>284</v>
      </c>
      <c r="F151" s="32">
        <v>65</v>
      </c>
      <c r="G151" s="33">
        <v>7</v>
      </c>
      <c r="H151" s="207" t="s">
        <v>2478</v>
      </c>
      <c r="I151" s="207" t="s">
        <v>1511</v>
      </c>
    </row>
    <row r="152" spans="1:13" x14ac:dyDescent="0.3">
      <c r="A152" s="34">
        <v>880492</v>
      </c>
      <c r="B152" s="35" t="s">
        <v>1988</v>
      </c>
      <c r="C152" s="34">
        <v>536</v>
      </c>
      <c r="D152" s="81" t="s">
        <v>797</v>
      </c>
      <c r="E152" s="34">
        <v>140</v>
      </c>
      <c r="F152" s="32">
        <v>45</v>
      </c>
      <c r="G152" s="34">
        <v>5</v>
      </c>
      <c r="H152" s="110" t="s">
        <v>1989</v>
      </c>
      <c r="I152" s="110" t="s">
        <v>1442</v>
      </c>
    </row>
    <row r="153" spans="1:13" x14ac:dyDescent="0.3">
      <c r="A153" s="34">
        <v>880494</v>
      </c>
      <c r="B153" s="35" t="s">
        <v>677</v>
      </c>
      <c r="C153" s="34">
        <v>133</v>
      </c>
      <c r="D153" s="81" t="s">
        <v>797</v>
      </c>
      <c r="E153" s="34">
        <v>167</v>
      </c>
      <c r="F153" s="32">
        <v>49</v>
      </c>
      <c r="G153" s="119">
        <v>1</v>
      </c>
      <c r="H153" s="110" t="s">
        <v>493</v>
      </c>
      <c r="I153" s="110" t="s">
        <v>494</v>
      </c>
    </row>
    <row r="154" spans="1:13" s="121" customFormat="1" x14ac:dyDescent="0.3">
      <c r="A154" s="119">
        <v>880504</v>
      </c>
      <c r="B154" s="123" t="s">
        <v>1524</v>
      </c>
      <c r="C154" s="123">
        <v>134</v>
      </c>
      <c r="D154" s="122" t="s">
        <v>797</v>
      </c>
      <c r="E154" s="153">
        <v>130</v>
      </c>
      <c r="F154" s="122">
        <v>43</v>
      </c>
      <c r="G154" s="330">
        <v>4</v>
      </c>
      <c r="H154" s="121" t="s">
        <v>1991</v>
      </c>
      <c r="I154" s="119" t="s">
        <v>1992</v>
      </c>
    </row>
    <row r="155" spans="1:13" s="207" customFormat="1" x14ac:dyDescent="0.3">
      <c r="A155" s="35">
        <v>880508</v>
      </c>
      <c r="B155" s="35" t="s">
        <v>2459</v>
      </c>
      <c r="C155" s="34">
        <v>532</v>
      </c>
      <c r="D155" s="328" t="s">
        <v>797</v>
      </c>
      <c r="E155" s="35">
        <v>195</v>
      </c>
      <c r="F155" s="329">
        <v>66</v>
      </c>
      <c r="G155" s="173">
        <v>6</v>
      </c>
      <c r="H155" s="207" t="s">
        <v>2458</v>
      </c>
      <c r="I155" s="207" t="s">
        <v>2457</v>
      </c>
    </row>
    <row r="156" spans="1:13" s="172" customFormat="1" x14ac:dyDescent="0.3">
      <c r="A156" s="173">
        <v>880516</v>
      </c>
      <c r="B156" s="171" t="s">
        <v>2535</v>
      </c>
      <c r="C156" s="171">
        <v>172</v>
      </c>
      <c r="D156" s="177" t="s">
        <v>797</v>
      </c>
      <c r="E156" s="184">
        <v>70</v>
      </c>
      <c r="F156" s="177">
        <v>7</v>
      </c>
      <c r="G156" s="34">
        <v>9</v>
      </c>
      <c r="H156" s="172" t="s">
        <v>1870</v>
      </c>
      <c r="I156" s="173" t="s">
        <v>1736</v>
      </c>
    </row>
    <row r="157" spans="1:13" x14ac:dyDescent="0.3">
      <c r="A157" s="34">
        <v>880523</v>
      </c>
      <c r="B157" s="35" t="s">
        <v>680</v>
      </c>
      <c r="C157" s="34">
        <v>135</v>
      </c>
      <c r="D157" s="81" t="s">
        <v>797</v>
      </c>
      <c r="E157" s="34">
        <v>294</v>
      </c>
      <c r="F157" s="32">
        <v>66</v>
      </c>
      <c r="G157" s="57">
        <v>8</v>
      </c>
      <c r="H157" s="110" t="s">
        <v>516</v>
      </c>
      <c r="I157" s="110" t="s">
        <v>517</v>
      </c>
    </row>
    <row r="158" spans="1:13" s="54" customFormat="1" x14ac:dyDescent="0.3">
      <c r="A158" s="155">
        <v>880531</v>
      </c>
      <c r="B158" s="166" t="s">
        <v>936</v>
      </c>
      <c r="C158" s="95">
        <v>136</v>
      </c>
      <c r="D158" s="108" t="s">
        <v>797</v>
      </c>
      <c r="E158" s="57">
        <v>169</v>
      </c>
      <c r="F158" s="56">
        <v>29</v>
      </c>
      <c r="G158" s="119">
        <v>9</v>
      </c>
      <c r="H158" s="111" t="s">
        <v>522</v>
      </c>
      <c r="I158" s="111" t="s">
        <v>523</v>
      </c>
      <c r="J158" s="159" t="s">
        <v>727</v>
      </c>
      <c r="K158" s="154"/>
      <c r="L158" s="154"/>
    </row>
    <row r="159" spans="1:13" s="121" customFormat="1" x14ac:dyDescent="0.3">
      <c r="A159" s="150">
        <v>880533</v>
      </c>
      <c r="B159" s="123" t="s">
        <v>1498</v>
      </c>
      <c r="C159" s="123">
        <v>137</v>
      </c>
      <c r="D159" s="143" t="s">
        <v>797</v>
      </c>
      <c r="E159" s="119">
        <v>22</v>
      </c>
      <c r="F159" s="122">
        <v>26</v>
      </c>
      <c r="G159" s="34">
        <v>6</v>
      </c>
      <c r="H159" s="119" t="s">
        <v>1497</v>
      </c>
      <c r="I159" s="119" t="s">
        <v>774</v>
      </c>
      <c r="J159" s="151" t="s">
        <v>1499</v>
      </c>
      <c r="K159" s="151"/>
      <c r="L159" s="151"/>
      <c r="M159" s="151"/>
    </row>
    <row r="160" spans="1:13" ht="21" x14ac:dyDescent="0.35">
      <c r="A160" s="34">
        <v>880539</v>
      </c>
      <c r="B160" s="35" t="s">
        <v>681</v>
      </c>
      <c r="C160" s="34">
        <v>138</v>
      </c>
      <c r="D160" s="81" t="s">
        <v>797</v>
      </c>
      <c r="E160" s="34">
        <v>96</v>
      </c>
      <c r="F160" s="32">
        <v>30</v>
      </c>
      <c r="G160" s="34">
        <v>7</v>
      </c>
      <c r="H160" s="110" t="s">
        <v>526</v>
      </c>
      <c r="I160" s="110" t="s">
        <v>527</v>
      </c>
      <c r="K160" s="109"/>
    </row>
    <row r="161" spans="1:13" ht="21" x14ac:dyDescent="0.35">
      <c r="A161" s="34">
        <v>880552</v>
      </c>
      <c r="B161" s="35" t="s">
        <v>692</v>
      </c>
      <c r="C161" s="34">
        <v>139</v>
      </c>
      <c r="D161" s="81" t="s">
        <v>797</v>
      </c>
      <c r="E161" s="34">
        <v>26</v>
      </c>
      <c r="F161" s="32">
        <v>3</v>
      </c>
      <c r="G161" s="34">
        <v>5</v>
      </c>
      <c r="H161" s="110" t="s">
        <v>1091</v>
      </c>
      <c r="I161" s="110" t="s">
        <v>957</v>
      </c>
      <c r="K161" s="109"/>
    </row>
    <row r="162" spans="1:13" x14ac:dyDescent="0.3">
      <c r="A162" s="34">
        <v>880553</v>
      </c>
      <c r="B162" s="35" t="s">
        <v>969</v>
      </c>
      <c r="C162" s="34">
        <v>140</v>
      </c>
      <c r="D162" s="81" t="s">
        <v>797</v>
      </c>
      <c r="E162" s="34">
        <v>284</v>
      </c>
      <c r="F162" s="32">
        <v>66</v>
      </c>
      <c r="G162" s="34">
        <v>6</v>
      </c>
      <c r="H162" s="110" t="s">
        <v>970</v>
      </c>
      <c r="I162" s="110" t="s">
        <v>971</v>
      </c>
    </row>
    <row r="163" spans="1:13" x14ac:dyDescent="0.3">
      <c r="A163" s="34">
        <v>880554</v>
      </c>
      <c r="B163" s="35" t="s">
        <v>1446</v>
      </c>
      <c r="C163" s="34">
        <v>141</v>
      </c>
      <c r="D163" s="81" t="s">
        <v>797</v>
      </c>
      <c r="E163" s="34">
        <v>257</v>
      </c>
      <c r="F163" s="32">
        <v>45</v>
      </c>
      <c r="G163" s="119">
        <v>9</v>
      </c>
      <c r="H163" s="110" t="s">
        <v>1447</v>
      </c>
      <c r="I163" s="110" t="s">
        <v>1442</v>
      </c>
    </row>
    <row r="164" spans="1:13" s="121" customFormat="1" x14ac:dyDescent="0.3">
      <c r="A164" s="150">
        <v>880561</v>
      </c>
      <c r="B164" s="123" t="s">
        <v>1543</v>
      </c>
      <c r="C164" s="123">
        <v>142</v>
      </c>
      <c r="D164" s="122" t="s">
        <v>797</v>
      </c>
      <c r="E164" s="120">
        <v>34</v>
      </c>
      <c r="F164" s="122">
        <v>44</v>
      </c>
      <c r="G164" s="34">
        <v>10</v>
      </c>
      <c r="H164" s="148" t="s">
        <v>1522</v>
      </c>
      <c r="I164" s="149" t="s">
        <v>1523</v>
      </c>
    </row>
    <row r="165" spans="1:13" x14ac:dyDescent="0.3">
      <c r="A165" s="34">
        <v>880563</v>
      </c>
      <c r="B165" s="35" t="s">
        <v>693</v>
      </c>
      <c r="C165" s="34">
        <v>143</v>
      </c>
      <c r="D165" s="81" t="s">
        <v>797</v>
      </c>
      <c r="E165" s="34">
        <v>283</v>
      </c>
      <c r="F165" s="32">
        <v>68</v>
      </c>
      <c r="G165" s="119">
        <v>2</v>
      </c>
      <c r="H165" s="110" t="s">
        <v>540</v>
      </c>
      <c r="I165" s="110" t="s">
        <v>252</v>
      </c>
    </row>
    <row r="166" spans="1:13" s="121" customFormat="1" x14ac:dyDescent="0.3">
      <c r="A166" s="119">
        <v>880600</v>
      </c>
      <c r="B166" s="123" t="s">
        <v>1516</v>
      </c>
      <c r="C166" s="123">
        <v>144</v>
      </c>
      <c r="D166" s="122" t="s">
        <v>797</v>
      </c>
      <c r="E166" s="120">
        <v>222</v>
      </c>
      <c r="F166" s="122">
        <v>65</v>
      </c>
      <c r="G166" s="119">
        <v>6</v>
      </c>
      <c r="H166" s="121" t="s">
        <v>1510</v>
      </c>
      <c r="I166" s="119" t="s">
        <v>1511</v>
      </c>
    </row>
    <row r="167" spans="1:13" s="121" customFormat="1" x14ac:dyDescent="0.3">
      <c r="A167" s="150">
        <v>880602</v>
      </c>
      <c r="B167" s="123" t="s">
        <v>1528</v>
      </c>
      <c r="C167" s="123">
        <v>145</v>
      </c>
      <c r="D167" s="122" t="s">
        <v>797</v>
      </c>
      <c r="E167" s="120">
        <v>90</v>
      </c>
      <c r="F167" s="122">
        <v>10</v>
      </c>
      <c r="G167" s="119">
        <v>6</v>
      </c>
      <c r="H167" s="121" t="s">
        <v>1525</v>
      </c>
      <c r="I167" s="119" t="s">
        <v>1031</v>
      </c>
      <c r="J167" s="163"/>
      <c r="K167" s="163"/>
      <c r="L167" s="163"/>
      <c r="M167" s="163"/>
    </row>
    <row r="168" spans="1:13" s="121" customFormat="1" x14ac:dyDescent="0.3">
      <c r="A168" s="119">
        <v>880608</v>
      </c>
      <c r="B168" s="123" t="s">
        <v>1529</v>
      </c>
      <c r="C168" s="123">
        <v>147</v>
      </c>
      <c r="D168" s="122" t="s">
        <v>797</v>
      </c>
      <c r="E168" s="120">
        <v>110</v>
      </c>
      <c r="F168" s="122">
        <v>4</v>
      </c>
      <c r="G168" s="57"/>
      <c r="H168" s="121" t="s">
        <v>1526</v>
      </c>
      <c r="I168" s="119" t="s">
        <v>1527</v>
      </c>
    </row>
    <row r="169" spans="1:13" s="82" customFormat="1" x14ac:dyDescent="0.3">
      <c r="A169" s="222" t="s">
        <v>2386</v>
      </c>
      <c r="B169" s="167" t="s">
        <v>2389</v>
      </c>
      <c r="C169" s="222">
        <v>166</v>
      </c>
      <c r="D169" s="222"/>
      <c r="E169" s="53"/>
      <c r="F169" s="52"/>
      <c r="G169" s="53"/>
    </row>
    <row r="174" spans="1:13" x14ac:dyDescent="0.3">
      <c r="B174" s="38"/>
      <c r="C174" s="32"/>
    </row>
    <row r="176" spans="1:13" x14ac:dyDescent="0.3">
      <c r="D176" s="32"/>
    </row>
  </sheetData>
  <conditionalFormatting sqref="A109:F109 H109:M109 G108 A159:F159 H159:M159 G158 A116:F118 H116:M118 G115:G117 A164:F164 H164:M164 G163 A154:F154 H154:M154 G153 A156:F156 H156:M156 G155 A166:F168 H166:M168 G165:G167 A146:F146 H146:M146 G145">
    <cfRule type="cellIs" dxfId="57" priority="17" operator="equal">
      <formula>"C8"</formula>
    </cfRule>
  </conditionalFormatting>
  <conditionalFormatting sqref="A56:M56">
    <cfRule type="cellIs" dxfId="56" priority="13" operator="equal">
      <formula>"C8"</formula>
    </cfRule>
  </conditionalFormatting>
  <conditionalFormatting sqref="A4:M4">
    <cfRule type="cellIs" dxfId="55" priority="11" operator="equal">
      <formula>"C8"</formula>
    </cfRule>
  </conditionalFormatting>
  <conditionalFormatting sqref="A87:M87">
    <cfRule type="cellIs" dxfId="54" priority="4" operator="equal">
      <formula>"C8"</formula>
    </cfRule>
  </conditionalFormatting>
  <conditionalFormatting sqref="A68:M68">
    <cfRule type="cellIs" dxfId="53" priority="2" operator="equal">
      <formula>"C8"</formula>
    </cfRule>
  </conditionalFormatting>
  <conditionalFormatting sqref="A43:M44">
    <cfRule type="cellIs" dxfId="52" priority="1" operator="equal">
      <formula>"C8"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77"/>
  <sheetViews>
    <sheetView topLeftCell="A68" zoomScaleNormal="100" workbookViewId="0">
      <selection activeCell="I69" sqref="I69"/>
    </sheetView>
  </sheetViews>
  <sheetFormatPr defaultRowHeight="18.75" x14ac:dyDescent="0.3"/>
  <cols>
    <col min="1" max="1" width="10.7109375" style="34" bestFit="1" customWidth="1"/>
    <col min="2" max="3" width="16.140625" style="34" customWidth="1"/>
    <col min="4" max="4" width="9.140625" style="32"/>
    <col min="5" max="5" width="9.42578125" style="34" bestFit="1" customWidth="1"/>
    <col min="6" max="6" width="9.42578125" style="32" bestFit="1" customWidth="1"/>
    <col min="7" max="7" width="9.42578125" style="34" bestFit="1" customWidth="1"/>
    <col min="8" max="8" width="45.5703125" style="110" customWidth="1"/>
    <col min="9" max="9" width="37" style="110" customWidth="1"/>
    <col min="10" max="10" width="11.5703125" customWidth="1"/>
  </cols>
  <sheetData>
    <row r="1" spans="1:9" s="64" customFormat="1" x14ac:dyDescent="0.3">
      <c r="A1" s="67" t="s">
        <v>943</v>
      </c>
      <c r="B1" s="93"/>
      <c r="C1" s="93"/>
      <c r="D1" s="93" t="s">
        <v>253</v>
      </c>
      <c r="E1" s="67"/>
      <c r="F1" s="66"/>
      <c r="G1" s="67"/>
      <c r="H1" s="92"/>
      <c r="I1" s="92"/>
    </row>
    <row r="2" spans="1:9" s="80" customFormat="1" x14ac:dyDescent="0.3">
      <c r="A2" s="114" t="s">
        <v>708</v>
      </c>
      <c r="B2" s="114" t="s">
        <v>0</v>
      </c>
      <c r="C2" s="114" t="s">
        <v>1661</v>
      </c>
      <c r="D2" s="85" t="s">
        <v>804</v>
      </c>
      <c r="E2" s="114" t="s">
        <v>1</v>
      </c>
      <c r="F2" s="85" t="s">
        <v>811</v>
      </c>
      <c r="G2" s="114" t="s">
        <v>812</v>
      </c>
      <c r="H2" s="127" t="s">
        <v>709</v>
      </c>
      <c r="I2" s="127" t="s">
        <v>710</v>
      </c>
    </row>
    <row r="3" spans="1:9" x14ac:dyDescent="0.3">
      <c r="A3" s="34">
        <v>880003</v>
      </c>
      <c r="B3" s="34" t="s">
        <v>1011</v>
      </c>
      <c r="C3" s="34">
        <v>301</v>
      </c>
      <c r="D3" s="32" t="s">
        <v>798</v>
      </c>
      <c r="E3" s="34">
        <v>91</v>
      </c>
      <c r="F3" s="32">
        <v>10</v>
      </c>
      <c r="G3" s="34">
        <v>4</v>
      </c>
      <c r="H3" s="110" t="s">
        <v>247</v>
      </c>
      <c r="I3" s="110" t="s">
        <v>248</v>
      </c>
    </row>
    <row r="4" spans="1:9" x14ac:dyDescent="0.3">
      <c r="A4" s="34">
        <v>880005</v>
      </c>
      <c r="B4" s="110" t="s">
        <v>2529</v>
      </c>
      <c r="C4" s="34">
        <v>299</v>
      </c>
      <c r="D4" s="32" t="s">
        <v>798</v>
      </c>
      <c r="E4" s="34">
        <v>2</v>
      </c>
      <c r="F4" s="32">
        <v>49</v>
      </c>
      <c r="G4" s="34">
        <v>8</v>
      </c>
      <c r="H4" s="110" t="s">
        <v>36</v>
      </c>
      <c r="I4" s="110" t="s">
        <v>34</v>
      </c>
    </row>
    <row r="5" spans="1:9" x14ac:dyDescent="0.3">
      <c r="A5" s="34">
        <v>880007</v>
      </c>
      <c r="B5" s="34" t="s">
        <v>1686</v>
      </c>
      <c r="C5" s="34">
        <v>235</v>
      </c>
      <c r="D5" s="32" t="s">
        <v>798</v>
      </c>
      <c r="E5" s="34">
        <v>231</v>
      </c>
      <c r="F5" s="32">
        <v>67</v>
      </c>
      <c r="G5" s="34">
        <v>5</v>
      </c>
      <c r="H5" s="110" t="s">
        <v>1687</v>
      </c>
      <c r="I5" s="110" t="s">
        <v>1435</v>
      </c>
    </row>
    <row r="6" spans="1:9" s="110" customFormat="1" x14ac:dyDescent="0.3">
      <c r="A6" s="34">
        <v>880014</v>
      </c>
      <c r="B6" s="110" t="s">
        <v>2353</v>
      </c>
      <c r="C6" s="34">
        <v>500</v>
      </c>
      <c r="D6" s="32" t="s">
        <v>798</v>
      </c>
      <c r="E6" s="34">
        <v>70</v>
      </c>
      <c r="F6" s="32">
        <v>67</v>
      </c>
      <c r="G6" s="34">
        <v>7</v>
      </c>
      <c r="H6" s="110" t="s">
        <v>2352</v>
      </c>
      <c r="I6" s="110" t="s">
        <v>1088</v>
      </c>
    </row>
    <row r="7" spans="1:9" x14ac:dyDescent="0.3">
      <c r="A7" s="34">
        <v>880015</v>
      </c>
      <c r="B7" s="34" t="s">
        <v>1902</v>
      </c>
      <c r="C7" s="34">
        <v>225</v>
      </c>
      <c r="D7" s="32" t="s">
        <v>798</v>
      </c>
      <c r="E7" s="34">
        <v>40</v>
      </c>
      <c r="F7" s="32">
        <v>1</v>
      </c>
      <c r="H7" s="110" t="s">
        <v>1903</v>
      </c>
      <c r="I7" s="110" t="s">
        <v>1802</v>
      </c>
    </row>
    <row r="8" spans="1:9" x14ac:dyDescent="0.3">
      <c r="A8" s="34">
        <v>880023</v>
      </c>
      <c r="B8" s="34" t="s">
        <v>1012</v>
      </c>
      <c r="C8" s="34">
        <v>302</v>
      </c>
      <c r="D8" s="32" t="s">
        <v>798</v>
      </c>
      <c r="E8" s="34">
        <v>234</v>
      </c>
      <c r="F8" s="32">
        <v>46</v>
      </c>
      <c r="G8" s="34">
        <v>6</v>
      </c>
      <c r="H8" s="110" t="s">
        <v>48</v>
      </c>
      <c r="I8" s="110" t="s">
        <v>49</v>
      </c>
    </row>
    <row r="9" spans="1:9" x14ac:dyDescent="0.3">
      <c r="A9" s="34">
        <v>880045</v>
      </c>
      <c r="B9" s="34" t="s">
        <v>1013</v>
      </c>
      <c r="C9" s="34">
        <v>303</v>
      </c>
      <c r="D9" s="32" t="s">
        <v>798</v>
      </c>
      <c r="E9" s="34">
        <v>286</v>
      </c>
      <c r="F9" s="32">
        <v>50</v>
      </c>
      <c r="G9" s="34">
        <v>3</v>
      </c>
      <c r="H9" s="110" t="s">
        <v>61</v>
      </c>
      <c r="I9" s="110" t="s">
        <v>775</v>
      </c>
    </row>
    <row r="10" spans="1:9" x14ac:dyDescent="0.3">
      <c r="A10" s="34">
        <v>880046</v>
      </c>
      <c r="B10" s="34" t="s">
        <v>1697</v>
      </c>
      <c r="C10" s="34">
        <v>223</v>
      </c>
      <c r="D10" s="32" t="s">
        <v>798</v>
      </c>
      <c r="E10" s="34">
        <v>133</v>
      </c>
      <c r="F10" s="32">
        <v>41</v>
      </c>
      <c r="H10" s="110" t="s">
        <v>1698</v>
      </c>
      <c r="I10" s="110" t="s">
        <v>1696</v>
      </c>
    </row>
    <row r="11" spans="1:9" x14ac:dyDescent="0.3">
      <c r="A11" s="34">
        <v>880048</v>
      </c>
      <c r="B11" s="34" t="s">
        <v>1014</v>
      </c>
      <c r="C11" s="34">
        <v>304</v>
      </c>
      <c r="D11" s="32" t="s">
        <v>798</v>
      </c>
      <c r="E11" s="34">
        <v>17</v>
      </c>
      <c r="F11" s="32">
        <v>62</v>
      </c>
      <c r="G11" s="34">
        <v>7</v>
      </c>
      <c r="H11" s="110" t="s">
        <v>64</v>
      </c>
      <c r="I11" s="110" t="s">
        <v>65</v>
      </c>
    </row>
    <row r="12" spans="1:9" x14ac:dyDescent="0.3">
      <c r="A12" s="34">
        <v>880050</v>
      </c>
      <c r="B12" s="34" t="s">
        <v>1927</v>
      </c>
      <c r="C12" s="34">
        <v>84</v>
      </c>
      <c r="D12" s="32" t="s">
        <v>798</v>
      </c>
      <c r="E12" s="34">
        <v>71</v>
      </c>
      <c r="F12" s="32">
        <v>9</v>
      </c>
      <c r="G12" s="34">
        <v>10</v>
      </c>
      <c r="H12" s="110" t="s">
        <v>1928</v>
      </c>
      <c r="I12" s="110" t="s">
        <v>1929</v>
      </c>
    </row>
    <row r="13" spans="1:9" x14ac:dyDescent="0.3">
      <c r="A13" s="34">
        <v>880055</v>
      </c>
      <c r="B13" s="34" t="s">
        <v>1434</v>
      </c>
      <c r="C13" s="34">
        <v>305</v>
      </c>
      <c r="D13" s="32" t="s">
        <v>798</v>
      </c>
      <c r="E13" s="34">
        <v>78</v>
      </c>
      <c r="F13" s="32">
        <v>68</v>
      </c>
      <c r="G13" s="34">
        <v>5</v>
      </c>
      <c r="H13" s="110" t="s">
        <v>1958</v>
      </c>
      <c r="I13" s="110" t="s">
        <v>1893</v>
      </c>
    </row>
    <row r="14" spans="1:9" x14ac:dyDescent="0.3">
      <c r="A14" s="34">
        <v>880056</v>
      </c>
      <c r="B14" s="34" t="s">
        <v>1015</v>
      </c>
      <c r="C14" s="34">
        <v>306</v>
      </c>
      <c r="D14" s="32" t="s">
        <v>798</v>
      </c>
      <c r="E14" s="34">
        <v>69</v>
      </c>
      <c r="F14" s="32">
        <v>67</v>
      </c>
      <c r="G14" s="34">
        <v>8</v>
      </c>
      <c r="H14" s="110" t="s">
        <v>813</v>
      </c>
      <c r="I14" s="110" t="s">
        <v>142</v>
      </c>
    </row>
    <row r="15" spans="1:9" x14ac:dyDescent="0.3">
      <c r="A15" s="34">
        <v>880068</v>
      </c>
      <c r="B15" s="34" t="s">
        <v>1016</v>
      </c>
      <c r="C15" s="34">
        <v>307</v>
      </c>
      <c r="D15" s="32" t="s">
        <v>798</v>
      </c>
      <c r="E15" s="34">
        <v>62</v>
      </c>
      <c r="F15" s="32">
        <v>67</v>
      </c>
      <c r="G15" s="34">
        <v>10</v>
      </c>
      <c r="H15" s="110" t="s">
        <v>816</v>
      </c>
      <c r="I15" s="110" t="s">
        <v>78</v>
      </c>
    </row>
    <row r="16" spans="1:9" x14ac:dyDescent="0.3">
      <c r="A16" s="34">
        <v>880071</v>
      </c>
      <c r="B16" s="34" t="s">
        <v>1017</v>
      </c>
      <c r="C16" s="34">
        <v>308</v>
      </c>
      <c r="D16" s="32" t="s">
        <v>798</v>
      </c>
      <c r="E16" s="34">
        <v>60</v>
      </c>
      <c r="F16" s="32">
        <v>66</v>
      </c>
      <c r="G16" s="34">
        <v>10</v>
      </c>
      <c r="H16" s="110" t="s">
        <v>82</v>
      </c>
      <c r="I16" s="110" t="s">
        <v>69</v>
      </c>
    </row>
    <row r="17" spans="1:12" x14ac:dyDescent="0.3">
      <c r="A17" s="34">
        <v>880097</v>
      </c>
      <c r="B17" s="34" t="s">
        <v>1018</v>
      </c>
      <c r="C17" s="34">
        <v>309</v>
      </c>
      <c r="D17" s="32" t="s">
        <v>798</v>
      </c>
      <c r="E17" s="34">
        <v>31</v>
      </c>
      <c r="F17" s="32">
        <v>21</v>
      </c>
      <c r="G17" s="34">
        <v>5</v>
      </c>
      <c r="H17" s="110" t="s">
        <v>108</v>
      </c>
      <c r="I17" s="110" t="s">
        <v>109</v>
      </c>
    </row>
    <row r="18" spans="1:12" s="2" customFormat="1" ht="18" customHeight="1" x14ac:dyDescent="0.35">
      <c r="A18" s="119">
        <v>880107</v>
      </c>
      <c r="B18" s="123" t="s">
        <v>1476</v>
      </c>
      <c r="C18" s="123">
        <v>310</v>
      </c>
      <c r="D18" s="124" t="s">
        <v>798</v>
      </c>
      <c r="E18" s="120">
        <v>232</v>
      </c>
      <c r="F18" s="125">
        <v>48</v>
      </c>
      <c r="G18" s="126">
        <v>10</v>
      </c>
      <c r="H18" s="119" t="s">
        <v>1477</v>
      </c>
      <c r="I18" s="126" t="s">
        <v>1478</v>
      </c>
    </row>
    <row r="19" spans="1:12" s="176" customFormat="1" ht="18" customHeight="1" x14ac:dyDescent="0.35">
      <c r="A19" s="173">
        <v>880135</v>
      </c>
      <c r="B19" s="171" t="s">
        <v>1699</v>
      </c>
      <c r="C19" s="171">
        <v>224</v>
      </c>
      <c r="D19" s="174" t="s">
        <v>798</v>
      </c>
      <c r="E19" s="175">
        <v>135</v>
      </c>
      <c r="F19" s="97">
        <v>41</v>
      </c>
      <c r="G19" s="98"/>
      <c r="H19" s="173" t="s">
        <v>1700</v>
      </c>
      <c r="I19" s="98" t="s">
        <v>1701</v>
      </c>
    </row>
    <row r="20" spans="1:12" x14ac:dyDescent="0.3">
      <c r="A20" s="34">
        <v>880137</v>
      </c>
      <c r="B20" s="34" t="s">
        <v>1019</v>
      </c>
      <c r="C20" s="34">
        <v>311</v>
      </c>
      <c r="D20" s="32" t="s">
        <v>798</v>
      </c>
      <c r="E20" s="34">
        <v>100</v>
      </c>
      <c r="F20" s="32">
        <v>70</v>
      </c>
      <c r="G20" s="34">
        <v>1</v>
      </c>
      <c r="H20" s="110" t="s">
        <v>1652</v>
      </c>
      <c r="I20" s="110" t="s">
        <v>144</v>
      </c>
    </row>
    <row r="21" spans="1:12" s="121" customFormat="1" x14ac:dyDescent="0.3">
      <c r="A21" s="134">
        <v>880139</v>
      </c>
      <c r="B21" s="123" t="s">
        <v>1517</v>
      </c>
      <c r="C21" s="123">
        <v>312</v>
      </c>
      <c r="D21" s="137" t="s">
        <v>798</v>
      </c>
      <c r="E21" s="135">
        <v>252</v>
      </c>
      <c r="F21" s="137">
        <v>48</v>
      </c>
      <c r="G21" s="134">
        <v>8</v>
      </c>
      <c r="H21" s="134" t="s">
        <v>147</v>
      </c>
      <c r="I21" s="134" t="s">
        <v>118</v>
      </c>
      <c r="J21" s="136"/>
      <c r="K21" s="134"/>
      <c r="L21" s="136"/>
    </row>
    <row r="22" spans="1:12" x14ac:dyDescent="0.3">
      <c r="A22" s="34">
        <v>880142</v>
      </c>
      <c r="B22" s="35" t="s">
        <v>1335</v>
      </c>
      <c r="C22" s="34">
        <v>64</v>
      </c>
      <c r="D22" s="81" t="s">
        <v>798</v>
      </c>
      <c r="E22" s="34">
        <v>4</v>
      </c>
      <c r="F22" s="32">
        <v>48</v>
      </c>
      <c r="G22" s="34">
        <v>10</v>
      </c>
      <c r="H22" s="110" t="s">
        <v>2511</v>
      </c>
      <c r="I22" s="134" t="s">
        <v>118</v>
      </c>
    </row>
    <row r="23" spans="1:12" x14ac:dyDescent="0.3">
      <c r="A23" s="34">
        <v>880150</v>
      </c>
      <c r="B23" s="34" t="s">
        <v>1020</v>
      </c>
      <c r="C23" s="34">
        <v>313</v>
      </c>
      <c r="D23" s="32" t="s">
        <v>798</v>
      </c>
      <c r="E23" s="34">
        <v>270</v>
      </c>
      <c r="F23" s="32">
        <v>50</v>
      </c>
      <c r="G23" s="34">
        <v>2</v>
      </c>
      <c r="H23" s="110" t="s">
        <v>153</v>
      </c>
      <c r="I23" s="110" t="s">
        <v>921</v>
      </c>
    </row>
    <row r="24" spans="1:12" x14ac:dyDescent="0.3">
      <c r="A24" s="34">
        <v>880177</v>
      </c>
      <c r="B24" s="34" t="s">
        <v>1887</v>
      </c>
      <c r="C24" s="34">
        <v>35</v>
      </c>
      <c r="D24" s="32" t="s">
        <v>798</v>
      </c>
      <c r="E24" s="34">
        <v>77</v>
      </c>
      <c r="F24" s="32">
        <v>10</v>
      </c>
      <c r="G24" s="34">
        <v>10</v>
      </c>
      <c r="H24" s="110" t="s">
        <v>1888</v>
      </c>
      <c r="I24" s="110" t="s">
        <v>1739</v>
      </c>
    </row>
    <row r="25" spans="1:12" x14ac:dyDescent="0.3">
      <c r="A25" s="34">
        <v>880182</v>
      </c>
      <c r="B25" s="34" t="s">
        <v>1021</v>
      </c>
      <c r="C25" s="34">
        <v>315</v>
      </c>
      <c r="D25" s="32" t="s">
        <v>798</v>
      </c>
      <c r="E25" s="34">
        <v>61</v>
      </c>
      <c r="F25" s="32">
        <v>66</v>
      </c>
      <c r="G25" s="34">
        <v>3</v>
      </c>
      <c r="H25" s="110" t="s">
        <v>185</v>
      </c>
      <c r="I25" s="110" t="s">
        <v>142</v>
      </c>
    </row>
    <row r="26" spans="1:12" x14ac:dyDescent="0.3">
      <c r="A26" s="34">
        <v>880193</v>
      </c>
      <c r="B26" s="34" t="s">
        <v>1022</v>
      </c>
      <c r="C26" s="34">
        <v>316</v>
      </c>
      <c r="D26" s="32" t="s">
        <v>798</v>
      </c>
      <c r="E26" s="34">
        <v>15</v>
      </c>
      <c r="F26" s="32">
        <v>62</v>
      </c>
      <c r="G26" s="34">
        <v>10</v>
      </c>
      <c r="H26" s="110" t="s">
        <v>193</v>
      </c>
      <c r="I26" s="110" t="s">
        <v>189</v>
      </c>
    </row>
    <row r="27" spans="1:12" x14ac:dyDescent="0.3">
      <c r="A27" s="34">
        <v>880195</v>
      </c>
      <c r="B27" s="34" t="s">
        <v>1023</v>
      </c>
      <c r="C27" s="34">
        <v>318</v>
      </c>
      <c r="D27" s="32" t="s">
        <v>798</v>
      </c>
      <c r="E27" s="34">
        <v>45</v>
      </c>
      <c r="F27" s="32">
        <v>65</v>
      </c>
      <c r="G27" s="34">
        <v>10</v>
      </c>
      <c r="H27" s="110" t="s">
        <v>194</v>
      </c>
      <c r="I27" s="110" t="s">
        <v>142</v>
      </c>
    </row>
    <row r="28" spans="1:12" x14ac:dyDescent="0.3">
      <c r="A28" s="34">
        <v>880225</v>
      </c>
      <c r="B28" s="34" t="s">
        <v>1891</v>
      </c>
      <c r="C28" s="34">
        <v>563</v>
      </c>
      <c r="D28" s="32" t="s">
        <v>798</v>
      </c>
      <c r="E28" s="34">
        <v>96</v>
      </c>
      <c r="F28" s="32">
        <v>69</v>
      </c>
      <c r="G28" s="34">
        <v>3</v>
      </c>
      <c r="H28" s="110" t="s">
        <v>1892</v>
      </c>
      <c r="I28" s="110" t="s">
        <v>1893</v>
      </c>
    </row>
    <row r="29" spans="1:12" s="172" customFormat="1" x14ac:dyDescent="0.3">
      <c r="A29" s="98">
        <v>880227</v>
      </c>
      <c r="B29" s="171" t="s">
        <v>1722</v>
      </c>
      <c r="C29" s="171">
        <v>227</v>
      </c>
      <c r="D29" s="177" t="s">
        <v>798</v>
      </c>
      <c r="E29" s="175">
        <v>73</v>
      </c>
      <c r="F29" s="97">
        <v>67</v>
      </c>
      <c r="G29" s="98">
        <v>3</v>
      </c>
      <c r="H29" s="173" t="s">
        <v>1723</v>
      </c>
      <c r="I29" s="98" t="s">
        <v>1724</v>
      </c>
    </row>
    <row r="30" spans="1:12" s="172" customFormat="1" x14ac:dyDescent="0.3">
      <c r="A30" s="98">
        <v>880229</v>
      </c>
      <c r="B30" s="171" t="s">
        <v>1721</v>
      </c>
      <c r="C30" s="171">
        <v>228</v>
      </c>
      <c r="D30" s="177" t="s">
        <v>798</v>
      </c>
      <c r="E30" s="175">
        <v>71</v>
      </c>
      <c r="F30" s="97">
        <v>9</v>
      </c>
      <c r="G30" s="98">
        <v>10</v>
      </c>
      <c r="H30" s="173" t="s">
        <v>1725</v>
      </c>
      <c r="I30" s="98" t="s">
        <v>1726</v>
      </c>
    </row>
    <row r="31" spans="1:12" x14ac:dyDescent="0.3">
      <c r="A31" s="34">
        <v>880332</v>
      </c>
      <c r="B31" s="110" t="s">
        <v>632</v>
      </c>
      <c r="C31" s="34">
        <v>262</v>
      </c>
      <c r="D31" s="32" t="s">
        <v>798</v>
      </c>
      <c r="E31" s="34">
        <v>67</v>
      </c>
      <c r="F31" s="32">
        <v>67</v>
      </c>
      <c r="G31" s="34">
        <v>2</v>
      </c>
      <c r="H31" s="207" t="s">
        <v>2378</v>
      </c>
      <c r="I31" s="207" t="s">
        <v>2380</v>
      </c>
    </row>
    <row r="32" spans="1:12" x14ac:dyDescent="0.3">
      <c r="A32" s="34">
        <v>880264</v>
      </c>
      <c r="B32" s="34" t="s">
        <v>607</v>
      </c>
      <c r="C32" s="34">
        <v>321</v>
      </c>
      <c r="D32" s="32" t="s">
        <v>798</v>
      </c>
      <c r="E32" s="34">
        <v>261</v>
      </c>
      <c r="F32" s="32">
        <v>47</v>
      </c>
      <c r="G32" s="34">
        <v>7</v>
      </c>
      <c r="H32" s="110" t="s">
        <v>266</v>
      </c>
      <c r="I32" s="110" t="s">
        <v>267</v>
      </c>
    </row>
    <row r="33" spans="1:10" x14ac:dyDescent="0.3">
      <c r="A33" s="34">
        <v>880271</v>
      </c>
      <c r="B33" s="34" t="s">
        <v>609</v>
      </c>
      <c r="C33" s="34">
        <v>230</v>
      </c>
      <c r="D33" s="32" t="s">
        <v>798</v>
      </c>
      <c r="E33" s="34">
        <v>126</v>
      </c>
      <c r="F33" s="32">
        <v>23</v>
      </c>
      <c r="G33" s="34">
        <v>5</v>
      </c>
      <c r="H33" s="110" t="s">
        <v>1738</v>
      </c>
      <c r="I33" s="110" t="s">
        <v>1739</v>
      </c>
    </row>
    <row r="34" spans="1:10" x14ac:dyDescent="0.3">
      <c r="A34" s="56">
        <v>880324</v>
      </c>
      <c r="B34" s="34" t="s">
        <v>1941</v>
      </c>
      <c r="C34" s="34">
        <v>554</v>
      </c>
      <c r="D34" s="32" t="s">
        <v>798</v>
      </c>
      <c r="E34" s="34">
        <v>270</v>
      </c>
      <c r="F34" s="32">
        <v>46</v>
      </c>
      <c r="G34" s="34">
        <v>10</v>
      </c>
      <c r="H34" s="81" t="s">
        <v>1944</v>
      </c>
      <c r="I34" s="110" t="s">
        <v>1945</v>
      </c>
    </row>
    <row r="35" spans="1:10" x14ac:dyDescent="0.3">
      <c r="A35" s="56">
        <v>880327</v>
      </c>
      <c r="B35" s="34" t="s">
        <v>1942</v>
      </c>
      <c r="C35" s="34">
        <v>175</v>
      </c>
      <c r="D35" s="32" t="s">
        <v>798</v>
      </c>
      <c r="E35" s="34">
        <v>268</v>
      </c>
      <c r="F35" s="32">
        <v>46</v>
      </c>
      <c r="G35" s="34">
        <v>8</v>
      </c>
      <c r="H35" s="81" t="s">
        <v>1944</v>
      </c>
      <c r="I35" s="110" t="s">
        <v>1946</v>
      </c>
    </row>
    <row r="36" spans="1:10" x14ac:dyDescent="0.3">
      <c r="A36" s="56">
        <v>880348</v>
      </c>
      <c r="B36" s="34" t="s">
        <v>1943</v>
      </c>
      <c r="C36" s="34">
        <v>433</v>
      </c>
      <c r="D36" s="32" t="s">
        <v>798</v>
      </c>
      <c r="E36" s="34">
        <v>272</v>
      </c>
      <c r="F36" s="32">
        <v>46</v>
      </c>
      <c r="G36" s="34">
        <v>6</v>
      </c>
      <c r="H36" s="81" t="s">
        <v>1944</v>
      </c>
      <c r="I36" s="110" t="s">
        <v>1946</v>
      </c>
    </row>
    <row r="37" spans="1:10" s="54" customFormat="1" x14ac:dyDescent="0.3">
      <c r="A37" s="57">
        <v>880376</v>
      </c>
      <c r="B37" s="57" t="s">
        <v>609</v>
      </c>
      <c r="C37" s="57">
        <v>323</v>
      </c>
      <c r="D37" s="56" t="s">
        <v>798</v>
      </c>
      <c r="E37" s="57">
        <v>80</v>
      </c>
      <c r="F37" s="56">
        <v>68</v>
      </c>
      <c r="G37" s="57">
        <v>8</v>
      </c>
      <c r="H37" s="111" t="s">
        <v>686</v>
      </c>
      <c r="I37" s="111" t="s">
        <v>687</v>
      </c>
      <c r="J37" s="209"/>
    </row>
    <row r="38" spans="1:10" s="54" customFormat="1" x14ac:dyDescent="0.3">
      <c r="A38" s="57">
        <v>880285</v>
      </c>
      <c r="B38" s="57" t="s">
        <v>1804</v>
      </c>
      <c r="C38" s="57">
        <v>159</v>
      </c>
      <c r="D38" s="56" t="s">
        <v>798</v>
      </c>
      <c r="E38" s="57">
        <v>34</v>
      </c>
      <c r="F38" s="56">
        <v>2</v>
      </c>
      <c r="G38" s="57">
        <v>1</v>
      </c>
      <c r="H38" s="111" t="s">
        <v>1803</v>
      </c>
      <c r="I38" s="111" t="s">
        <v>1802</v>
      </c>
      <c r="J38" s="209"/>
    </row>
    <row r="39" spans="1:10" x14ac:dyDescent="0.3">
      <c r="A39" s="34">
        <v>880306</v>
      </c>
      <c r="B39" s="34" t="s">
        <v>619</v>
      </c>
      <c r="C39" s="34">
        <v>324</v>
      </c>
      <c r="D39" s="32" t="s">
        <v>798</v>
      </c>
      <c r="E39" s="34">
        <v>141</v>
      </c>
      <c r="F39" s="32">
        <v>25</v>
      </c>
      <c r="G39" s="34">
        <v>7</v>
      </c>
      <c r="H39" s="110" t="s">
        <v>963</v>
      </c>
      <c r="I39" s="110" t="s">
        <v>303</v>
      </c>
    </row>
    <row r="40" spans="1:10" x14ac:dyDescent="0.3">
      <c r="A40" s="34">
        <v>880307</v>
      </c>
      <c r="B40" s="34" t="s">
        <v>620</v>
      </c>
      <c r="C40" s="34">
        <v>325</v>
      </c>
      <c r="D40" s="32" t="s">
        <v>798</v>
      </c>
      <c r="E40" s="34">
        <v>102</v>
      </c>
      <c r="F40" s="32">
        <v>8</v>
      </c>
      <c r="G40" s="34">
        <v>4</v>
      </c>
      <c r="H40" s="110" t="s">
        <v>304</v>
      </c>
      <c r="I40" s="110" t="s">
        <v>305</v>
      </c>
    </row>
    <row r="41" spans="1:10" x14ac:dyDescent="0.3">
      <c r="A41" s="34">
        <v>880314</v>
      </c>
      <c r="B41" s="34" t="s">
        <v>622</v>
      </c>
      <c r="C41" s="34">
        <v>326</v>
      </c>
      <c r="D41" s="32" t="s">
        <v>798</v>
      </c>
      <c r="E41" s="34">
        <v>142</v>
      </c>
      <c r="F41" s="32">
        <v>25</v>
      </c>
      <c r="G41" s="34">
        <v>1</v>
      </c>
      <c r="H41" s="110" t="s">
        <v>313</v>
      </c>
      <c r="I41" s="110" t="s">
        <v>314</v>
      </c>
    </row>
    <row r="42" spans="1:10" x14ac:dyDescent="0.3">
      <c r="A42" s="34">
        <v>880325</v>
      </c>
      <c r="B42" s="34" t="s">
        <v>1711</v>
      </c>
      <c r="D42" s="81" t="s">
        <v>798</v>
      </c>
      <c r="E42" s="34">
        <v>138</v>
      </c>
      <c r="F42" s="32">
        <v>47</v>
      </c>
      <c r="G42" s="34">
        <v>6</v>
      </c>
      <c r="H42" s="110" t="s">
        <v>2465</v>
      </c>
      <c r="I42" s="110" t="s">
        <v>2466</v>
      </c>
    </row>
    <row r="43" spans="1:10" x14ac:dyDescent="0.3">
      <c r="A43" s="34">
        <v>880326</v>
      </c>
      <c r="B43" s="110" t="s">
        <v>627</v>
      </c>
      <c r="C43" s="34">
        <v>335</v>
      </c>
      <c r="D43" s="32" t="s">
        <v>798</v>
      </c>
      <c r="E43" s="34">
        <v>3</v>
      </c>
      <c r="F43" s="32">
        <v>49</v>
      </c>
      <c r="G43" s="34">
        <v>9</v>
      </c>
      <c r="H43" s="110" t="s">
        <v>322</v>
      </c>
      <c r="I43" s="110" t="s">
        <v>323</v>
      </c>
    </row>
    <row r="44" spans="1:10" x14ac:dyDescent="0.3">
      <c r="A44" s="34">
        <v>880330</v>
      </c>
      <c r="B44" s="34" t="s">
        <v>630</v>
      </c>
      <c r="C44" s="34">
        <v>327</v>
      </c>
      <c r="D44" s="32" t="s">
        <v>798</v>
      </c>
      <c r="E44" s="34">
        <v>72</v>
      </c>
      <c r="F44" s="32">
        <v>9</v>
      </c>
      <c r="G44" s="34">
        <v>4</v>
      </c>
      <c r="H44" s="110" t="s">
        <v>327</v>
      </c>
      <c r="I44" s="110" t="s">
        <v>328</v>
      </c>
    </row>
    <row r="45" spans="1:10" x14ac:dyDescent="0.3">
      <c r="A45" s="34">
        <v>880342</v>
      </c>
      <c r="B45" s="34" t="s">
        <v>1769</v>
      </c>
      <c r="C45" s="34">
        <v>147</v>
      </c>
      <c r="D45" s="32" t="s">
        <v>798</v>
      </c>
      <c r="E45" s="34">
        <v>74</v>
      </c>
      <c r="F45" s="32">
        <v>68</v>
      </c>
      <c r="G45" s="34">
        <v>9</v>
      </c>
      <c r="H45" s="110" t="s">
        <v>1770</v>
      </c>
      <c r="I45" s="110" t="s">
        <v>1771</v>
      </c>
      <c r="J45" t="s">
        <v>1772</v>
      </c>
    </row>
    <row r="46" spans="1:10" x14ac:dyDescent="0.3">
      <c r="A46" s="34">
        <v>880350</v>
      </c>
      <c r="B46" s="34" t="s">
        <v>640</v>
      </c>
      <c r="C46" s="34">
        <v>329</v>
      </c>
      <c r="D46" s="32" t="s">
        <v>798</v>
      </c>
      <c r="E46" s="34">
        <v>111</v>
      </c>
      <c r="F46" s="32">
        <v>9</v>
      </c>
      <c r="G46" s="34">
        <v>5</v>
      </c>
      <c r="H46" s="110" t="s">
        <v>345</v>
      </c>
      <c r="I46" s="110" t="s">
        <v>346</v>
      </c>
    </row>
    <row r="47" spans="1:10" x14ac:dyDescent="0.3">
      <c r="A47" s="34">
        <v>880355</v>
      </c>
      <c r="B47" s="34" t="s">
        <v>643</v>
      </c>
      <c r="C47" s="34">
        <v>330</v>
      </c>
      <c r="D47" s="32" t="s">
        <v>798</v>
      </c>
      <c r="E47" s="34">
        <v>105</v>
      </c>
      <c r="F47" s="32">
        <v>8</v>
      </c>
      <c r="G47" s="34">
        <v>10</v>
      </c>
      <c r="H47" s="110" t="s">
        <v>256</v>
      </c>
      <c r="I47" s="110" t="s">
        <v>351</v>
      </c>
    </row>
    <row r="48" spans="1:10" x14ac:dyDescent="0.3">
      <c r="A48" s="34">
        <v>880370</v>
      </c>
      <c r="B48" s="34" t="s">
        <v>645</v>
      </c>
      <c r="C48" s="34">
        <v>331</v>
      </c>
      <c r="D48" s="32" t="s">
        <v>798</v>
      </c>
      <c r="E48" s="34">
        <v>131</v>
      </c>
      <c r="F48" s="32">
        <v>25</v>
      </c>
      <c r="G48" s="34">
        <v>2</v>
      </c>
      <c r="H48" s="110" t="s">
        <v>1083</v>
      </c>
      <c r="I48" s="110" t="s">
        <v>248</v>
      </c>
    </row>
    <row r="49" spans="1:9" x14ac:dyDescent="0.3">
      <c r="A49" s="34">
        <v>880382</v>
      </c>
      <c r="B49" s="34" t="s">
        <v>648</v>
      </c>
      <c r="C49" s="34">
        <v>333</v>
      </c>
      <c r="D49" s="32" t="s">
        <v>798</v>
      </c>
      <c r="E49" s="34">
        <v>75</v>
      </c>
      <c r="F49" s="32">
        <v>68</v>
      </c>
      <c r="G49" s="34">
        <v>10</v>
      </c>
      <c r="H49" s="110" t="s">
        <v>380</v>
      </c>
      <c r="I49" s="110" t="s">
        <v>381</v>
      </c>
    </row>
    <row r="50" spans="1:9" x14ac:dyDescent="0.3">
      <c r="A50" s="34">
        <v>880387</v>
      </c>
      <c r="B50" s="34" t="s">
        <v>650</v>
      </c>
      <c r="C50" s="34">
        <v>334</v>
      </c>
      <c r="D50" s="32" t="s">
        <v>798</v>
      </c>
      <c r="E50" s="34">
        <v>90</v>
      </c>
      <c r="F50" s="32">
        <v>69</v>
      </c>
      <c r="G50" s="34">
        <v>8</v>
      </c>
      <c r="H50" s="110" t="s">
        <v>384</v>
      </c>
      <c r="I50" s="110" t="s">
        <v>385</v>
      </c>
    </row>
    <row r="51" spans="1:9" x14ac:dyDescent="0.3">
      <c r="A51" s="34">
        <v>880396</v>
      </c>
      <c r="B51" s="34" t="s">
        <v>652</v>
      </c>
      <c r="C51" s="34">
        <v>336</v>
      </c>
      <c r="D51" s="32" t="s">
        <v>798</v>
      </c>
      <c r="E51" s="34">
        <v>112</v>
      </c>
      <c r="F51" s="32">
        <v>9</v>
      </c>
      <c r="G51" s="34">
        <v>7</v>
      </c>
      <c r="H51" s="110" t="s">
        <v>396</v>
      </c>
      <c r="I51" s="110" t="s">
        <v>397</v>
      </c>
    </row>
    <row r="52" spans="1:9" x14ac:dyDescent="0.3">
      <c r="A52" s="34">
        <v>880397</v>
      </c>
      <c r="B52" s="34" t="s">
        <v>653</v>
      </c>
      <c r="C52" s="34">
        <v>337</v>
      </c>
      <c r="D52" s="32" t="s">
        <v>798</v>
      </c>
      <c r="E52" s="34">
        <v>10</v>
      </c>
      <c r="F52" s="32">
        <v>23</v>
      </c>
      <c r="G52" s="34">
        <v>1</v>
      </c>
      <c r="H52" s="110" t="s">
        <v>398</v>
      </c>
      <c r="I52" s="110" t="s">
        <v>248</v>
      </c>
    </row>
    <row r="53" spans="1:9" s="121" customFormat="1" x14ac:dyDescent="0.3">
      <c r="A53" s="119">
        <v>880400</v>
      </c>
      <c r="B53" s="123" t="s">
        <v>654</v>
      </c>
      <c r="C53" s="123">
        <v>338</v>
      </c>
      <c r="D53" s="122" t="s">
        <v>798</v>
      </c>
      <c r="E53" s="120">
        <v>293</v>
      </c>
      <c r="F53" s="122">
        <v>50</v>
      </c>
      <c r="G53" s="119">
        <v>9</v>
      </c>
      <c r="H53" s="121" t="s">
        <v>1535</v>
      </c>
      <c r="I53" s="119" t="s">
        <v>1536</v>
      </c>
    </row>
    <row r="54" spans="1:9" x14ac:dyDescent="0.3">
      <c r="A54" s="34">
        <v>880404</v>
      </c>
      <c r="B54" s="34" t="s">
        <v>656</v>
      </c>
      <c r="C54" s="34">
        <v>339</v>
      </c>
      <c r="D54" s="32" t="s">
        <v>798</v>
      </c>
      <c r="E54" s="34">
        <v>281</v>
      </c>
      <c r="F54" s="32">
        <v>49</v>
      </c>
      <c r="G54" s="34">
        <v>3</v>
      </c>
      <c r="H54" s="110" t="s">
        <v>400</v>
      </c>
      <c r="I54" s="110" t="s">
        <v>401</v>
      </c>
    </row>
    <row r="55" spans="1:9" x14ac:dyDescent="0.3">
      <c r="A55" s="34">
        <v>880409</v>
      </c>
      <c r="B55" s="34" t="s">
        <v>660</v>
      </c>
      <c r="D55" s="32" t="s">
        <v>798</v>
      </c>
      <c r="E55" s="34">
        <v>84</v>
      </c>
      <c r="F55" s="32">
        <v>69</v>
      </c>
      <c r="G55" s="34">
        <v>3</v>
      </c>
      <c r="H55" s="110" t="s">
        <v>410</v>
      </c>
      <c r="I55" s="110" t="s">
        <v>411</v>
      </c>
    </row>
    <row r="56" spans="1:9" x14ac:dyDescent="0.3">
      <c r="A56" s="34">
        <v>880414</v>
      </c>
      <c r="B56" s="34" t="s">
        <v>1024</v>
      </c>
      <c r="C56" s="34">
        <v>340</v>
      </c>
      <c r="D56" s="32" t="s">
        <v>798</v>
      </c>
      <c r="E56" s="34">
        <v>300</v>
      </c>
      <c r="F56" s="32">
        <v>50</v>
      </c>
      <c r="G56" s="34">
        <v>5</v>
      </c>
      <c r="H56" s="110" t="s">
        <v>1005</v>
      </c>
      <c r="I56" s="110" t="s">
        <v>1006</v>
      </c>
    </row>
    <row r="57" spans="1:9" x14ac:dyDescent="0.3">
      <c r="A57" s="34">
        <v>880418</v>
      </c>
      <c r="B57" s="34" t="s">
        <v>753</v>
      </c>
      <c r="C57" s="34">
        <v>341</v>
      </c>
      <c r="D57" s="32" t="s">
        <v>798</v>
      </c>
      <c r="E57" s="34">
        <v>124</v>
      </c>
      <c r="F57" s="32">
        <v>23</v>
      </c>
      <c r="G57" s="34">
        <v>4</v>
      </c>
      <c r="H57" s="110" t="s">
        <v>418</v>
      </c>
      <c r="I57" s="110" t="s">
        <v>419</v>
      </c>
    </row>
    <row r="58" spans="1:9" s="110" customFormat="1" x14ac:dyDescent="0.3">
      <c r="A58" s="34">
        <v>880424</v>
      </c>
      <c r="B58" s="110" t="s">
        <v>2544</v>
      </c>
      <c r="C58" s="34">
        <v>420</v>
      </c>
      <c r="D58" s="32" t="s">
        <v>798</v>
      </c>
      <c r="E58" s="34">
        <v>59</v>
      </c>
      <c r="F58" s="32">
        <v>68</v>
      </c>
      <c r="G58" s="34">
        <v>8</v>
      </c>
      <c r="H58" s="110" t="s">
        <v>2542</v>
      </c>
      <c r="I58" s="110" t="s">
        <v>2543</v>
      </c>
    </row>
    <row r="59" spans="1:9" x14ac:dyDescent="0.3">
      <c r="A59" s="34">
        <v>880425</v>
      </c>
      <c r="B59" s="34" t="s">
        <v>755</v>
      </c>
      <c r="C59" s="34">
        <v>342</v>
      </c>
      <c r="D59" s="32" t="s">
        <v>798</v>
      </c>
      <c r="E59" s="34">
        <v>10</v>
      </c>
      <c r="F59" s="32">
        <v>61</v>
      </c>
      <c r="G59" s="34">
        <v>2</v>
      </c>
      <c r="H59" s="110" t="s">
        <v>425</v>
      </c>
      <c r="I59" s="110" t="s">
        <v>426</v>
      </c>
    </row>
    <row r="60" spans="1:9" x14ac:dyDescent="0.3">
      <c r="A60" s="34">
        <v>880429</v>
      </c>
      <c r="B60" s="34" t="s">
        <v>758</v>
      </c>
      <c r="C60" s="34">
        <v>343</v>
      </c>
      <c r="D60" s="32" t="s">
        <v>798</v>
      </c>
      <c r="E60" s="34">
        <v>51</v>
      </c>
      <c r="F60" s="32">
        <v>66</v>
      </c>
      <c r="G60" s="34">
        <v>5</v>
      </c>
      <c r="H60" s="110" t="s">
        <v>1087</v>
      </c>
      <c r="I60" s="110" t="s">
        <v>1088</v>
      </c>
    </row>
    <row r="61" spans="1:9" x14ac:dyDescent="0.3">
      <c r="A61" s="34">
        <v>880438</v>
      </c>
      <c r="B61" s="34" t="s">
        <v>761</v>
      </c>
      <c r="C61" s="34">
        <v>344</v>
      </c>
      <c r="D61" s="32" t="s">
        <v>798</v>
      </c>
      <c r="E61" s="34">
        <v>94</v>
      </c>
      <c r="F61" s="32">
        <v>70</v>
      </c>
      <c r="G61" s="34">
        <v>2</v>
      </c>
      <c r="H61" s="110" t="s">
        <v>439</v>
      </c>
      <c r="I61" s="110" t="s">
        <v>440</v>
      </c>
    </row>
    <row r="62" spans="1:9" x14ac:dyDescent="0.3">
      <c r="A62" s="34">
        <v>880447</v>
      </c>
      <c r="B62" s="34" t="s">
        <v>764</v>
      </c>
      <c r="C62" s="34">
        <v>345</v>
      </c>
      <c r="D62" s="32" t="s">
        <v>798</v>
      </c>
      <c r="E62" s="34">
        <v>83</v>
      </c>
      <c r="F62" s="32">
        <v>69</v>
      </c>
      <c r="G62" s="34">
        <v>2</v>
      </c>
      <c r="H62" s="110" t="s">
        <v>450</v>
      </c>
      <c r="I62" s="110" t="s">
        <v>430</v>
      </c>
    </row>
    <row r="63" spans="1:9" x14ac:dyDescent="0.3">
      <c r="A63" s="34">
        <v>880527</v>
      </c>
      <c r="B63" s="34" t="s">
        <v>1428</v>
      </c>
      <c r="C63" s="34">
        <v>177</v>
      </c>
      <c r="D63" s="32" t="s">
        <v>798</v>
      </c>
      <c r="E63" s="34">
        <v>236</v>
      </c>
      <c r="F63" s="32">
        <v>47</v>
      </c>
      <c r="G63" s="34">
        <v>2</v>
      </c>
      <c r="H63" s="110" t="s">
        <v>1993</v>
      </c>
      <c r="I63" s="110" t="s">
        <v>1995</v>
      </c>
    </row>
    <row r="64" spans="1:9" x14ac:dyDescent="0.3">
      <c r="A64" s="34">
        <v>880455</v>
      </c>
      <c r="B64" s="34" t="s">
        <v>667</v>
      </c>
      <c r="C64" s="34">
        <v>347</v>
      </c>
      <c r="D64" s="32" t="s">
        <v>798</v>
      </c>
      <c r="E64" s="34">
        <v>5</v>
      </c>
      <c r="F64" s="32">
        <v>61</v>
      </c>
      <c r="G64" s="34">
        <v>5</v>
      </c>
      <c r="H64" s="110" t="s">
        <v>459</v>
      </c>
      <c r="I64" s="110" t="s">
        <v>460</v>
      </c>
    </row>
    <row r="65" spans="1:19" x14ac:dyDescent="0.3">
      <c r="A65" s="34">
        <v>880456</v>
      </c>
      <c r="B65" s="34" t="s">
        <v>668</v>
      </c>
      <c r="C65" s="34">
        <v>348</v>
      </c>
      <c r="D65" s="32" t="s">
        <v>798</v>
      </c>
      <c r="E65" s="34">
        <v>68</v>
      </c>
      <c r="F65" s="32">
        <v>67</v>
      </c>
      <c r="G65" s="34">
        <v>4</v>
      </c>
      <c r="H65" s="110" t="s">
        <v>461</v>
      </c>
      <c r="I65" s="110" t="s">
        <v>252</v>
      </c>
    </row>
    <row r="66" spans="1:19" x14ac:dyDescent="0.3">
      <c r="A66" s="34">
        <v>880475</v>
      </c>
      <c r="B66" s="34" t="s">
        <v>1819</v>
      </c>
      <c r="C66" s="34">
        <v>164</v>
      </c>
      <c r="D66" s="32" t="s">
        <v>798</v>
      </c>
      <c r="E66" s="34">
        <v>211</v>
      </c>
      <c r="F66" s="32">
        <v>42</v>
      </c>
      <c r="G66" s="34">
        <v>9</v>
      </c>
      <c r="H66" s="110" t="s">
        <v>1820</v>
      </c>
      <c r="I66" s="110" t="s">
        <v>1821</v>
      </c>
    </row>
    <row r="67" spans="1:19" x14ac:dyDescent="0.3">
      <c r="A67" s="34">
        <v>880482</v>
      </c>
      <c r="B67" s="34" t="s">
        <v>676</v>
      </c>
      <c r="C67" s="34">
        <v>350</v>
      </c>
      <c r="D67" s="32" t="s">
        <v>798</v>
      </c>
      <c r="E67" s="34">
        <v>25</v>
      </c>
      <c r="F67" s="32">
        <v>62</v>
      </c>
      <c r="G67" s="34">
        <v>8</v>
      </c>
      <c r="H67" s="110" t="s">
        <v>166</v>
      </c>
      <c r="I67" s="110" t="s">
        <v>484</v>
      </c>
    </row>
    <row r="68" spans="1:19" x14ac:dyDescent="0.3">
      <c r="A68" s="34">
        <v>880482</v>
      </c>
      <c r="B68" s="34" t="s">
        <v>1969</v>
      </c>
      <c r="C68" s="34">
        <v>402</v>
      </c>
      <c r="D68" s="32" t="s">
        <v>798</v>
      </c>
      <c r="E68" s="34">
        <v>76</v>
      </c>
      <c r="F68" s="32">
        <v>68</v>
      </c>
      <c r="G68" s="34">
        <v>1</v>
      </c>
      <c r="H68" s="110" t="s">
        <v>1894</v>
      </c>
      <c r="I68" s="110" t="s">
        <v>1893</v>
      </c>
    </row>
    <row r="69" spans="1:19" x14ac:dyDescent="0.3">
      <c r="A69" s="34">
        <v>880518</v>
      </c>
      <c r="B69" s="34" t="s">
        <v>678</v>
      </c>
      <c r="C69" s="34">
        <v>351</v>
      </c>
      <c r="D69" s="32" t="s">
        <v>798</v>
      </c>
      <c r="E69" s="34">
        <v>82</v>
      </c>
      <c r="F69" s="32">
        <v>69</v>
      </c>
      <c r="G69" s="34">
        <v>5</v>
      </c>
      <c r="H69" s="110" t="s">
        <v>509</v>
      </c>
      <c r="I69" s="110" t="s">
        <v>510</v>
      </c>
    </row>
    <row r="70" spans="1:19" s="111" customFormat="1" x14ac:dyDescent="0.3">
      <c r="A70" s="57">
        <v>880528</v>
      </c>
      <c r="B70" s="111" t="s">
        <v>2558</v>
      </c>
      <c r="C70" s="57">
        <v>391</v>
      </c>
      <c r="D70" s="56" t="s">
        <v>798</v>
      </c>
      <c r="E70" s="57">
        <v>8</v>
      </c>
      <c r="F70" s="56">
        <v>1</v>
      </c>
      <c r="G70" s="57">
        <v>3</v>
      </c>
      <c r="H70" s="111" t="s">
        <v>2560</v>
      </c>
      <c r="I70" s="111" t="s">
        <v>2559</v>
      </c>
    </row>
    <row r="71" spans="1:19" s="54" customFormat="1" x14ac:dyDescent="0.3">
      <c r="A71" s="57">
        <v>880547</v>
      </c>
      <c r="B71" s="57" t="s">
        <v>1067</v>
      </c>
      <c r="C71" s="57">
        <v>352</v>
      </c>
      <c r="D71" s="56" t="s">
        <v>798</v>
      </c>
      <c r="E71" s="57">
        <v>263</v>
      </c>
      <c r="F71" s="56">
        <v>47</v>
      </c>
      <c r="G71" s="57">
        <v>1</v>
      </c>
      <c r="H71" s="111" t="s">
        <v>1068</v>
      </c>
      <c r="I71" s="111" t="s">
        <v>1069</v>
      </c>
    </row>
    <row r="72" spans="1:19" x14ac:dyDescent="0.3">
      <c r="A72" s="34">
        <v>880573</v>
      </c>
      <c r="B72" s="34" t="s">
        <v>694</v>
      </c>
      <c r="C72" s="34">
        <v>354</v>
      </c>
      <c r="D72" s="32" t="s">
        <v>798</v>
      </c>
      <c r="E72" s="34">
        <v>44</v>
      </c>
      <c r="F72" s="32">
        <v>65</v>
      </c>
      <c r="G72" s="34">
        <v>1</v>
      </c>
      <c r="H72" s="110" t="s">
        <v>1669</v>
      </c>
      <c r="I72" s="110" t="s">
        <v>252</v>
      </c>
    </row>
    <row r="73" spans="1:19" x14ac:dyDescent="0.3">
      <c r="A73" s="34">
        <v>880578</v>
      </c>
      <c r="B73" s="34" t="s">
        <v>695</v>
      </c>
      <c r="C73" s="34">
        <v>355</v>
      </c>
      <c r="D73" s="32" t="s">
        <v>798</v>
      </c>
      <c r="E73" s="34">
        <v>297</v>
      </c>
      <c r="F73" s="32">
        <v>50</v>
      </c>
      <c r="G73" s="34">
        <v>8</v>
      </c>
      <c r="H73" s="110" t="s">
        <v>552</v>
      </c>
      <c r="I73" s="110" t="s">
        <v>56</v>
      </c>
    </row>
    <row r="74" spans="1:19" x14ac:dyDescent="0.3">
      <c r="A74" s="34">
        <v>880586</v>
      </c>
      <c r="B74" s="34" t="s">
        <v>698</v>
      </c>
      <c r="C74" s="34">
        <v>356</v>
      </c>
      <c r="D74" s="32" t="s">
        <v>798</v>
      </c>
      <c r="E74" s="34">
        <v>79</v>
      </c>
      <c r="F74" s="32">
        <v>8</v>
      </c>
      <c r="G74" s="34">
        <v>1</v>
      </c>
      <c r="H74" s="110" t="s">
        <v>562</v>
      </c>
      <c r="I74" s="110" t="s">
        <v>351</v>
      </c>
    </row>
    <row r="75" spans="1:19" x14ac:dyDescent="0.3">
      <c r="A75" s="34">
        <v>880592</v>
      </c>
      <c r="B75" s="34" t="s">
        <v>700</v>
      </c>
      <c r="C75" s="34">
        <v>357</v>
      </c>
      <c r="D75" s="32" t="s">
        <v>798</v>
      </c>
      <c r="E75" s="34">
        <v>125</v>
      </c>
      <c r="F75" s="32">
        <v>23</v>
      </c>
      <c r="G75" s="34">
        <v>4</v>
      </c>
      <c r="H75" s="110" t="s">
        <v>567</v>
      </c>
      <c r="I75" s="110" t="s">
        <v>568</v>
      </c>
    </row>
    <row r="76" spans="1:19" s="110" customFormat="1" x14ac:dyDescent="0.3">
      <c r="A76" s="34">
        <v>880495</v>
      </c>
      <c r="B76" s="110" t="s">
        <v>1998</v>
      </c>
      <c r="C76" s="34">
        <v>402</v>
      </c>
      <c r="D76" s="32" t="s">
        <v>798</v>
      </c>
      <c r="E76" s="34">
        <v>76</v>
      </c>
      <c r="F76" s="32">
        <v>68</v>
      </c>
      <c r="G76" s="34">
        <v>1</v>
      </c>
      <c r="H76" s="110" t="s">
        <v>1894</v>
      </c>
      <c r="I76" s="110" t="s">
        <v>768</v>
      </c>
    </row>
    <row r="77" spans="1:19" x14ac:dyDescent="0.3">
      <c r="A77" s="34">
        <v>880597</v>
      </c>
      <c r="B77" s="34" t="s">
        <v>702</v>
      </c>
      <c r="C77" s="34">
        <v>358</v>
      </c>
      <c r="D77" s="32" t="s">
        <v>798</v>
      </c>
      <c r="E77" s="34">
        <v>143</v>
      </c>
      <c r="F77" s="32">
        <v>25</v>
      </c>
      <c r="G77" s="34">
        <v>4</v>
      </c>
      <c r="H77" s="110" t="s">
        <v>575</v>
      </c>
      <c r="I77" s="110" t="s">
        <v>1955</v>
      </c>
    </row>
    <row r="78" spans="1:19" s="121" customFormat="1" ht="19.5" thickBot="1" x14ac:dyDescent="0.35">
      <c r="A78" s="150">
        <v>880609</v>
      </c>
      <c r="B78" s="123" t="s">
        <v>704</v>
      </c>
      <c r="C78" s="123">
        <v>360</v>
      </c>
      <c r="D78" s="122" t="s">
        <v>798</v>
      </c>
      <c r="E78" s="120">
        <v>53</v>
      </c>
      <c r="F78" s="122">
        <v>66</v>
      </c>
      <c r="G78" s="119">
        <v>6</v>
      </c>
      <c r="H78" s="121" t="s">
        <v>1530</v>
      </c>
      <c r="I78" s="119" t="s">
        <v>1435</v>
      </c>
      <c r="J78" s="151" t="s">
        <v>1531</v>
      </c>
      <c r="K78" s="151"/>
      <c r="L78" s="151"/>
      <c r="M78" s="151"/>
    </row>
    <row r="79" spans="1:19" s="31" customFormat="1" ht="19.5" thickBot="1" x14ac:dyDescent="0.35">
      <c r="A79" s="133"/>
      <c r="B79" s="73"/>
      <c r="C79" s="73"/>
      <c r="D79" s="73"/>
      <c r="E79" s="115"/>
      <c r="F79" s="73"/>
      <c r="G79" s="115"/>
      <c r="H79" s="128"/>
      <c r="I79" s="128"/>
    </row>
    <row r="80" spans="1:19" s="64" customFormat="1" x14ac:dyDescent="0.3">
      <c r="A80" s="67"/>
      <c r="B80" s="67" t="s">
        <v>2386</v>
      </c>
      <c r="C80" s="67" t="s">
        <v>2388</v>
      </c>
      <c r="D80" s="93">
        <v>76</v>
      </c>
      <c r="E80" s="67"/>
      <c r="F80" s="67"/>
      <c r="G80" s="67"/>
      <c r="H80" s="67"/>
      <c r="I80" s="67"/>
      <c r="J80" s="89"/>
      <c r="K80" s="89"/>
      <c r="L80" s="89"/>
      <c r="M80" s="89"/>
      <c r="N80" s="89"/>
      <c r="O80" s="89"/>
      <c r="P80" s="89"/>
      <c r="Q80" s="89"/>
      <c r="R80" s="89"/>
      <c r="S80" s="89"/>
    </row>
    <row r="81" spans="1:9" s="83" customFormat="1" x14ac:dyDescent="0.3">
      <c r="A81" s="53"/>
      <c r="B81" s="53"/>
      <c r="C81" s="53"/>
      <c r="D81" s="51"/>
      <c r="E81" s="53"/>
      <c r="F81" s="53"/>
      <c r="G81" s="53"/>
      <c r="H81" s="53"/>
      <c r="I81" s="53"/>
    </row>
    <row r="82" spans="1:9" x14ac:dyDescent="0.3">
      <c r="C82" s="34" t="s">
        <v>690</v>
      </c>
    </row>
    <row r="83" spans="1:9" ht="16.5" customHeight="1" x14ac:dyDescent="0.3">
      <c r="A83"/>
      <c r="B83"/>
      <c r="C83"/>
    </row>
    <row r="86" spans="1:9" x14ac:dyDescent="0.3">
      <c r="A86"/>
      <c r="B86"/>
      <c r="C86"/>
      <c r="D86" s="30"/>
      <c r="F86" s="34"/>
      <c r="H86" s="34"/>
      <c r="I86" s="34"/>
    </row>
    <row r="87" spans="1:9" x14ac:dyDescent="0.3">
      <c r="A87"/>
      <c r="B87"/>
      <c r="C87"/>
      <c r="D87" s="30"/>
    </row>
    <row r="88" spans="1:9" x14ac:dyDescent="0.3">
      <c r="A88"/>
      <c r="B88"/>
      <c r="C88"/>
      <c r="D88" s="30"/>
    </row>
    <row r="89" spans="1:9" x14ac:dyDescent="0.3">
      <c r="A89"/>
      <c r="B89"/>
      <c r="C89"/>
      <c r="D89" s="30"/>
    </row>
    <row r="90" spans="1:9" x14ac:dyDescent="0.3">
      <c r="A90"/>
      <c r="B90"/>
      <c r="C90"/>
      <c r="D90" s="30"/>
    </row>
    <row r="91" spans="1:9" x14ac:dyDescent="0.3">
      <c r="A91"/>
      <c r="B91"/>
      <c r="C91"/>
      <c r="D91" s="30"/>
    </row>
    <row r="92" spans="1:9" x14ac:dyDescent="0.3">
      <c r="A92"/>
      <c r="B92"/>
      <c r="C92"/>
      <c r="D92" s="30"/>
    </row>
    <row r="93" spans="1:9" x14ac:dyDescent="0.3">
      <c r="A93"/>
      <c r="B93"/>
      <c r="C93"/>
      <c r="D93" s="30"/>
    </row>
    <row r="94" spans="1:9" x14ac:dyDescent="0.3">
      <c r="A94"/>
      <c r="B94"/>
      <c r="C94"/>
      <c r="D94" s="30"/>
    </row>
    <row r="95" spans="1:9" x14ac:dyDescent="0.3">
      <c r="A95"/>
      <c r="B95"/>
      <c r="C95"/>
      <c r="D95" s="30"/>
    </row>
    <row r="96" spans="1:9" x14ac:dyDescent="0.3">
      <c r="A96"/>
      <c r="B96"/>
      <c r="C96"/>
      <c r="D96" s="30"/>
    </row>
    <row r="97" spans="1:9" x14ac:dyDescent="0.3">
      <c r="A97"/>
      <c r="B97"/>
      <c r="C97"/>
      <c r="D97" s="30"/>
    </row>
    <row r="98" spans="1:9" x14ac:dyDescent="0.3">
      <c r="A98"/>
      <c r="B98"/>
      <c r="C98"/>
      <c r="D98" s="30"/>
    </row>
    <row r="99" spans="1:9" ht="15" x14ac:dyDescent="0.25">
      <c r="A99"/>
      <c r="B99"/>
      <c r="C99"/>
      <c r="D99" s="30"/>
      <c r="E99"/>
      <c r="F99"/>
      <c r="G99"/>
      <c r="H99"/>
      <c r="I99"/>
    </row>
    <row r="100" spans="1:9" ht="15" x14ac:dyDescent="0.25">
      <c r="A100"/>
      <c r="B100"/>
      <c r="C100"/>
      <c r="D100" s="30"/>
      <c r="E100"/>
      <c r="F100"/>
      <c r="G100"/>
      <c r="H100"/>
      <c r="I100"/>
    </row>
    <row r="101" spans="1:9" ht="15" x14ac:dyDescent="0.25">
      <c r="A101"/>
      <c r="B101"/>
      <c r="C101"/>
      <c r="D101" s="30"/>
      <c r="E101"/>
      <c r="F101"/>
      <c r="G101"/>
      <c r="H101"/>
      <c r="I101"/>
    </row>
    <row r="102" spans="1:9" ht="15" x14ac:dyDescent="0.25">
      <c r="A102"/>
      <c r="B102"/>
      <c r="C102"/>
      <c r="D102" s="30"/>
      <c r="E102"/>
      <c r="F102"/>
      <c r="G102"/>
      <c r="H102"/>
      <c r="I102"/>
    </row>
    <row r="103" spans="1:9" ht="15" x14ac:dyDescent="0.25">
      <c r="A103"/>
      <c r="B103"/>
      <c r="C103"/>
      <c r="D103" s="30"/>
      <c r="E103"/>
      <c r="F103"/>
      <c r="G103"/>
      <c r="H103"/>
      <c r="I103"/>
    </row>
    <row r="104" spans="1:9" ht="15" x14ac:dyDescent="0.25">
      <c r="A104"/>
      <c r="B104"/>
      <c r="C104"/>
      <c r="D104" s="30"/>
      <c r="E104"/>
      <c r="F104"/>
      <c r="G104"/>
      <c r="H104"/>
      <c r="I104"/>
    </row>
    <row r="105" spans="1:9" ht="15" x14ac:dyDescent="0.25">
      <c r="A105"/>
      <c r="B105"/>
      <c r="C105"/>
      <c r="D105" s="30"/>
      <c r="E105"/>
      <c r="F105"/>
      <c r="G105"/>
      <c r="H105"/>
      <c r="I105"/>
    </row>
    <row r="106" spans="1:9" ht="15" x14ac:dyDescent="0.25">
      <c r="A106"/>
      <c r="B106"/>
      <c r="C106"/>
      <c r="D106" s="30"/>
      <c r="E106"/>
      <c r="F106"/>
      <c r="G106"/>
      <c r="H106"/>
      <c r="I106"/>
    </row>
    <row r="107" spans="1:9" ht="15" x14ac:dyDescent="0.25">
      <c r="A107"/>
      <c r="B107"/>
      <c r="C107"/>
      <c r="D107" s="30"/>
      <c r="E107"/>
      <c r="F107"/>
      <c r="G107"/>
      <c r="H107"/>
      <c r="I107"/>
    </row>
    <row r="108" spans="1:9" ht="15" x14ac:dyDescent="0.25">
      <c r="A108"/>
      <c r="B108"/>
      <c r="C108"/>
      <c r="D108" s="30"/>
      <c r="E108"/>
      <c r="F108"/>
      <c r="G108"/>
      <c r="H108"/>
      <c r="I108"/>
    </row>
    <row r="109" spans="1:9" ht="15" x14ac:dyDescent="0.25">
      <c r="A109"/>
      <c r="B109"/>
      <c r="C109"/>
      <c r="D109" s="30"/>
      <c r="E109"/>
      <c r="F109"/>
      <c r="G109"/>
      <c r="H109"/>
      <c r="I109"/>
    </row>
    <row r="110" spans="1:9" ht="15" x14ac:dyDescent="0.25">
      <c r="A110"/>
      <c r="B110"/>
      <c r="C110"/>
      <c r="D110" s="30"/>
      <c r="E110"/>
      <c r="F110"/>
      <c r="G110"/>
      <c r="H110"/>
      <c r="I110"/>
    </row>
    <row r="111" spans="1:9" ht="15" x14ac:dyDescent="0.25">
      <c r="A111"/>
      <c r="B111"/>
      <c r="C111"/>
      <c r="D111" s="30"/>
      <c r="E111"/>
      <c r="F111"/>
      <c r="G111"/>
      <c r="H111"/>
      <c r="I111"/>
    </row>
    <row r="112" spans="1:9" ht="15" x14ac:dyDescent="0.25">
      <c r="A112"/>
      <c r="B112"/>
      <c r="C112"/>
      <c r="D112" s="30"/>
      <c r="E112"/>
      <c r="F112"/>
      <c r="G112"/>
      <c r="H112"/>
      <c r="I112"/>
    </row>
    <row r="113" spans="1:9" ht="15" x14ac:dyDescent="0.25">
      <c r="A113"/>
      <c r="B113"/>
      <c r="C113"/>
      <c r="D113" s="30"/>
      <c r="E113"/>
      <c r="F113"/>
      <c r="G113"/>
      <c r="H113"/>
      <c r="I113"/>
    </row>
    <row r="114" spans="1:9" ht="15" x14ac:dyDescent="0.25">
      <c r="A114"/>
      <c r="B114"/>
      <c r="C114"/>
      <c r="D114" s="30"/>
      <c r="E114"/>
      <c r="F114"/>
      <c r="G114"/>
      <c r="H114"/>
      <c r="I114"/>
    </row>
    <row r="115" spans="1:9" ht="15" x14ac:dyDescent="0.25">
      <c r="A115"/>
      <c r="B115"/>
      <c r="C115"/>
      <c r="D115" s="30"/>
      <c r="E115"/>
      <c r="F115"/>
      <c r="G115"/>
      <c r="H115"/>
      <c r="I115"/>
    </row>
    <row r="116" spans="1:9" ht="15" x14ac:dyDescent="0.25">
      <c r="A116"/>
      <c r="B116"/>
      <c r="C116"/>
      <c r="D116" s="30"/>
      <c r="E116"/>
      <c r="F116"/>
      <c r="G116"/>
      <c r="H116"/>
      <c r="I116"/>
    </row>
    <row r="117" spans="1:9" ht="15" x14ac:dyDescent="0.25">
      <c r="A117"/>
      <c r="B117"/>
      <c r="C117"/>
      <c r="D117" s="30"/>
      <c r="E117"/>
      <c r="F117"/>
      <c r="G117"/>
      <c r="H117"/>
      <c r="I117"/>
    </row>
    <row r="118" spans="1:9" ht="15" x14ac:dyDescent="0.25">
      <c r="A118"/>
      <c r="B118"/>
      <c r="C118"/>
      <c r="D118" s="30"/>
      <c r="E118"/>
      <c r="F118"/>
      <c r="G118"/>
      <c r="H118"/>
      <c r="I118"/>
    </row>
    <row r="119" spans="1:9" ht="15" x14ac:dyDescent="0.25">
      <c r="A119"/>
      <c r="B119"/>
      <c r="C119"/>
      <c r="D119" s="30"/>
      <c r="E119"/>
      <c r="F119"/>
      <c r="G119"/>
      <c r="H119"/>
      <c r="I119"/>
    </row>
    <row r="120" spans="1:9" ht="15" x14ac:dyDescent="0.25">
      <c r="A120"/>
      <c r="B120"/>
      <c r="C120"/>
      <c r="D120" s="30"/>
      <c r="E120"/>
      <c r="F120"/>
      <c r="G120"/>
      <c r="H120"/>
      <c r="I120"/>
    </row>
    <row r="121" spans="1:9" ht="15" x14ac:dyDescent="0.25">
      <c r="A121"/>
      <c r="B121"/>
      <c r="C121"/>
      <c r="D121" s="30"/>
      <c r="E121"/>
      <c r="F121"/>
      <c r="G121"/>
      <c r="H121"/>
      <c r="I121"/>
    </row>
    <row r="122" spans="1:9" ht="15" x14ac:dyDescent="0.25">
      <c r="A122"/>
      <c r="B122"/>
      <c r="C122"/>
      <c r="D122" s="30"/>
      <c r="E122"/>
      <c r="F122"/>
      <c r="G122"/>
      <c r="H122"/>
      <c r="I122"/>
    </row>
    <row r="123" spans="1:9" ht="15" x14ac:dyDescent="0.25">
      <c r="A123"/>
      <c r="B123"/>
      <c r="C123"/>
      <c r="D123" s="30"/>
      <c r="E123"/>
      <c r="F123"/>
      <c r="G123"/>
      <c r="H123"/>
      <c r="I123"/>
    </row>
    <row r="124" spans="1:9" ht="15" x14ac:dyDescent="0.25">
      <c r="A124"/>
      <c r="B124"/>
      <c r="C124"/>
      <c r="D124" s="30"/>
      <c r="E124"/>
      <c r="F124"/>
      <c r="G124"/>
      <c r="H124"/>
      <c r="I124"/>
    </row>
    <row r="125" spans="1:9" ht="15" x14ac:dyDescent="0.25">
      <c r="A125"/>
      <c r="B125"/>
      <c r="C125"/>
      <c r="D125" s="30"/>
      <c r="E125"/>
      <c r="F125"/>
      <c r="G125"/>
      <c r="H125"/>
      <c r="I125"/>
    </row>
    <row r="126" spans="1:9" ht="15" x14ac:dyDescent="0.25">
      <c r="A126"/>
      <c r="B126"/>
      <c r="C126"/>
      <c r="D126" s="30"/>
      <c r="E126"/>
      <c r="F126"/>
      <c r="G126"/>
      <c r="H126"/>
      <c r="I126"/>
    </row>
    <row r="127" spans="1:9" ht="15" x14ac:dyDescent="0.25">
      <c r="A127"/>
      <c r="B127"/>
      <c r="C127"/>
      <c r="D127" s="30"/>
      <c r="E127"/>
      <c r="F127"/>
      <c r="G127"/>
      <c r="H127"/>
      <c r="I127"/>
    </row>
    <row r="128" spans="1:9" ht="15" x14ac:dyDescent="0.25">
      <c r="A128"/>
      <c r="B128"/>
      <c r="C128"/>
      <c r="D128" s="30"/>
      <c r="E128"/>
      <c r="F128"/>
      <c r="G128"/>
      <c r="H128"/>
      <c r="I128"/>
    </row>
    <row r="129" spans="1:9" ht="15" x14ac:dyDescent="0.25">
      <c r="A129"/>
      <c r="B129"/>
      <c r="C129"/>
      <c r="D129" s="30"/>
      <c r="E129"/>
      <c r="F129"/>
      <c r="G129"/>
      <c r="H129"/>
      <c r="I129"/>
    </row>
    <row r="130" spans="1:9" ht="15" x14ac:dyDescent="0.25">
      <c r="A130"/>
      <c r="B130"/>
      <c r="C130"/>
      <c r="D130" s="30"/>
      <c r="E130"/>
      <c r="F130"/>
      <c r="G130"/>
      <c r="H130"/>
      <c r="I130"/>
    </row>
    <row r="131" spans="1:9" x14ac:dyDescent="0.3">
      <c r="D131" s="30"/>
    </row>
    <row r="132" spans="1:9" x14ac:dyDescent="0.3">
      <c r="D132" s="30"/>
    </row>
    <row r="133" spans="1:9" x14ac:dyDescent="0.3">
      <c r="D133" s="30"/>
    </row>
    <row r="134" spans="1:9" x14ac:dyDescent="0.3">
      <c r="D134" s="30"/>
    </row>
    <row r="135" spans="1:9" x14ac:dyDescent="0.3">
      <c r="D135" s="30"/>
    </row>
    <row r="136" spans="1:9" x14ac:dyDescent="0.3">
      <c r="D136" s="30"/>
    </row>
    <row r="137" spans="1:9" x14ac:dyDescent="0.3">
      <c r="D137" s="30"/>
    </row>
    <row r="138" spans="1:9" x14ac:dyDescent="0.3">
      <c r="D138" s="30"/>
    </row>
    <row r="139" spans="1:9" x14ac:dyDescent="0.3">
      <c r="D139" s="30"/>
    </row>
    <row r="140" spans="1:9" x14ac:dyDescent="0.3">
      <c r="D140" s="30"/>
    </row>
    <row r="141" spans="1:9" x14ac:dyDescent="0.3">
      <c r="D141" s="30"/>
    </row>
    <row r="142" spans="1:9" s="54" customFormat="1" x14ac:dyDescent="0.3">
      <c r="A142" s="57"/>
      <c r="B142" s="57"/>
      <c r="C142" s="57"/>
      <c r="D142" s="49"/>
      <c r="E142" s="57"/>
      <c r="F142" s="95"/>
      <c r="G142" s="57"/>
      <c r="H142" s="111"/>
      <c r="I142" s="111"/>
    </row>
    <row r="143" spans="1:9" x14ac:dyDescent="0.3">
      <c r="D143" s="30"/>
    </row>
    <row r="144" spans="1:9" x14ac:dyDescent="0.3">
      <c r="D144" s="30"/>
    </row>
    <row r="145" spans="1:9" x14ac:dyDescent="0.3">
      <c r="D145" s="30"/>
    </row>
    <row r="146" spans="1:9" x14ac:dyDescent="0.3">
      <c r="D146" s="30"/>
    </row>
    <row r="147" spans="1:9" ht="15" x14ac:dyDescent="0.25">
      <c r="A147"/>
      <c r="B147"/>
      <c r="C147"/>
      <c r="D147" s="30"/>
      <c r="E147"/>
      <c r="F147"/>
      <c r="G147"/>
      <c r="H147"/>
      <c r="I147"/>
    </row>
    <row r="148" spans="1:9" ht="15" x14ac:dyDescent="0.25">
      <c r="A148"/>
      <c r="B148"/>
      <c r="C148"/>
      <c r="D148" s="30"/>
      <c r="E148"/>
      <c r="F148"/>
      <c r="G148"/>
      <c r="H148"/>
      <c r="I148"/>
    </row>
    <row r="149" spans="1:9" ht="15" x14ac:dyDescent="0.25">
      <c r="A149"/>
      <c r="B149"/>
      <c r="C149"/>
      <c r="D149" s="30"/>
      <c r="E149"/>
      <c r="F149"/>
      <c r="G149"/>
      <c r="H149"/>
      <c r="I149"/>
    </row>
    <row r="150" spans="1:9" ht="15" x14ac:dyDescent="0.25">
      <c r="A150"/>
      <c r="B150"/>
      <c r="C150"/>
      <c r="D150" s="30"/>
      <c r="E150"/>
      <c r="F150"/>
      <c r="G150"/>
      <c r="H150"/>
      <c r="I150"/>
    </row>
    <row r="151" spans="1:9" ht="15" x14ac:dyDescent="0.25">
      <c r="A151"/>
      <c r="B151"/>
      <c r="C151"/>
      <c r="D151" s="30"/>
      <c r="E151"/>
      <c r="F151"/>
      <c r="G151"/>
      <c r="H151"/>
      <c r="I151"/>
    </row>
    <row r="152" spans="1:9" ht="15" x14ac:dyDescent="0.25">
      <c r="A152"/>
      <c r="B152"/>
      <c r="C152"/>
      <c r="D152" s="30"/>
      <c r="E152"/>
      <c r="F152"/>
      <c r="G152"/>
      <c r="H152"/>
      <c r="I152"/>
    </row>
    <row r="153" spans="1:9" ht="15" x14ac:dyDescent="0.25">
      <c r="A153"/>
      <c r="B153"/>
      <c r="C153"/>
      <c r="D153" s="30"/>
      <c r="E153"/>
      <c r="F153"/>
      <c r="G153"/>
      <c r="H153"/>
      <c r="I153"/>
    </row>
    <row r="154" spans="1:9" ht="15" x14ac:dyDescent="0.25">
      <c r="A154"/>
      <c r="B154"/>
      <c r="C154"/>
      <c r="D154" s="30"/>
      <c r="E154"/>
      <c r="F154"/>
      <c r="G154"/>
      <c r="H154"/>
      <c r="I154"/>
    </row>
    <row r="155" spans="1:9" ht="15" x14ac:dyDescent="0.25">
      <c r="A155"/>
      <c r="B155"/>
      <c r="C155"/>
      <c r="D155" s="30"/>
      <c r="E155"/>
      <c r="F155"/>
      <c r="G155"/>
      <c r="H155"/>
      <c r="I155"/>
    </row>
    <row r="156" spans="1:9" ht="15" x14ac:dyDescent="0.25">
      <c r="A156"/>
      <c r="B156"/>
      <c r="C156"/>
      <c r="D156" s="30"/>
      <c r="E156"/>
      <c r="F156"/>
      <c r="G156"/>
      <c r="H156"/>
      <c r="I156"/>
    </row>
    <row r="157" spans="1:9" ht="15" x14ac:dyDescent="0.25">
      <c r="A157"/>
      <c r="B157"/>
      <c r="C157"/>
      <c r="D157" s="30"/>
      <c r="E157"/>
      <c r="F157"/>
      <c r="G157"/>
      <c r="H157"/>
      <c r="I157"/>
    </row>
    <row r="158" spans="1:9" ht="15" x14ac:dyDescent="0.25">
      <c r="A158"/>
      <c r="B158"/>
      <c r="C158"/>
      <c r="D158" s="30"/>
      <c r="E158"/>
      <c r="F158"/>
      <c r="G158"/>
      <c r="H158"/>
      <c r="I158"/>
    </row>
    <row r="159" spans="1:9" ht="15" x14ac:dyDescent="0.25">
      <c r="A159"/>
      <c r="B159"/>
      <c r="C159"/>
      <c r="D159" s="30"/>
      <c r="E159"/>
      <c r="F159"/>
      <c r="G159"/>
      <c r="H159"/>
      <c r="I159"/>
    </row>
    <row r="160" spans="1:9" ht="15" x14ac:dyDescent="0.25">
      <c r="A160"/>
      <c r="B160"/>
      <c r="C160"/>
      <c r="D160" s="30"/>
      <c r="E160"/>
      <c r="F160"/>
      <c r="G160"/>
      <c r="H160"/>
      <c r="I160"/>
    </row>
    <row r="161" spans="1:9" ht="15" x14ac:dyDescent="0.25">
      <c r="A161"/>
      <c r="B161"/>
      <c r="C161"/>
      <c r="D161" s="30"/>
      <c r="E161"/>
      <c r="F161"/>
      <c r="G161"/>
      <c r="H161"/>
      <c r="I161"/>
    </row>
    <row r="162" spans="1:9" ht="15" x14ac:dyDescent="0.25">
      <c r="A162"/>
      <c r="B162"/>
      <c r="C162"/>
      <c r="D162" s="30"/>
      <c r="E162"/>
      <c r="F162"/>
      <c r="G162"/>
      <c r="H162"/>
      <c r="I162"/>
    </row>
    <row r="163" spans="1:9" x14ac:dyDescent="0.3">
      <c r="D163" s="30"/>
      <c r="F163" s="33"/>
    </row>
    <row r="164" spans="1:9" x14ac:dyDescent="0.3">
      <c r="D164" s="30"/>
    </row>
    <row r="165" spans="1:9" x14ac:dyDescent="0.3">
      <c r="D165" s="30"/>
    </row>
    <row r="166" spans="1:9" x14ac:dyDescent="0.3">
      <c r="D166" s="30"/>
    </row>
    <row r="167" spans="1:9" x14ac:dyDescent="0.3">
      <c r="D167" s="30"/>
    </row>
    <row r="168" spans="1:9" x14ac:dyDescent="0.3">
      <c r="D168" s="30"/>
    </row>
    <row r="169" spans="1:9" x14ac:dyDescent="0.3">
      <c r="D169" s="30"/>
    </row>
    <row r="170" spans="1:9" x14ac:dyDescent="0.3">
      <c r="D170" s="30"/>
    </row>
    <row r="171" spans="1:9" x14ac:dyDescent="0.3">
      <c r="D171" s="30"/>
    </row>
    <row r="172" spans="1:9" x14ac:dyDescent="0.3">
      <c r="D172" s="30"/>
    </row>
    <row r="173" spans="1:9" x14ac:dyDescent="0.3">
      <c r="D173" s="30"/>
    </row>
    <row r="174" spans="1:9" x14ac:dyDescent="0.3">
      <c r="D174" s="30"/>
    </row>
    <row r="175" spans="1:9" x14ac:dyDescent="0.3">
      <c r="D175" s="30"/>
    </row>
    <row r="176" spans="1:9" s="36" customFormat="1" x14ac:dyDescent="0.3">
      <c r="A176" s="34"/>
      <c r="B176" s="84" t="s">
        <v>946</v>
      </c>
      <c r="C176" s="84"/>
      <c r="D176" s="30"/>
      <c r="E176" s="37"/>
      <c r="F176" s="37"/>
      <c r="G176" s="37"/>
      <c r="H176" s="129"/>
      <c r="I176" s="129"/>
    </row>
    <row r="177" spans="1:9" s="77" customFormat="1" x14ac:dyDescent="0.3">
      <c r="A177" s="34"/>
      <c r="B177" s="116"/>
      <c r="C177" s="116"/>
      <c r="D177" s="30"/>
      <c r="E177" s="116"/>
      <c r="F177" s="78"/>
      <c r="G177" s="116"/>
      <c r="H177" s="130"/>
      <c r="I177" s="130"/>
    </row>
  </sheetData>
  <conditionalFormatting sqref="A29:M30 A18:M19">
    <cfRule type="cellIs" dxfId="51" priority="11" operator="equal">
      <formula>"C8"</formula>
    </cfRule>
  </conditionalFormatting>
  <conditionalFormatting sqref="A21:M21">
    <cfRule type="cellIs" dxfId="50" priority="9" operator="equal">
      <formula>"C8"</formula>
    </cfRule>
  </conditionalFormatting>
  <conditionalFormatting sqref="A78:M78">
    <cfRule type="cellIs" dxfId="49" priority="5" operator="equal">
      <formula>"C8"</formula>
    </cfRule>
  </conditionalFormatting>
  <conditionalFormatting sqref="A53:M53">
    <cfRule type="cellIs" dxfId="48" priority="3" operator="equal">
      <formula>"C8"</formula>
    </cfRule>
  </conditionalFormatting>
  <conditionalFormatting sqref="I22">
    <cfRule type="cellIs" dxfId="47" priority="1" operator="equal">
      <formula>"C8"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06"/>
  <sheetViews>
    <sheetView topLeftCell="A87" zoomScaleNormal="100" workbookViewId="0">
      <selection activeCell="C105" sqref="C105"/>
    </sheetView>
  </sheetViews>
  <sheetFormatPr defaultRowHeight="18.75" x14ac:dyDescent="0.3"/>
  <cols>
    <col min="1" max="1" width="10.7109375" style="34" customWidth="1"/>
    <col min="2" max="2" width="16" style="34" customWidth="1"/>
    <col min="3" max="3" width="13" style="34" customWidth="1"/>
    <col min="4" max="4" width="9.140625" style="196"/>
    <col min="5" max="5" width="11.5703125" style="34" customWidth="1"/>
    <col min="6" max="6" width="11.28515625" style="198" customWidth="1"/>
    <col min="7" max="7" width="11" style="242" customWidth="1"/>
    <col min="8" max="8" width="40" style="110" customWidth="1"/>
    <col min="9" max="9" width="44.42578125" style="110" customWidth="1"/>
  </cols>
  <sheetData>
    <row r="1" spans="1:11" s="92" customFormat="1" x14ac:dyDescent="0.3">
      <c r="A1" s="67" t="s">
        <v>942</v>
      </c>
      <c r="B1" s="67" t="s">
        <v>102</v>
      </c>
      <c r="C1" s="67"/>
      <c r="D1" s="194"/>
      <c r="E1" s="93" t="s">
        <v>929</v>
      </c>
      <c r="F1" s="247"/>
      <c r="G1" s="240"/>
    </row>
    <row r="2" spans="1:11" s="45" customFormat="1" x14ac:dyDescent="0.3">
      <c r="A2" s="223" t="s">
        <v>708</v>
      </c>
      <c r="B2" s="223" t="s">
        <v>937</v>
      </c>
      <c r="C2" s="223" t="s">
        <v>1665</v>
      </c>
      <c r="D2" s="195" t="s">
        <v>804</v>
      </c>
      <c r="E2" s="223" t="s">
        <v>1</v>
      </c>
      <c r="F2" s="248" t="s">
        <v>938</v>
      </c>
      <c r="G2" s="241" t="s">
        <v>939</v>
      </c>
      <c r="H2" s="76" t="s">
        <v>940</v>
      </c>
      <c r="I2" s="76" t="s">
        <v>710</v>
      </c>
    </row>
    <row r="3" spans="1:11" x14ac:dyDescent="0.3">
      <c r="A3" s="34">
        <v>880000</v>
      </c>
      <c r="B3" s="34" t="s">
        <v>1121</v>
      </c>
      <c r="C3" s="34">
        <v>600</v>
      </c>
      <c r="D3" s="196" t="s">
        <v>800</v>
      </c>
      <c r="E3" s="34">
        <v>69</v>
      </c>
      <c r="F3" s="198">
        <v>27</v>
      </c>
      <c r="G3" s="242">
        <v>6</v>
      </c>
      <c r="H3" s="110" t="s">
        <v>30</v>
      </c>
      <c r="I3" s="110" t="s">
        <v>31</v>
      </c>
    </row>
    <row r="4" spans="1:11" s="170" customFormat="1" x14ac:dyDescent="0.3">
      <c r="A4" s="57">
        <v>880009</v>
      </c>
      <c r="B4" s="111" t="s">
        <v>2324</v>
      </c>
      <c r="C4" s="228">
        <v>314</v>
      </c>
      <c r="D4" s="56" t="s">
        <v>800</v>
      </c>
      <c r="E4" s="57">
        <v>227</v>
      </c>
      <c r="F4" s="56">
        <v>44</v>
      </c>
      <c r="G4" s="57">
        <v>1</v>
      </c>
      <c r="H4" s="111" t="s">
        <v>2322</v>
      </c>
      <c r="I4" s="111" t="s">
        <v>2323</v>
      </c>
    </row>
    <row r="5" spans="1:11" s="326" customFormat="1" x14ac:dyDescent="0.3">
      <c r="A5" s="321">
        <v>880036</v>
      </c>
      <c r="B5" s="322" t="s">
        <v>2375</v>
      </c>
      <c r="C5" s="364">
        <v>90</v>
      </c>
      <c r="D5" s="323" t="s">
        <v>800</v>
      </c>
      <c r="E5" s="321">
        <v>288</v>
      </c>
      <c r="F5" s="324">
        <v>67</v>
      </c>
      <c r="G5" s="321">
        <v>8</v>
      </c>
      <c r="H5" s="325" t="s">
        <v>2373</v>
      </c>
      <c r="I5" s="325" t="s">
        <v>2376</v>
      </c>
    </row>
    <row r="6" spans="1:11" s="189" customFormat="1" x14ac:dyDescent="0.3">
      <c r="A6" s="224">
        <v>880039</v>
      </c>
      <c r="B6" s="227" t="s">
        <v>1908</v>
      </c>
      <c r="C6" s="229">
        <v>387</v>
      </c>
      <c r="D6" s="186" t="s">
        <v>800</v>
      </c>
      <c r="E6" s="190">
        <v>248</v>
      </c>
      <c r="F6" s="186">
        <v>64</v>
      </c>
      <c r="G6" s="187">
        <v>8</v>
      </c>
      <c r="H6" s="235" t="s">
        <v>1909</v>
      </c>
      <c r="I6" s="239" t="s">
        <v>1439</v>
      </c>
      <c r="J6" s="188"/>
      <c r="K6" s="187"/>
    </row>
    <row r="7" spans="1:11" s="193" customFormat="1" x14ac:dyDescent="0.3">
      <c r="A7" s="225">
        <v>880042</v>
      </c>
      <c r="B7" s="227" t="s">
        <v>1883</v>
      </c>
      <c r="C7" s="227">
        <v>335</v>
      </c>
      <c r="D7" s="186" t="s">
        <v>800</v>
      </c>
      <c r="E7" s="190">
        <v>87</v>
      </c>
      <c r="F7" s="186">
        <v>26</v>
      </c>
      <c r="G7" s="187">
        <v>10</v>
      </c>
      <c r="H7" s="191" t="s">
        <v>1884</v>
      </c>
      <c r="I7" s="191" t="s">
        <v>1439</v>
      </c>
      <c r="J7" s="192"/>
      <c r="K7" s="191"/>
    </row>
    <row r="8" spans="1:11" x14ac:dyDescent="0.3">
      <c r="A8" s="34">
        <v>880075</v>
      </c>
      <c r="B8" s="34" t="s">
        <v>1571</v>
      </c>
      <c r="C8" s="34">
        <v>598</v>
      </c>
      <c r="D8" s="196" t="s">
        <v>800</v>
      </c>
      <c r="E8" s="34">
        <v>57</v>
      </c>
      <c r="F8" s="198">
        <v>9</v>
      </c>
      <c r="G8" s="242">
        <v>2</v>
      </c>
      <c r="H8" s="110" t="s">
        <v>85</v>
      </c>
      <c r="I8" s="110" t="s">
        <v>84</v>
      </c>
    </row>
    <row r="9" spans="1:11" x14ac:dyDescent="0.3">
      <c r="A9" s="34">
        <v>880076</v>
      </c>
      <c r="B9" s="34" t="s">
        <v>1572</v>
      </c>
      <c r="C9" s="34">
        <v>597</v>
      </c>
      <c r="D9" s="196" t="s">
        <v>800</v>
      </c>
      <c r="E9" s="34">
        <v>67</v>
      </c>
      <c r="F9" s="198">
        <v>9</v>
      </c>
      <c r="G9" s="242">
        <v>5</v>
      </c>
      <c r="H9" s="110" t="s">
        <v>86</v>
      </c>
      <c r="I9" s="110" t="s">
        <v>84</v>
      </c>
    </row>
    <row r="10" spans="1:11" x14ac:dyDescent="0.3">
      <c r="A10" s="34">
        <v>880077</v>
      </c>
      <c r="B10" s="34" t="s">
        <v>1573</v>
      </c>
      <c r="C10" s="34">
        <v>596</v>
      </c>
      <c r="D10" s="196" t="s">
        <v>800</v>
      </c>
      <c r="E10" s="34">
        <v>59</v>
      </c>
      <c r="F10" s="198">
        <v>9</v>
      </c>
      <c r="G10" s="242">
        <v>4</v>
      </c>
      <c r="H10" s="110" t="s">
        <v>87</v>
      </c>
      <c r="I10" s="110" t="s">
        <v>84</v>
      </c>
    </row>
    <row r="11" spans="1:11" x14ac:dyDescent="0.3">
      <c r="A11" s="34">
        <v>880080</v>
      </c>
      <c r="B11" s="34" t="s">
        <v>1574</v>
      </c>
      <c r="C11" s="34">
        <v>595</v>
      </c>
      <c r="D11" s="196" t="s">
        <v>800</v>
      </c>
      <c r="E11" s="34">
        <v>86</v>
      </c>
      <c r="F11" s="198">
        <v>22</v>
      </c>
      <c r="G11" s="242">
        <v>7</v>
      </c>
      <c r="H11" s="110" t="s">
        <v>1618</v>
      </c>
      <c r="I11" s="110" t="s">
        <v>1619</v>
      </c>
    </row>
    <row r="12" spans="1:11" x14ac:dyDescent="0.3">
      <c r="A12" s="34">
        <v>880083</v>
      </c>
      <c r="B12" s="34" t="s">
        <v>1575</v>
      </c>
      <c r="C12" s="34">
        <v>593</v>
      </c>
      <c r="D12" s="196" t="s">
        <v>800</v>
      </c>
      <c r="E12" s="34">
        <v>230</v>
      </c>
      <c r="F12" s="198">
        <v>46</v>
      </c>
      <c r="G12" s="242">
        <v>5</v>
      </c>
      <c r="H12" s="110" t="s">
        <v>92</v>
      </c>
      <c r="I12" s="110" t="s">
        <v>93</v>
      </c>
    </row>
    <row r="13" spans="1:11" x14ac:dyDescent="0.3">
      <c r="A13" s="34">
        <v>880086</v>
      </c>
      <c r="B13" s="110" t="s">
        <v>1972</v>
      </c>
      <c r="C13" s="34">
        <v>493</v>
      </c>
      <c r="D13" s="211" t="s">
        <v>800</v>
      </c>
      <c r="E13" s="212">
        <v>42</v>
      </c>
      <c r="F13" s="211">
        <v>42</v>
      </c>
      <c r="G13" s="212">
        <v>1</v>
      </c>
      <c r="H13" s="236" t="s">
        <v>1973</v>
      </c>
      <c r="I13" s="236" t="s">
        <v>97</v>
      </c>
    </row>
    <row r="14" spans="1:11" x14ac:dyDescent="0.3">
      <c r="A14" s="34">
        <v>880094</v>
      </c>
      <c r="B14" s="34" t="s">
        <v>1576</v>
      </c>
      <c r="C14" s="34">
        <v>501</v>
      </c>
      <c r="D14" s="196" t="s">
        <v>800</v>
      </c>
      <c r="E14" s="34">
        <v>278</v>
      </c>
      <c r="F14" s="198">
        <v>29</v>
      </c>
      <c r="G14" s="242">
        <v>2</v>
      </c>
      <c r="H14" s="110" t="s">
        <v>783</v>
      </c>
      <c r="I14" s="110" t="s">
        <v>97</v>
      </c>
    </row>
    <row r="15" spans="1:11" x14ac:dyDescent="0.3">
      <c r="A15" s="34">
        <v>880101</v>
      </c>
      <c r="B15" s="34" t="s">
        <v>1577</v>
      </c>
      <c r="C15" s="34">
        <v>591</v>
      </c>
      <c r="D15" s="196" t="s">
        <v>800</v>
      </c>
      <c r="E15" s="34">
        <v>206</v>
      </c>
      <c r="F15" s="198">
        <v>64</v>
      </c>
      <c r="G15" s="242">
        <v>4</v>
      </c>
      <c r="H15" s="110" t="s">
        <v>817</v>
      </c>
      <c r="I15" s="110" t="s">
        <v>112</v>
      </c>
    </row>
    <row r="16" spans="1:11" x14ac:dyDescent="0.3">
      <c r="A16" s="34">
        <v>880104</v>
      </c>
      <c r="B16" s="34" t="s">
        <v>1578</v>
      </c>
      <c r="C16" s="34">
        <v>590</v>
      </c>
      <c r="D16" s="196" t="s">
        <v>800</v>
      </c>
      <c r="E16" s="34">
        <v>12</v>
      </c>
      <c r="F16" s="198">
        <v>62</v>
      </c>
      <c r="G16" s="242">
        <v>8</v>
      </c>
      <c r="H16" s="110" t="s">
        <v>116</v>
      </c>
      <c r="I16" s="110" t="s">
        <v>115</v>
      </c>
    </row>
    <row r="17" spans="1:9" x14ac:dyDescent="0.3">
      <c r="A17" s="34">
        <v>880105</v>
      </c>
      <c r="B17" s="34" t="s">
        <v>1579</v>
      </c>
      <c r="C17" s="34">
        <v>589</v>
      </c>
      <c r="D17" s="196" t="s">
        <v>800</v>
      </c>
      <c r="E17" s="34">
        <v>223</v>
      </c>
      <c r="F17" s="198">
        <v>64</v>
      </c>
      <c r="G17" s="242">
        <v>1</v>
      </c>
      <c r="H17" s="110" t="s">
        <v>967</v>
      </c>
      <c r="I17" s="110" t="s">
        <v>688</v>
      </c>
    </row>
    <row r="18" spans="1:9" x14ac:dyDescent="0.3">
      <c r="A18" s="34">
        <v>880110</v>
      </c>
      <c r="B18" s="34" t="s">
        <v>1580</v>
      </c>
      <c r="C18" s="34">
        <v>588</v>
      </c>
      <c r="D18" s="196" t="s">
        <v>800</v>
      </c>
      <c r="E18" s="34">
        <v>83</v>
      </c>
      <c r="F18" s="198">
        <v>44</v>
      </c>
      <c r="G18" s="242">
        <v>6</v>
      </c>
      <c r="H18" s="110" t="s">
        <v>735</v>
      </c>
      <c r="I18" s="110" t="s">
        <v>688</v>
      </c>
    </row>
    <row r="19" spans="1:9" x14ac:dyDescent="0.3">
      <c r="A19" s="34">
        <v>880113</v>
      </c>
      <c r="B19" s="34" t="s">
        <v>1581</v>
      </c>
      <c r="C19" s="34">
        <v>587</v>
      </c>
      <c r="D19" s="196" t="s">
        <v>800</v>
      </c>
      <c r="E19" s="34">
        <v>232</v>
      </c>
      <c r="F19" s="198">
        <v>65</v>
      </c>
      <c r="G19" s="242">
        <v>10</v>
      </c>
      <c r="H19" s="110" t="s">
        <v>121</v>
      </c>
      <c r="I19" s="110" t="s">
        <v>102</v>
      </c>
    </row>
    <row r="20" spans="1:9" x14ac:dyDescent="0.3">
      <c r="A20" s="34">
        <v>880114</v>
      </c>
      <c r="B20" s="34" t="s">
        <v>1582</v>
      </c>
      <c r="C20" s="34">
        <v>586</v>
      </c>
      <c r="D20" s="196" t="s">
        <v>800</v>
      </c>
      <c r="E20" s="34">
        <v>55</v>
      </c>
      <c r="F20" s="198">
        <v>65</v>
      </c>
      <c r="G20" s="242">
        <v>2</v>
      </c>
      <c r="H20" s="110" t="s">
        <v>122</v>
      </c>
      <c r="I20" s="110" t="s">
        <v>97</v>
      </c>
    </row>
    <row r="21" spans="1:9" x14ac:dyDescent="0.3">
      <c r="A21" s="34">
        <v>880115</v>
      </c>
      <c r="B21" s="34" t="s">
        <v>1583</v>
      </c>
      <c r="C21" s="34">
        <v>585</v>
      </c>
      <c r="D21" s="196" t="s">
        <v>800</v>
      </c>
      <c r="E21" s="34">
        <v>78</v>
      </c>
      <c r="F21" s="198">
        <v>67</v>
      </c>
      <c r="G21" s="242">
        <v>4</v>
      </c>
      <c r="H21" s="110" t="s">
        <v>123</v>
      </c>
      <c r="I21" s="110" t="s">
        <v>124</v>
      </c>
    </row>
    <row r="22" spans="1:9" x14ac:dyDescent="0.3">
      <c r="A22" s="34">
        <v>880116</v>
      </c>
      <c r="B22" s="34" t="s">
        <v>1584</v>
      </c>
      <c r="C22" s="34">
        <v>584</v>
      </c>
      <c r="D22" s="196" t="s">
        <v>800</v>
      </c>
      <c r="E22" s="34">
        <v>77</v>
      </c>
      <c r="F22" s="198">
        <v>67</v>
      </c>
      <c r="G22" s="242">
        <v>2</v>
      </c>
      <c r="H22" s="110" t="s">
        <v>125</v>
      </c>
      <c r="I22" s="110" t="s">
        <v>102</v>
      </c>
    </row>
    <row r="23" spans="1:9" x14ac:dyDescent="0.3">
      <c r="A23" s="34">
        <v>880117</v>
      </c>
      <c r="B23" s="34" t="s">
        <v>1585</v>
      </c>
      <c r="C23" s="34">
        <v>582</v>
      </c>
      <c r="D23" s="196" t="s">
        <v>800</v>
      </c>
      <c r="E23" s="34">
        <v>279</v>
      </c>
      <c r="F23" s="198">
        <v>66</v>
      </c>
      <c r="G23" s="242">
        <v>2</v>
      </c>
      <c r="H23" s="110" t="s">
        <v>126</v>
      </c>
      <c r="I23" s="110" t="s">
        <v>102</v>
      </c>
    </row>
    <row r="24" spans="1:9" x14ac:dyDescent="0.3">
      <c r="A24" s="34">
        <v>880118</v>
      </c>
      <c r="B24" s="34" t="s">
        <v>1586</v>
      </c>
      <c r="C24" s="34">
        <v>581</v>
      </c>
      <c r="D24" s="196" t="s">
        <v>800</v>
      </c>
      <c r="E24" s="34">
        <v>11</v>
      </c>
      <c r="F24" s="198">
        <v>62</v>
      </c>
      <c r="G24" s="242">
        <v>7</v>
      </c>
      <c r="H24" s="110" t="s">
        <v>127</v>
      </c>
      <c r="I24" s="110" t="s">
        <v>102</v>
      </c>
    </row>
    <row r="25" spans="1:9" x14ac:dyDescent="0.3">
      <c r="A25" s="34">
        <v>880138</v>
      </c>
      <c r="B25" s="34" t="s">
        <v>2452</v>
      </c>
      <c r="C25" s="34">
        <v>578</v>
      </c>
      <c r="D25" s="196" t="s">
        <v>800</v>
      </c>
      <c r="E25" s="34">
        <v>32</v>
      </c>
      <c r="F25" s="198">
        <v>65</v>
      </c>
      <c r="G25" s="242">
        <v>6</v>
      </c>
      <c r="H25" s="110" t="s">
        <v>145</v>
      </c>
      <c r="I25" s="110" t="s">
        <v>146</v>
      </c>
    </row>
    <row r="26" spans="1:9" x14ac:dyDescent="0.3">
      <c r="A26" s="34">
        <v>880140</v>
      </c>
      <c r="B26" s="110" t="s">
        <v>2451</v>
      </c>
      <c r="C26" s="359">
        <v>280</v>
      </c>
      <c r="D26" s="198" t="s">
        <v>800</v>
      </c>
      <c r="E26" s="242">
        <v>41</v>
      </c>
      <c r="F26" s="198">
        <v>4</v>
      </c>
      <c r="G26" s="242">
        <v>8</v>
      </c>
      <c r="H26" s="110" t="s">
        <v>2449</v>
      </c>
      <c r="I26" s="110" t="s">
        <v>2450</v>
      </c>
    </row>
    <row r="27" spans="1:9" x14ac:dyDescent="0.3">
      <c r="A27" s="34">
        <v>880149</v>
      </c>
      <c r="B27" s="34" t="s">
        <v>2453</v>
      </c>
      <c r="C27" s="34">
        <v>579</v>
      </c>
      <c r="D27" s="196" t="s">
        <v>800</v>
      </c>
      <c r="E27" s="34">
        <v>39</v>
      </c>
      <c r="F27" s="198">
        <v>27</v>
      </c>
      <c r="G27" s="242">
        <v>5</v>
      </c>
      <c r="H27" s="110" t="s">
        <v>152</v>
      </c>
      <c r="I27" s="110" t="s">
        <v>95</v>
      </c>
    </row>
    <row r="28" spans="1:9" x14ac:dyDescent="0.3">
      <c r="A28" s="34">
        <v>880153</v>
      </c>
      <c r="B28" s="34" t="s">
        <v>1590</v>
      </c>
      <c r="C28" s="34">
        <v>505</v>
      </c>
      <c r="D28" s="196" t="s">
        <v>800</v>
      </c>
      <c r="E28" s="34">
        <v>50</v>
      </c>
      <c r="F28" s="198">
        <v>67</v>
      </c>
      <c r="G28" s="242">
        <v>7</v>
      </c>
      <c r="H28" s="110" t="s">
        <v>155</v>
      </c>
      <c r="I28" s="110" t="s">
        <v>156</v>
      </c>
    </row>
    <row r="29" spans="1:9" x14ac:dyDescent="0.3">
      <c r="A29" s="34">
        <v>880157</v>
      </c>
      <c r="B29" s="34" t="s">
        <v>2416</v>
      </c>
      <c r="D29" s="196" t="s">
        <v>800</v>
      </c>
      <c r="E29" s="34">
        <v>98</v>
      </c>
      <c r="F29" s="198">
        <v>26</v>
      </c>
      <c r="G29" s="242">
        <v>9</v>
      </c>
      <c r="H29" s="110" t="s">
        <v>2417</v>
      </c>
      <c r="I29" s="110" t="s">
        <v>2364</v>
      </c>
    </row>
    <row r="30" spans="1:9" x14ac:dyDescent="0.3">
      <c r="A30" s="34">
        <v>880159</v>
      </c>
      <c r="B30" s="34" t="s">
        <v>1591</v>
      </c>
      <c r="C30" s="34">
        <v>577</v>
      </c>
      <c r="D30" s="196" t="s">
        <v>800</v>
      </c>
      <c r="E30" s="34">
        <v>240</v>
      </c>
      <c r="F30" s="198">
        <v>64</v>
      </c>
      <c r="G30" s="242">
        <v>10</v>
      </c>
      <c r="H30" s="110" t="s">
        <v>162</v>
      </c>
      <c r="I30" s="110" t="s">
        <v>163</v>
      </c>
    </row>
    <row r="31" spans="1:9" x14ac:dyDescent="0.3">
      <c r="A31" s="34">
        <v>880462</v>
      </c>
      <c r="B31" s="34" t="s">
        <v>2423</v>
      </c>
      <c r="C31" s="34">
        <v>123</v>
      </c>
      <c r="D31" s="81" t="s">
        <v>800</v>
      </c>
      <c r="E31" s="34">
        <v>210</v>
      </c>
      <c r="F31" s="32">
        <v>42</v>
      </c>
      <c r="G31" s="34">
        <v>5</v>
      </c>
      <c r="H31" s="110" t="s">
        <v>2421</v>
      </c>
      <c r="I31" s="110" t="s">
        <v>2422</v>
      </c>
    </row>
    <row r="32" spans="1:9" x14ac:dyDescent="0.3">
      <c r="A32" s="34">
        <v>880175</v>
      </c>
      <c r="B32" s="34" t="s">
        <v>1587</v>
      </c>
      <c r="C32" s="34">
        <v>576</v>
      </c>
      <c r="D32" s="196" t="s">
        <v>800</v>
      </c>
      <c r="E32" s="34">
        <v>30</v>
      </c>
      <c r="F32" s="198">
        <v>66</v>
      </c>
      <c r="G32" s="242">
        <v>6</v>
      </c>
      <c r="H32" s="110" t="s">
        <v>181</v>
      </c>
      <c r="I32" s="110" t="s">
        <v>182</v>
      </c>
    </row>
    <row r="33" spans="1:9" x14ac:dyDescent="0.3">
      <c r="A33" s="34">
        <v>880176</v>
      </c>
      <c r="B33" s="34" t="s">
        <v>1588</v>
      </c>
      <c r="C33" s="34">
        <v>575</v>
      </c>
      <c r="D33" s="196" t="s">
        <v>800</v>
      </c>
      <c r="E33" s="34">
        <v>53</v>
      </c>
      <c r="F33" s="198">
        <v>65</v>
      </c>
      <c r="G33" s="242">
        <v>7</v>
      </c>
      <c r="H33" s="110" t="s">
        <v>183</v>
      </c>
      <c r="I33" s="110" t="s">
        <v>102</v>
      </c>
    </row>
    <row r="34" spans="1:9" x14ac:dyDescent="0.3">
      <c r="A34" s="34">
        <v>880190</v>
      </c>
      <c r="B34" s="34" t="s">
        <v>1589</v>
      </c>
      <c r="C34" s="34">
        <v>574</v>
      </c>
      <c r="D34" s="196" t="s">
        <v>800</v>
      </c>
      <c r="E34" s="34">
        <v>5</v>
      </c>
      <c r="F34" s="198">
        <v>61</v>
      </c>
      <c r="G34" s="242">
        <v>9</v>
      </c>
      <c r="H34" s="110" t="s">
        <v>192</v>
      </c>
      <c r="I34" s="110" t="s">
        <v>102</v>
      </c>
    </row>
    <row r="35" spans="1:9" x14ac:dyDescent="0.3">
      <c r="A35" s="34">
        <v>880194</v>
      </c>
      <c r="B35" s="34" t="s">
        <v>1023</v>
      </c>
      <c r="C35" s="34">
        <v>317</v>
      </c>
      <c r="D35" s="196" t="s">
        <v>800</v>
      </c>
      <c r="E35" s="34">
        <v>261</v>
      </c>
      <c r="F35" s="198">
        <v>66</v>
      </c>
      <c r="G35" s="242">
        <v>3</v>
      </c>
      <c r="H35" s="110" t="s">
        <v>1919</v>
      </c>
      <c r="I35" s="110" t="s">
        <v>688</v>
      </c>
    </row>
    <row r="36" spans="1:9" x14ac:dyDescent="0.3">
      <c r="A36" s="34">
        <v>880201</v>
      </c>
      <c r="B36" s="110" t="s">
        <v>589</v>
      </c>
      <c r="C36" s="57">
        <v>274</v>
      </c>
      <c r="D36" s="211" t="s">
        <v>800</v>
      </c>
      <c r="E36" s="212">
        <v>99</v>
      </c>
      <c r="F36" s="211">
        <v>26</v>
      </c>
      <c r="G36" s="212">
        <v>10</v>
      </c>
      <c r="H36" s="236" t="s">
        <v>2391</v>
      </c>
      <c r="I36" s="110" t="s">
        <v>2392</v>
      </c>
    </row>
    <row r="37" spans="1:9" x14ac:dyDescent="0.3">
      <c r="A37" s="34">
        <v>880203</v>
      </c>
      <c r="B37" s="34" t="s">
        <v>1544</v>
      </c>
      <c r="C37" s="34">
        <v>573</v>
      </c>
      <c r="D37" s="196" t="s">
        <v>800</v>
      </c>
      <c r="E37" s="34">
        <v>34</v>
      </c>
      <c r="F37" s="198">
        <v>22</v>
      </c>
      <c r="G37" s="242">
        <v>4</v>
      </c>
      <c r="H37" s="110" t="s">
        <v>201</v>
      </c>
      <c r="I37" s="110" t="s">
        <v>91</v>
      </c>
    </row>
    <row r="38" spans="1:9" s="141" customFormat="1" x14ac:dyDescent="0.3">
      <c r="A38" s="126">
        <v>880214</v>
      </c>
      <c r="B38" s="123" t="s">
        <v>1666</v>
      </c>
      <c r="C38" s="230">
        <v>517</v>
      </c>
      <c r="D38" s="256" t="s">
        <v>800</v>
      </c>
      <c r="E38" s="253">
        <v>54</v>
      </c>
      <c r="F38" s="249">
        <v>9</v>
      </c>
      <c r="G38" s="243">
        <v>1</v>
      </c>
      <c r="H38" s="237" t="s">
        <v>1667</v>
      </c>
      <c r="I38" s="121" t="s">
        <v>1668</v>
      </c>
    </row>
    <row r="39" spans="1:9" x14ac:dyDescent="0.3">
      <c r="A39" s="34">
        <v>880208</v>
      </c>
      <c r="B39" s="34" t="s">
        <v>1545</v>
      </c>
      <c r="C39" s="34">
        <v>572</v>
      </c>
      <c r="D39" s="196" t="s">
        <v>800</v>
      </c>
      <c r="E39" s="34">
        <v>231</v>
      </c>
      <c r="F39" s="198">
        <v>64</v>
      </c>
      <c r="G39" s="242">
        <v>6</v>
      </c>
      <c r="H39" s="110" t="s">
        <v>203</v>
      </c>
      <c r="I39" s="110" t="s">
        <v>204</v>
      </c>
    </row>
    <row r="40" spans="1:9" x14ac:dyDescent="0.3">
      <c r="A40" s="34">
        <v>880215</v>
      </c>
      <c r="B40" s="34" t="s">
        <v>1546</v>
      </c>
      <c r="C40" s="34">
        <v>571</v>
      </c>
      <c r="D40" s="196" t="s">
        <v>800</v>
      </c>
      <c r="E40" s="34">
        <v>290</v>
      </c>
      <c r="F40" s="198">
        <v>67</v>
      </c>
      <c r="G40" s="242">
        <v>3</v>
      </c>
      <c r="H40" s="110" t="s">
        <v>211</v>
      </c>
      <c r="I40" s="110" t="s">
        <v>212</v>
      </c>
    </row>
    <row r="41" spans="1:9" x14ac:dyDescent="0.3">
      <c r="A41" s="34">
        <v>880220</v>
      </c>
      <c r="B41" s="34" t="s">
        <v>1547</v>
      </c>
      <c r="C41" s="34">
        <v>570</v>
      </c>
      <c r="D41" s="196" t="s">
        <v>800</v>
      </c>
      <c r="E41" s="34">
        <v>64</v>
      </c>
      <c r="F41" s="198">
        <v>27</v>
      </c>
      <c r="G41" s="242">
        <v>8</v>
      </c>
      <c r="H41" s="110" t="s">
        <v>219</v>
      </c>
      <c r="I41" s="110" t="s">
        <v>220</v>
      </c>
    </row>
    <row r="42" spans="1:9" s="110" customFormat="1" x14ac:dyDescent="0.3">
      <c r="A42" s="34">
        <v>880223</v>
      </c>
      <c r="B42" s="110" t="s">
        <v>2397</v>
      </c>
      <c r="C42" s="34">
        <v>457</v>
      </c>
      <c r="D42" s="32" t="s">
        <v>800</v>
      </c>
      <c r="E42" s="34">
        <v>31</v>
      </c>
      <c r="F42" s="32">
        <v>27</v>
      </c>
      <c r="G42" s="34">
        <v>1</v>
      </c>
      <c r="H42" s="110" t="s">
        <v>221</v>
      </c>
      <c r="I42" s="110" t="s">
        <v>222</v>
      </c>
    </row>
    <row r="43" spans="1:9" x14ac:dyDescent="0.3">
      <c r="A43" s="34">
        <v>880226</v>
      </c>
      <c r="B43" s="34" t="s">
        <v>1548</v>
      </c>
      <c r="C43" s="34">
        <v>569</v>
      </c>
      <c r="D43" s="196" t="s">
        <v>800</v>
      </c>
      <c r="E43" s="34">
        <v>277</v>
      </c>
      <c r="F43" s="198">
        <v>47</v>
      </c>
      <c r="G43" s="242">
        <v>8</v>
      </c>
      <c r="H43" s="110" t="s">
        <v>223</v>
      </c>
      <c r="I43" s="110" t="s">
        <v>224</v>
      </c>
    </row>
    <row r="44" spans="1:9" x14ac:dyDescent="0.3">
      <c r="A44" s="34">
        <v>880238</v>
      </c>
      <c r="B44" s="34" t="s">
        <v>1592</v>
      </c>
      <c r="C44" s="34">
        <v>568</v>
      </c>
      <c r="D44" s="196" t="s">
        <v>800</v>
      </c>
      <c r="E44" s="34">
        <v>18</v>
      </c>
      <c r="F44" s="198">
        <v>1</v>
      </c>
      <c r="G44" s="242">
        <v>4</v>
      </c>
      <c r="H44" s="110" t="s">
        <v>1034</v>
      </c>
      <c r="I44" s="110" t="s">
        <v>1035</v>
      </c>
    </row>
    <row r="45" spans="1:9" x14ac:dyDescent="0.3">
      <c r="A45" s="34">
        <v>880244</v>
      </c>
      <c r="B45" s="34" t="s">
        <v>1549</v>
      </c>
      <c r="C45" s="34">
        <v>567</v>
      </c>
      <c r="D45" s="196" t="s">
        <v>800</v>
      </c>
      <c r="E45" s="34">
        <v>33</v>
      </c>
      <c r="F45" s="198">
        <v>29</v>
      </c>
      <c r="G45" s="242">
        <v>1</v>
      </c>
      <c r="H45" s="110" t="s">
        <v>240</v>
      </c>
      <c r="I45" s="110" t="s">
        <v>237</v>
      </c>
    </row>
    <row r="46" spans="1:9" x14ac:dyDescent="0.3">
      <c r="A46" s="34">
        <v>880245</v>
      </c>
      <c r="B46" s="34" t="s">
        <v>1550</v>
      </c>
      <c r="C46" s="34">
        <v>566</v>
      </c>
      <c r="D46" s="196" t="s">
        <v>800</v>
      </c>
      <c r="E46" s="34">
        <v>272</v>
      </c>
      <c r="F46" s="198">
        <v>66</v>
      </c>
      <c r="G46" s="242">
        <v>3</v>
      </c>
      <c r="H46" s="110" t="s">
        <v>828</v>
      </c>
      <c r="I46" s="110" t="s">
        <v>241</v>
      </c>
    </row>
    <row r="47" spans="1:9" x14ac:dyDescent="0.3">
      <c r="A47" s="34">
        <v>880247</v>
      </c>
      <c r="B47" s="34" t="s">
        <v>1551</v>
      </c>
      <c r="C47" s="34">
        <v>565</v>
      </c>
      <c r="D47" s="196" t="s">
        <v>800</v>
      </c>
      <c r="E47" s="34">
        <v>282</v>
      </c>
      <c r="F47" s="198">
        <v>29</v>
      </c>
      <c r="G47" s="242">
        <v>3</v>
      </c>
      <c r="H47" s="110" t="s">
        <v>244</v>
      </c>
      <c r="I47" s="110" t="s">
        <v>827</v>
      </c>
    </row>
    <row r="48" spans="1:9" x14ac:dyDescent="0.3">
      <c r="A48" s="34">
        <v>880263</v>
      </c>
      <c r="B48" s="34" t="s">
        <v>1552</v>
      </c>
      <c r="C48" s="34">
        <v>564</v>
      </c>
      <c r="D48" s="196" t="s">
        <v>800</v>
      </c>
      <c r="E48" s="34">
        <v>203</v>
      </c>
      <c r="F48" s="198">
        <v>66</v>
      </c>
      <c r="G48" s="242">
        <v>5</v>
      </c>
      <c r="H48" s="110" t="s">
        <v>264</v>
      </c>
      <c r="I48" s="110" t="s">
        <v>265</v>
      </c>
    </row>
    <row r="49" spans="1:9" x14ac:dyDescent="0.3">
      <c r="A49" s="34">
        <v>880269</v>
      </c>
      <c r="B49" s="34" t="s">
        <v>1861</v>
      </c>
      <c r="C49" s="34">
        <v>505</v>
      </c>
      <c r="D49" s="196" t="s">
        <v>800</v>
      </c>
      <c r="E49" s="34">
        <v>50</v>
      </c>
      <c r="F49" s="198">
        <v>44</v>
      </c>
      <c r="G49" s="242">
        <v>4</v>
      </c>
      <c r="H49" s="110" t="s">
        <v>1860</v>
      </c>
      <c r="I49" s="110" t="s">
        <v>688</v>
      </c>
    </row>
    <row r="50" spans="1:9" x14ac:dyDescent="0.3">
      <c r="A50" s="34">
        <v>880273</v>
      </c>
      <c r="B50" s="110" t="s">
        <v>1744</v>
      </c>
      <c r="C50" s="98">
        <v>271</v>
      </c>
      <c r="D50" s="32" t="s">
        <v>800</v>
      </c>
      <c r="E50" s="34">
        <v>233</v>
      </c>
      <c r="F50" s="32">
        <v>42</v>
      </c>
      <c r="G50" s="34">
        <v>7</v>
      </c>
      <c r="H50" s="110" t="s">
        <v>2469</v>
      </c>
      <c r="I50" s="110" t="s">
        <v>2470</v>
      </c>
    </row>
    <row r="51" spans="1:9" x14ac:dyDescent="0.3">
      <c r="A51" s="34">
        <v>880293</v>
      </c>
      <c r="B51" s="34" t="s">
        <v>1553</v>
      </c>
      <c r="C51" s="34">
        <v>561</v>
      </c>
      <c r="D51" s="196" t="s">
        <v>800</v>
      </c>
      <c r="E51" s="34">
        <v>243</v>
      </c>
      <c r="F51" s="198">
        <v>65</v>
      </c>
      <c r="G51" s="242">
        <v>1</v>
      </c>
      <c r="H51" s="110" t="s">
        <v>786</v>
      </c>
      <c r="I51" s="110" t="s">
        <v>293</v>
      </c>
    </row>
    <row r="52" spans="1:9" x14ac:dyDescent="0.3">
      <c r="A52" s="34">
        <v>880297</v>
      </c>
      <c r="B52" s="34" t="s">
        <v>1593</v>
      </c>
      <c r="C52" s="34">
        <v>560</v>
      </c>
      <c r="D52" s="196" t="s">
        <v>800</v>
      </c>
      <c r="E52" s="34">
        <v>100</v>
      </c>
      <c r="F52" s="198">
        <v>26</v>
      </c>
      <c r="G52" s="242">
        <v>1</v>
      </c>
      <c r="H52" s="110" t="s">
        <v>992</v>
      </c>
      <c r="I52" s="110" t="s">
        <v>688</v>
      </c>
    </row>
    <row r="53" spans="1:9" x14ac:dyDescent="0.3">
      <c r="A53" s="34">
        <v>880305</v>
      </c>
      <c r="B53" s="34" t="s">
        <v>1554</v>
      </c>
      <c r="C53" s="34">
        <v>559</v>
      </c>
      <c r="D53" s="196" t="s">
        <v>800</v>
      </c>
      <c r="E53" s="34">
        <v>246</v>
      </c>
      <c r="F53" s="198">
        <v>62</v>
      </c>
      <c r="G53" s="242">
        <v>9</v>
      </c>
      <c r="H53" s="110" t="s">
        <v>949</v>
      </c>
      <c r="I53" s="110" t="s">
        <v>950</v>
      </c>
    </row>
    <row r="54" spans="1:9" s="110" customFormat="1" x14ac:dyDescent="0.3">
      <c r="A54" s="34">
        <v>880308</v>
      </c>
      <c r="B54" s="34" t="s">
        <v>2383</v>
      </c>
      <c r="C54" s="34">
        <v>14</v>
      </c>
      <c r="D54" s="327" t="s">
        <v>800</v>
      </c>
      <c r="E54" s="212">
        <v>68</v>
      </c>
      <c r="F54" s="211">
        <v>10</v>
      </c>
      <c r="G54" s="212">
        <v>3</v>
      </c>
      <c r="H54" s="110" t="s">
        <v>2385</v>
      </c>
      <c r="I54" s="110" t="s">
        <v>2384</v>
      </c>
    </row>
    <row r="55" spans="1:9" x14ac:dyDescent="0.3">
      <c r="A55" s="34">
        <v>880310</v>
      </c>
      <c r="B55" s="34" t="s">
        <v>1555</v>
      </c>
      <c r="C55" s="34">
        <v>558</v>
      </c>
      <c r="D55" s="196" t="s">
        <v>800</v>
      </c>
      <c r="E55" s="34">
        <v>225</v>
      </c>
      <c r="F55" s="198">
        <v>62</v>
      </c>
      <c r="G55" s="242">
        <v>4</v>
      </c>
      <c r="H55" s="110" t="s">
        <v>309</v>
      </c>
      <c r="I55" s="110" t="s">
        <v>310</v>
      </c>
    </row>
    <row r="56" spans="1:9" x14ac:dyDescent="0.3">
      <c r="A56" s="34">
        <v>880311</v>
      </c>
      <c r="B56" s="34" t="s">
        <v>1556</v>
      </c>
      <c r="C56" s="34">
        <v>557</v>
      </c>
      <c r="D56" s="196" t="s">
        <v>800</v>
      </c>
      <c r="E56" s="34">
        <v>291</v>
      </c>
      <c r="F56" s="198">
        <v>46</v>
      </c>
      <c r="G56" s="242">
        <v>8</v>
      </c>
      <c r="H56" s="110" t="s">
        <v>311</v>
      </c>
      <c r="I56" s="110" t="s">
        <v>312</v>
      </c>
    </row>
    <row r="57" spans="1:9" x14ac:dyDescent="0.3">
      <c r="A57" s="34">
        <v>880216</v>
      </c>
      <c r="B57" s="34" t="s">
        <v>2362</v>
      </c>
      <c r="C57" s="34">
        <v>207</v>
      </c>
      <c r="D57" s="196" t="s">
        <v>800</v>
      </c>
      <c r="E57" s="34">
        <v>299</v>
      </c>
      <c r="F57" s="198">
        <v>67</v>
      </c>
      <c r="G57" s="242">
        <v>10</v>
      </c>
      <c r="H57" s="110" t="s">
        <v>2363</v>
      </c>
      <c r="I57" s="110" t="s">
        <v>2364</v>
      </c>
    </row>
    <row r="58" spans="1:9" x14ac:dyDescent="0.3">
      <c r="A58" s="34">
        <v>880320</v>
      </c>
      <c r="B58" s="34" t="s">
        <v>1557</v>
      </c>
      <c r="C58" s="34">
        <v>556</v>
      </c>
      <c r="D58" s="196" t="s">
        <v>800</v>
      </c>
      <c r="E58" s="34">
        <v>9</v>
      </c>
      <c r="F58" s="198">
        <v>22</v>
      </c>
      <c r="G58" s="242">
        <v>6</v>
      </c>
      <c r="H58" s="110" t="s">
        <v>975</v>
      </c>
      <c r="I58" s="110" t="s">
        <v>976</v>
      </c>
    </row>
    <row r="59" spans="1:9" x14ac:dyDescent="0.3">
      <c r="A59" s="34">
        <v>880323</v>
      </c>
      <c r="B59" s="34" t="s">
        <v>1558</v>
      </c>
      <c r="C59" s="34">
        <v>555</v>
      </c>
      <c r="D59" s="196" t="s">
        <v>800</v>
      </c>
      <c r="E59" s="34">
        <v>271</v>
      </c>
      <c r="F59" s="198">
        <v>46</v>
      </c>
      <c r="G59" s="242">
        <v>9</v>
      </c>
      <c r="H59" s="110" t="s">
        <v>321</v>
      </c>
      <c r="I59" s="110" t="s">
        <v>97</v>
      </c>
    </row>
    <row r="60" spans="1:9" x14ac:dyDescent="0.3">
      <c r="A60" s="34">
        <v>880339</v>
      </c>
      <c r="B60" s="34" t="s">
        <v>1985</v>
      </c>
      <c r="C60" s="34">
        <v>126</v>
      </c>
      <c r="D60" s="196" t="s">
        <v>800</v>
      </c>
      <c r="E60" s="34">
        <v>43</v>
      </c>
      <c r="F60" s="198">
        <v>42</v>
      </c>
      <c r="G60" s="242">
        <v>2</v>
      </c>
      <c r="H60" s="110" t="s">
        <v>1986</v>
      </c>
      <c r="I60" s="110" t="s">
        <v>1987</v>
      </c>
    </row>
    <row r="61" spans="1:9" s="141" customFormat="1" x14ac:dyDescent="0.3">
      <c r="A61" s="126">
        <v>880347</v>
      </c>
      <c r="B61" s="118" t="s">
        <v>1559</v>
      </c>
      <c r="C61" s="231">
        <v>553</v>
      </c>
      <c r="D61" s="197" t="s">
        <v>800</v>
      </c>
      <c r="E61" s="254">
        <v>202</v>
      </c>
      <c r="F61" s="197">
        <v>61</v>
      </c>
      <c r="G61" s="243">
        <v>6</v>
      </c>
      <c r="H61" s="238" t="s">
        <v>1507</v>
      </c>
      <c r="I61" s="119" t="s">
        <v>1508</v>
      </c>
    </row>
    <row r="62" spans="1:9" x14ac:dyDescent="0.3">
      <c r="A62" s="34">
        <v>880358</v>
      </c>
      <c r="B62" s="34" t="s">
        <v>1560</v>
      </c>
      <c r="C62" s="34">
        <v>552</v>
      </c>
      <c r="D62" s="196" t="s">
        <v>800</v>
      </c>
      <c r="E62" s="34">
        <v>254</v>
      </c>
      <c r="F62" s="198">
        <v>66</v>
      </c>
      <c r="G62" s="242">
        <v>8</v>
      </c>
      <c r="H62" s="110" t="s">
        <v>1948</v>
      </c>
      <c r="I62" s="110" t="s">
        <v>212</v>
      </c>
    </row>
    <row r="63" spans="1:9" x14ac:dyDescent="0.3">
      <c r="A63" s="34">
        <v>880359</v>
      </c>
      <c r="B63" s="34" t="s">
        <v>1561</v>
      </c>
      <c r="C63" s="34">
        <v>551</v>
      </c>
      <c r="D63" s="196" t="s">
        <v>800</v>
      </c>
      <c r="E63" s="34">
        <v>176</v>
      </c>
      <c r="F63" s="198">
        <v>29</v>
      </c>
      <c r="G63" s="242">
        <v>10</v>
      </c>
      <c r="H63" s="110" t="s">
        <v>352</v>
      </c>
      <c r="I63" s="110" t="s">
        <v>353</v>
      </c>
    </row>
    <row r="64" spans="1:9" x14ac:dyDescent="0.3">
      <c r="A64" s="34">
        <v>880361</v>
      </c>
      <c r="B64" s="34" t="s">
        <v>1562</v>
      </c>
      <c r="C64" s="34">
        <v>550</v>
      </c>
      <c r="D64" s="196" t="s">
        <v>800</v>
      </c>
      <c r="E64" s="34">
        <v>4</v>
      </c>
      <c r="F64" s="198">
        <v>6</v>
      </c>
      <c r="G64" s="242">
        <v>5</v>
      </c>
      <c r="H64" s="110" t="s">
        <v>356</v>
      </c>
      <c r="I64" s="110" t="s">
        <v>357</v>
      </c>
    </row>
    <row r="65" spans="1:9" s="110" customFormat="1" x14ac:dyDescent="0.3">
      <c r="A65" s="34">
        <v>880362</v>
      </c>
      <c r="B65" s="110" t="s">
        <v>2536</v>
      </c>
      <c r="C65" s="34">
        <v>430</v>
      </c>
      <c r="D65" s="32" t="s">
        <v>799</v>
      </c>
      <c r="E65" s="34">
        <v>61</v>
      </c>
      <c r="F65" s="32">
        <v>10</v>
      </c>
      <c r="G65" s="34">
        <v>10</v>
      </c>
      <c r="H65" s="110" t="s">
        <v>1085</v>
      </c>
      <c r="I65" s="110" t="s">
        <v>359</v>
      </c>
    </row>
    <row r="66" spans="1:9" x14ac:dyDescent="0.3">
      <c r="A66" s="34">
        <v>880365</v>
      </c>
      <c r="B66" s="34" t="s">
        <v>1563</v>
      </c>
      <c r="C66" s="34">
        <v>549</v>
      </c>
      <c r="D66" s="196" t="s">
        <v>800</v>
      </c>
      <c r="E66" s="34">
        <v>15</v>
      </c>
      <c r="F66" s="198">
        <v>1</v>
      </c>
      <c r="G66" s="242">
        <v>2</v>
      </c>
      <c r="H66" s="110" t="s">
        <v>363</v>
      </c>
      <c r="I66" s="110" t="s">
        <v>364</v>
      </c>
    </row>
    <row r="67" spans="1:9" x14ac:dyDescent="0.3">
      <c r="A67" s="34">
        <v>880367</v>
      </c>
      <c r="B67" s="34" t="s">
        <v>1564</v>
      </c>
      <c r="C67" s="34">
        <v>548</v>
      </c>
      <c r="D67" s="196" t="s">
        <v>800</v>
      </c>
      <c r="E67" s="34">
        <v>10</v>
      </c>
      <c r="F67" s="198">
        <v>6</v>
      </c>
      <c r="G67" s="242">
        <v>1</v>
      </c>
      <c r="H67" s="110" t="s">
        <v>365</v>
      </c>
      <c r="I67" s="110" t="s">
        <v>357</v>
      </c>
    </row>
    <row r="68" spans="1:9" x14ac:dyDescent="0.3">
      <c r="A68" s="34">
        <v>880378</v>
      </c>
      <c r="B68" s="34" t="s">
        <v>1565</v>
      </c>
      <c r="C68" s="34">
        <v>546</v>
      </c>
      <c r="D68" s="196" t="s">
        <v>800</v>
      </c>
      <c r="E68" s="34">
        <v>204</v>
      </c>
      <c r="F68" s="198">
        <v>62</v>
      </c>
      <c r="G68" s="242">
        <v>3</v>
      </c>
      <c r="H68" s="110" t="s">
        <v>376</v>
      </c>
      <c r="I68" s="110" t="s">
        <v>360</v>
      </c>
    </row>
    <row r="69" spans="1:9" x14ac:dyDescent="0.3">
      <c r="A69" s="34">
        <v>880379</v>
      </c>
      <c r="B69" s="34" t="s">
        <v>1566</v>
      </c>
      <c r="C69" s="34">
        <v>545</v>
      </c>
      <c r="D69" s="196" t="s">
        <v>800</v>
      </c>
      <c r="E69" s="34">
        <v>214</v>
      </c>
      <c r="F69" s="198">
        <v>64</v>
      </c>
      <c r="G69" s="242">
        <v>3</v>
      </c>
      <c r="H69" s="110" t="s">
        <v>990</v>
      </c>
      <c r="I69" s="110" t="s">
        <v>991</v>
      </c>
    </row>
    <row r="70" spans="1:9" s="2" customFormat="1" x14ac:dyDescent="0.3">
      <c r="A70" s="119">
        <v>880388</v>
      </c>
      <c r="B70" s="123" t="s">
        <v>1567</v>
      </c>
      <c r="C70" s="232">
        <v>544</v>
      </c>
      <c r="D70" s="197" t="s">
        <v>800</v>
      </c>
      <c r="E70" s="254">
        <v>19</v>
      </c>
      <c r="F70" s="197">
        <v>22</v>
      </c>
      <c r="G70" s="243">
        <f>2</f>
        <v>2</v>
      </c>
      <c r="H70" s="238" t="s">
        <v>1485</v>
      </c>
      <c r="I70" s="119" t="s">
        <v>1486</v>
      </c>
    </row>
    <row r="71" spans="1:9" x14ac:dyDescent="0.3">
      <c r="A71" s="34">
        <v>880391</v>
      </c>
      <c r="B71" s="34" t="s">
        <v>1568</v>
      </c>
      <c r="C71" s="34">
        <v>543</v>
      </c>
      <c r="D71" s="196" t="s">
        <v>800</v>
      </c>
      <c r="E71" s="34">
        <v>219</v>
      </c>
      <c r="F71" s="198">
        <v>61</v>
      </c>
      <c r="G71" s="242">
        <v>7</v>
      </c>
      <c r="H71" s="110" t="s">
        <v>941</v>
      </c>
      <c r="I71" s="110" t="s">
        <v>389</v>
      </c>
    </row>
    <row r="72" spans="1:9" x14ac:dyDescent="0.3">
      <c r="A72" s="34">
        <v>880393</v>
      </c>
      <c r="B72" s="110" t="s">
        <v>1677</v>
      </c>
      <c r="C72" s="98">
        <v>516</v>
      </c>
      <c r="D72" s="198" t="s">
        <v>800</v>
      </c>
      <c r="E72" s="34">
        <v>92</v>
      </c>
      <c r="F72" s="198">
        <v>29</v>
      </c>
      <c r="G72" s="242">
        <v>5</v>
      </c>
      <c r="H72" s="110" t="s">
        <v>391</v>
      </c>
      <c r="I72" s="110" t="s">
        <v>1984</v>
      </c>
    </row>
    <row r="73" spans="1:9" x14ac:dyDescent="0.3">
      <c r="A73" s="34">
        <v>880433</v>
      </c>
      <c r="B73" s="98" t="s">
        <v>1982</v>
      </c>
      <c r="C73" s="98">
        <v>417</v>
      </c>
      <c r="D73" s="198" t="s">
        <v>800</v>
      </c>
      <c r="E73" s="34">
        <v>96</v>
      </c>
      <c r="F73" s="198">
        <v>29</v>
      </c>
      <c r="G73" s="242">
        <v>4</v>
      </c>
      <c r="H73" s="110" t="s">
        <v>1983</v>
      </c>
      <c r="I73" s="110" t="s">
        <v>1984</v>
      </c>
    </row>
    <row r="74" spans="1:9" x14ac:dyDescent="0.3">
      <c r="A74" s="34">
        <v>880442</v>
      </c>
      <c r="B74" s="34" t="s">
        <v>1569</v>
      </c>
      <c r="C74" s="34">
        <v>542</v>
      </c>
      <c r="D74" s="196" t="s">
        <v>800</v>
      </c>
      <c r="E74" s="34">
        <v>237</v>
      </c>
      <c r="F74" s="198">
        <v>62</v>
      </c>
      <c r="G74" s="242">
        <v>5</v>
      </c>
      <c r="H74" s="110" t="s">
        <v>446</v>
      </c>
      <c r="I74" s="110" t="s">
        <v>447</v>
      </c>
    </row>
    <row r="75" spans="1:9" x14ac:dyDescent="0.3">
      <c r="A75" s="34">
        <v>880446</v>
      </c>
      <c r="B75" s="34" t="s">
        <v>1570</v>
      </c>
      <c r="C75" s="34">
        <v>541</v>
      </c>
      <c r="D75" s="196" t="s">
        <v>800</v>
      </c>
      <c r="E75" s="34">
        <v>190</v>
      </c>
      <c r="F75" s="198">
        <v>26</v>
      </c>
      <c r="G75" s="242">
        <v>4</v>
      </c>
      <c r="H75" s="110" t="s">
        <v>448</v>
      </c>
      <c r="I75" s="110" t="s">
        <v>449</v>
      </c>
    </row>
    <row r="76" spans="1:9" x14ac:dyDescent="0.3">
      <c r="A76" s="34">
        <v>880472</v>
      </c>
      <c r="B76" s="34" t="s">
        <v>2334</v>
      </c>
      <c r="C76" s="34">
        <v>129</v>
      </c>
      <c r="D76" s="196" t="s">
        <v>800</v>
      </c>
      <c r="E76" s="34">
        <v>246</v>
      </c>
      <c r="F76" s="198">
        <v>63</v>
      </c>
      <c r="G76" s="242">
        <v>4</v>
      </c>
      <c r="H76" s="110" t="s">
        <v>2335</v>
      </c>
      <c r="I76" s="110" t="s">
        <v>1439</v>
      </c>
    </row>
    <row r="77" spans="1:9" x14ac:dyDescent="0.3">
      <c r="A77" s="34">
        <v>880457</v>
      </c>
      <c r="B77" s="34" t="s">
        <v>2338</v>
      </c>
      <c r="C77" s="34">
        <v>163</v>
      </c>
      <c r="D77" s="196" t="s">
        <v>800</v>
      </c>
      <c r="E77" s="34">
        <v>260</v>
      </c>
      <c r="F77" s="198">
        <v>63</v>
      </c>
      <c r="G77" s="242">
        <v>5</v>
      </c>
      <c r="H77" s="110" t="s">
        <v>2339</v>
      </c>
      <c r="I77" s="110" t="s">
        <v>2340</v>
      </c>
    </row>
    <row r="78" spans="1:9" s="141" customFormat="1" x14ac:dyDescent="0.3">
      <c r="A78" s="119">
        <v>880484</v>
      </c>
      <c r="B78" s="123" t="s">
        <v>1224</v>
      </c>
      <c r="C78" s="232">
        <v>540</v>
      </c>
      <c r="D78" s="197" t="s">
        <v>800</v>
      </c>
      <c r="E78" s="255">
        <v>274</v>
      </c>
      <c r="F78" s="197">
        <v>68</v>
      </c>
      <c r="G78" s="243">
        <v>5</v>
      </c>
      <c r="H78" s="238" t="s">
        <v>1518</v>
      </c>
      <c r="I78" s="119" t="s">
        <v>1519</v>
      </c>
    </row>
    <row r="79" spans="1:9" x14ac:dyDescent="0.3">
      <c r="A79" s="34">
        <v>880486</v>
      </c>
      <c r="B79" s="34" t="s">
        <v>1225</v>
      </c>
      <c r="C79" s="34">
        <v>539</v>
      </c>
      <c r="D79" s="196" t="s">
        <v>800</v>
      </c>
      <c r="E79" s="34">
        <v>99</v>
      </c>
      <c r="F79" s="198">
        <v>6</v>
      </c>
      <c r="G79" s="242">
        <v>8</v>
      </c>
      <c r="H79" s="110" t="s">
        <v>487</v>
      </c>
      <c r="I79" s="110" t="s">
        <v>488</v>
      </c>
    </row>
    <row r="80" spans="1:9" x14ac:dyDescent="0.3">
      <c r="A80" s="34">
        <v>880488</v>
      </c>
      <c r="B80" s="34" t="s">
        <v>1594</v>
      </c>
      <c r="C80" s="34">
        <v>538</v>
      </c>
      <c r="D80" s="196" t="s">
        <v>800</v>
      </c>
      <c r="E80" s="34">
        <v>281</v>
      </c>
      <c r="F80" s="198">
        <v>70</v>
      </c>
      <c r="G80" s="242">
        <v>9</v>
      </c>
      <c r="H80" s="110" t="s">
        <v>490</v>
      </c>
      <c r="I80" s="110" t="s">
        <v>110</v>
      </c>
    </row>
    <row r="81" spans="1:9" x14ac:dyDescent="0.3">
      <c r="A81" s="34">
        <v>880491</v>
      </c>
      <c r="B81" s="34" t="s">
        <v>1595</v>
      </c>
      <c r="C81" s="34">
        <v>537</v>
      </c>
      <c r="D81" s="196" t="s">
        <v>800</v>
      </c>
      <c r="E81" s="34">
        <v>75</v>
      </c>
      <c r="F81" s="198">
        <v>27</v>
      </c>
      <c r="G81" s="242">
        <v>9</v>
      </c>
      <c r="H81" s="110" t="s">
        <v>491</v>
      </c>
      <c r="I81" s="110" t="s">
        <v>414</v>
      </c>
    </row>
    <row r="82" spans="1:9" s="110" customFormat="1" x14ac:dyDescent="0.3">
      <c r="A82" s="34">
        <v>880501</v>
      </c>
      <c r="B82" s="110" t="s">
        <v>2462</v>
      </c>
      <c r="C82" s="34">
        <v>399</v>
      </c>
      <c r="D82" s="32" t="s">
        <v>800</v>
      </c>
      <c r="E82" s="34">
        <v>208</v>
      </c>
      <c r="F82" s="32">
        <v>41</v>
      </c>
      <c r="G82" s="34">
        <v>1</v>
      </c>
      <c r="H82" s="110" t="s">
        <v>497</v>
      </c>
    </row>
    <row r="83" spans="1:9" x14ac:dyDescent="0.3">
      <c r="A83" s="34">
        <v>880502</v>
      </c>
      <c r="B83" s="34" t="s">
        <v>1596</v>
      </c>
      <c r="C83" s="34">
        <v>534</v>
      </c>
      <c r="D83" s="196" t="s">
        <v>800</v>
      </c>
      <c r="E83" s="34">
        <v>284</v>
      </c>
      <c r="F83" s="198">
        <v>46</v>
      </c>
      <c r="G83" s="242">
        <v>10</v>
      </c>
      <c r="H83" s="110" t="s">
        <v>498</v>
      </c>
    </row>
    <row r="84" spans="1:9" x14ac:dyDescent="0.3">
      <c r="A84" s="34">
        <v>880507</v>
      </c>
      <c r="B84" s="34" t="s">
        <v>1597</v>
      </c>
      <c r="C84" s="34">
        <v>533</v>
      </c>
      <c r="D84" s="196" t="s">
        <v>800</v>
      </c>
      <c r="E84" s="34">
        <v>229</v>
      </c>
      <c r="F84" s="198">
        <v>65</v>
      </c>
      <c r="G84" s="242">
        <v>8</v>
      </c>
      <c r="H84" s="110" t="s">
        <v>500</v>
      </c>
    </row>
    <row r="85" spans="1:9" x14ac:dyDescent="0.3">
      <c r="A85" s="34">
        <v>880512</v>
      </c>
      <c r="B85" s="34" t="s">
        <v>1598</v>
      </c>
      <c r="C85" s="34">
        <v>531</v>
      </c>
      <c r="D85" s="196" t="s">
        <v>800</v>
      </c>
      <c r="E85" s="34">
        <v>93</v>
      </c>
      <c r="F85" s="198">
        <v>26</v>
      </c>
      <c r="G85" s="242">
        <v>10</v>
      </c>
      <c r="H85" s="110" t="s">
        <v>503</v>
      </c>
    </row>
    <row r="86" spans="1:9" x14ac:dyDescent="0.3">
      <c r="A86" s="34">
        <v>880519</v>
      </c>
      <c r="B86" s="34" t="s">
        <v>1599</v>
      </c>
      <c r="C86" s="34">
        <v>530</v>
      </c>
      <c r="D86" s="196" t="s">
        <v>800</v>
      </c>
      <c r="E86" s="34">
        <v>236</v>
      </c>
      <c r="F86" s="198">
        <v>64</v>
      </c>
      <c r="G86" s="242">
        <v>7</v>
      </c>
      <c r="H86" s="110" t="s">
        <v>511</v>
      </c>
      <c r="I86" s="110" t="s">
        <v>360</v>
      </c>
    </row>
    <row r="87" spans="1:9" x14ac:dyDescent="0.3">
      <c r="A87" s="34">
        <v>880526</v>
      </c>
      <c r="B87" s="34" t="s">
        <v>1600</v>
      </c>
      <c r="C87" s="34">
        <v>529</v>
      </c>
      <c r="D87" s="196" t="s">
        <v>800</v>
      </c>
      <c r="E87" s="34">
        <v>21</v>
      </c>
      <c r="F87" s="198">
        <v>1</v>
      </c>
      <c r="G87" s="242">
        <v>9</v>
      </c>
      <c r="H87" s="110" t="s">
        <v>520</v>
      </c>
      <c r="I87" s="110" t="s">
        <v>521</v>
      </c>
    </row>
    <row r="88" spans="1:9" x14ac:dyDescent="0.3">
      <c r="A88" s="34">
        <v>880530</v>
      </c>
      <c r="B88" s="34" t="s">
        <v>2418</v>
      </c>
      <c r="C88" s="34">
        <v>503</v>
      </c>
      <c r="D88" s="196" t="s">
        <v>800</v>
      </c>
      <c r="E88" s="34">
        <v>217</v>
      </c>
      <c r="F88" s="198">
        <v>45</v>
      </c>
      <c r="G88" s="242">
        <v>1</v>
      </c>
      <c r="H88" s="110" t="s">
        <v>1773</v>
      </c>
      <c r="I88" s="110" t="s">
        <v>1774</v>
      </c>
    </row>
    <row r="89" spans="1:9" s="54" customFormat="1" x14ac:dyDescent="0.3">
      <c r="A89" s="57">
        <v>880532</v>
      </c>
      <c r="B89" s="57" t="s">
        <v>1601</v>
      </c>
      <c r="C89" s="57">
        <v>528</v>
      </c>
      <c r="D89" s="199" t="s">
        <v>800</v>
      </c>
      <c r="E89" s="57">
        <v>188</v>
      </c>
      <c r="F89" s="250">
        <v>27</v>
      </c>
      <c r="G89" s="244">
        <v>7</v>
      </c>
      <c r="H89" s="111" t="s">
        <v>524</v>
      </c>
      <c r="I89" s="111" t="s">
        <v>525</v>
      </c>
    </row>
    <row r="90" spans="1:9" s="54" customFormat="1" x14ac:dyDescent="0.3">
      <c r="A90" s="57">
        <v>880535</v>
      </c>
      <c r="B90" s="57" t="s">
        <v>650</v>
      </c>
      <c r="C90" s="57">
        <v>511</v>
      </c>
      <c r="D90" s="199" t="s">
        <v>800</v>
      </c>
      <c r="E90" s="57">
        <v>85</v>
      </c>
      <c r="F90" s="250">
        <v>27</v>
      </c>
      <c r="G90" s="244">
        <v>3</v>
      </c>
      <c r="H90" s="111" t="s">
        <v>2345</v>
      </c>
      <c r="I90" s="111" t="s">
        <v>2346</v>
      </c>
    </row>
    <row r="91" spans="1:9" x14ac:dyDescent="0.3">
      <c r="A91" s="34">
        <v>880545</v>
      </c>
      <c r="B91" s="34" t="s">
        <v>1602</v>
      </c>
      <c r="C91" s="34">
        <v>527</v>
      </c>
      <c r="D91" s="196" t="s">
        <v>800</v>
      </c>
      <c r="E91" s="34">
        <v>296</v>
      </c>
      <c r="F91" s="198">
        <v>46</v>
      </c>
      <c r="G91" s="242">
        <v>7</v>
      </c>
      <c r="H91" s="110" t="s">
        <v>530</v>
      </c>
      <c r="I91" s="110" t="s">
        <v>531</v>
      </c>
    </row>
    <row r="92" spans="1:9" x14ac:dyDescent="0.3">
      <c r="A92" s="34">
        <v>880562</v>
      </c>
      <c r="B92" s="34" t="s">
        <v>1603</v>
      </c>
      <c r="C92" s="34">
        <v>526</v>
      </c>
      <c r="D92" s="196" t="s">
        <v>800</v>
      </c>
      <c r="E92" s="34">
        <v>234</v>
      </c>
      <c r="F92" s="198">
        <v>63</v>
      </c>
      <c r="G92" s="242">
        <v>4</v>
      </c>
      <c r="H92" s="110" t="s">
        <v>539</v>
      </c>
    </row>
    <row r="93" spans="1:9" x14ac:dyDescent="0.3">
      <c r="A93" s="34">
        <v>880566</v>
      </c>
      <c r="B93" s="34" t="s">
        <v>2515</v>
      </c>
      <c r="C93" s="34">
        <v>475</v>
      </c>
      <c r="D93" s="196" t="s">
        <v>800</v>
      </c>
      <c r="E93" s="34">
        <v>244</v>
      </c>
      <c r="F93" s="198">
        <v>42</v>
      </c>
      <c r="G93" s="242">
        <v>4</v>
      </c>
      <c r="H93" s="110" t="s">
        <v>2516</v>
      </c>
      <c r="I93" s="110" t="s">
        <v>2517</v>
      </c>
    </row>
    <row r="94" spans="1:9" x14ac:dyDescent="0.3">
      <c r="A94" s="34">
        <v>880568</v>
      </c>
      <c r="B94" s="34" t="s">
        <v>1604</v>
      </c>
      <c r="C94" s="34">
        <v>525</v>
      </c>
      <c r="D94" s="196" t="s">
        <v>800</v>
      </c>
      <c r="E94" s="34">
        <v>178</v>
      </c>
      <c r="F94" s="198">
        <v>27</v>
      </c>
      <c r="G94" s="242">
        <v>2</v>
      </c>
      <c r="H94" s="110" t="s">
        <v>542</v>
      </c>
      <c r="I94" s="110" t="s">
        <v>543</v>
      </c>
    </row>
    <row r="95" spans="1:9" x14ac:dyDescent="0.3">
      <c r="A95" s="34">
        <v>880570</v>
      </c>
      <c r="B95" s="34" t="s">
        <v>1605</v>
      </c>
      <c r="C95" s="34">
        <v>524</v>
      </c>
      <c r="D95" s="196" t="s">
        <v>800</v>
      </c>
      <c r="E95" s="34">
        <v>239</v>
      </c>
      <c r="F95" s="198">
        <v>64</v>
      </c>
      <c r="G95" s="242">
        <v>2</v>
      </c>
      <c r="H95" s="110" t="s">
        <v>546</v>
      </c>
      <c r="I95" s="110" t="s">
        <v>782</v>
      </c>
    </row>
    <row r="96" spans="1:9" s="110" customFormat="1" x14ac:dyDescent="0.3">
      <c r="A96" s="34">
        <v>880572</v>
      </c>
      <c r="B96" s="110" t="s">
        <v>2369</v>
      </c>
      <c r="C96" s="57">
        <v>381</v>
      </c>
      <c r="D96" s="211" t="s">
        <v>800</v>
      </c>
      <c r="E96" s="212">
        <v>90</v>
      </c>
      <c r="F96" s="211">
        <v>7</v>
      </c>
      <c r="G96" s="212">
        <v>1</v>
      </c>
      <c r="H96" s="236" t="s">
        <v>1632</v>
      </c>
      <c r="I96" s="236" t="s">
        <v>357</v>
      </c>
    </row>
    <row r="97" spans="1:10" x14ac:dyDescent="0.3">
      <c r="A97" s="34">
        <v>880574</v>
      </c>
      <c r="B97" s="34" t="s">
        <v>1606</v>
      </c>
      <c r="C97" s="34">
        <v>523</v>
      </c>
      <c r="D97" s="196" t="s">
        <v>800</v>
      </c>
      <c r="E97" s="34">
        <v>233</v>
      </c>
      <c r="F97" s="198">
        <v>62</v>
      </c>
      <c r="G97" s="242">
        <v>10</v>
      </c>
      <c r="H97" s="110" t="s">
        <v>1514</v>
      </c>
      <c r="I97" s="110" t="s">
        <v>360</v>
      </c>
    </row>
    <row r="98" spans="1:10" x14ac:dyDescent="0.3">
      <c r="A98" s="34">
        <v>880575</v>
      </c>
      <c r="B98" s="34" t="s">
        <v>1607</v>
      </c>
      <c r="C98" s="34">
        <v>522</v>
      </c>
      <c r="D98" s="196" t="s">
        <v>800</v>
      </c>
      <c r="E98" s="34">
        <v>241</v>
      </c>
      <c r="F98" s="198">
        <v>61</v>
      </c>
      <c r="G98" s="242">
        <v>8</v>
      </c>
      <c r="H98" s="110" t="s">
        <v>549</v>
      </c>
      <c r="I98" s="110" t="s">
        <v>389</v>
      </c>
    </row>
    <row r="99" spans="1:10" x14ac:dyDescent="0.3">
      <c r="A99" s="34">
        <v>880582</v>
      </c>
      <c r="B99" s="34" t="s">
        <v>1608</v>
      </c>
      <c r="C99" s="34">
        <v>520</v>
      </c>
      <c r="D99" s="196" t="s">
        <v>800</v>
      </c>
      <c r="E99" s="34">
        <v>189</v>
      </c>
      <c r="F99" s="198">
        <v>8</v>
      </c>
      <c r="G99" s="242">
        <v>5</v>
      </c>
      <c r="H99" s="110" t="s">
        <v>557</v>
      </c>
      <c r="I99" s="110" t="s">
        <v>357</v>
      </c>
    </row>
    <row r="100" spans="1:10" x14ac:dyDescent="0.3">
      <c r="A100" s="34">
        <v>880583</v>
      </c>
      <c r="B100" s="34" t="s">
        <v>1609</v>
      </c>
      <c r="C100" s="34">
        <v>519</v>
      </c>
      <c r="D100" s="196" t="s">
        <v>800</v>
      </c>
      <c r="E100" s="34">
        <v>294</v>
      </c>
      <c r="F100" s="198">
        <v>67</v>
      </c>
      <c r="G100" s="242">
        <v>9</v>
      </c>
      <c r="H100" s="110" t="s">
        <v>558</v>
      </c>
      <c r="I100" s="110" t="s">
        <v>559</v>
      </c>
    </row>
    <row r="101" spans="1:10" x14ac:dyDescent="0.3">
      <c r="A101" s="34">
        <v>880593</v>
      </c>
      <c r="B101" s="34" t="s">
        <v>1610</v>
      </c>
      <c r="C101" s="34">
        <v>509</v>
      </c>
      <c r="D101" s="196" t="s">
        <v>800</v>
      </c>
      <c r="E101" s="34">
        <v>247</v>
      </c>
      <c r="F101" s="198">
        <v>65</v>
      </c>
      <c r="G101" s="242">
        <v>4</v>
      </c>
      <c r="H101" s="110" t="s">
        <v>569</v>
      </c>
      <c r="I101" s="110" t="s">
        <v>829</v>
      </c>
    </row>
    <row r="102" spans="1:10" x14ac:dyDescent="0.3">
      <c r="A102" s="34">
        <v>880596</v>
      </c>
      <c r="B102" s="34" t="s">
        <v>1611</v>
      </c>
      <c r="D102" s="196" t="s">
        <v>800</v>
      </c>
      <c r="E102" s="34">
        <v>161</v>
      </c>
      <c r="F102" s="198">
        <v>46</v>
      </c>
      <c r="G102" s="242">
        <v>7</v>
      </c>
      <c r="H102" s="110" t="s">
        <v>574</v>
      </c>
      <c r="I102" s="110" t="s">
        <v>519</v>
      </c>
    </row>
    <row r="103" spans="1:10" s="54" customFormat="1" x14ac:dyDescent="0.3">
      <c r="A103" s="57">
        <v>880605</v>
      </c>
      <c r="B103" s="57" t="s">
        <v>1612</v>
      </c>
      <c r="C103" s="57">
        <v>517</v>
      </c>
      <c r="D103" s="199" t="s">
        <v>800</v>
      </c>
      <c r="E103" s="57">
        <v>208</v>
      </c>
      <c r="F103" s="250">
        <v>62</v>
      </c>
      <c r="G103" s="244">
        <v>2</v>
      </c>
      <c r="H103" s="111" t="s">
        <v>1438</v>
      </c>
      <c r="I103" s="111" t="s">
        <v>1439</v>
      </c>
    </row>
    <row r="104" spans="1:10" s="54" customFormat="1" x14ac:dyDescent="0.3">
      <c r="A104" s="155"/>
      <c r="B104" s="155"/>
      <c r="C104" s="155"/>
      <c r="D104" s="360"/>
      <c r="E104" s="155"/>
      <c r="F104" s="361"/>
      <c r="G104" s="362"/>
      <c r="H104" s="159"/>
      <c r="I104" s="159"/>
      <c r="J104" s="154"/>
    </row>
    <row r="105" spans="1:10" s="79" customFormat="1" x14ac:dyDescent="0.3">
      <c r="A105" s="226" t="s">
        <v>2386</v>
      </c>
      <c r="B105" s="226" t="s">
        <v>2387</v>
      </c>
      <c r="C105" s="226">
        <v>101</v>
      </c>
      <c r="D105" s="200"/>
      <c r="E105" s="226"/>
      <c r="F105" s="251"/>
      <c r="G105" s="245"/>
      <c r="H105" s="104"/>
      <c r="I105" s="104"/>
    </row>
    <row r="106" spans="1:10" s="83" customFormat="1" x14ac:dyDescent="0.3">
      <c r="A106" s="53"/>
      <c r="B106" s="53"/>
      <c r="C106" s="53"/>
      <c r="D106" s="257"/>
      <c r="E106" s="53"/>
      <c r="F106" s="252"/>
      <c r="G106" s="246"/>
      <c r="H106" s="82"/>
      <c r="I106" s="82"/>
    </row>
  </sheetData>
  <conditionalFormatting sqref="A70:K70 M70 A6:M7">
    <cfRule type="cellIs" dxfId="46" priority="6" operator="equal">
      <formula>"C8"</formula>
    </cfRule>
  </conditionalFormatting>
  <conditionalFormatting sqref="A61:M61">
    <cfRule type="cellIs" dxfId="45" priority="5" operator="equal">
      <formula>"C8"</formula>
    </cfRule>
  </conditionalFormatting>
  <conditionalFormatting sqref="A78:M78">
    <cfRule type="cellIs" dxfId="44" priority="4" operator="equal">
      <formula>"C8"</formula>
    </cfRule>
  </conditionalFormatting>
  <conditionalFormatting sqref="A38:L38">
    <cfRule type="cellIs" dxfId="43" priority="1" operator="equal">
      <formula>"C8"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48"/>
  <sheetViews>
    <sheetView topLeftCell="A132" zoomScale="140" zoomScaleNormal="140" workbookViewId="0">
      <selection activeCell="E148" sqref="E148"/>
    </sheetView>
  </sheetViews>
  <sheetFormatPr defaultRowHeight="15.75" x14ac:dyDescent="0.25"/>
  <cols>
    <col min="1" max="1" width="10.42578125" style="35" customWidth="1"/>
    <col min="2" max="3" width="9.140625" style="206"/>
    <col min="4" max="4" width="9.140625" style="38"/>
    <col min="5" max="5" width="9.140625" style="203"/>
    <col min="6" max="6" width="9.140625" style="365"/>
    <col min="7" max="7" width="9.140625" style="203"/>
    <col min="8" max="8" width="30.140625" style="347" customWidth="1"/>
    <col min="9" max="9" width="32.28515625" style="347" customWidth="1"/>
  </cols>
  <sheetData>
    <row r="1" spans="1:12" s="64" customFormat="1" x14ac:dyDescent="0.25">
      <c r="A1" s="65" t="s">
        <v>944</v>
      </c>
      <c r="B1" s="335"/>
      <c r="C1" s="335"/>
      <c r="D1" s="90" t="s">
        <v>102</v>
      </c>
      <c r="E1" s="340"/>
      <c r="F1" s="367"/>
      <c r="G1" s="340"/>
      <c r="H1" s="345"/>
      <c r="I1" s="345"/>
    </row>
    <row r="2" spans="1:12" s="39" customFormat="1" x14ac:dyDescent="0.25">
      <c r="A2" s="40" t="s">
        <v>915</v>
      </c>
      <c r="B2" s="336" t="s">
        <v>0</v>
      </c>
      <c r="C2" s="336" t="s">
        <v>1676</v>
      </c>
      <c r="D2" s="352" t="s">
        <v>804</v>
      </c>
      <c r="E2" s="341" t="s">
        <v>1</v>
      </c>
      <c r="F2" s="368" t="s">
        <v>811</v>
      </c>
      <c r="G2" s="341" t="s">
        <v>812</v>
      </c>
      <c r="H2" s="346" t="s">
        <v>709</v>
      </c>
      <c r="I2" s="346" t="s">
        <v>710</v>
      </c>
    </row>
    <row r="3" spans="1:12" s="170" customFormat="1" x14ac:dyDescent="0.25">
      <c r="A3" s="55">
        <v>880003</v>
      </c>
      <c r="B3" s="170" t="s">
        <v>2493</v>
      </c>
      <c r="C3" s="170">
        <v>301</v>
      </c>
      <c r="D3" s="117" t="s">
        <v>799</v>
      </c>
      <c r="E3" s="169">
        <v>159</v>
      </c>
      <c r="F3" s="369">
        <v>67</v>
      </c>
      <c r="G3" s="169">
        <v>1</v>
      </c>
      <c r="H3" s="208" t="s">
        <v>1924</v>
      </c>
      <c r="I3" s="208" t="s">
        <v>1621</v>
      </c>
    </row>
    <row r="4" spans="1:12" s="206" customFormat="1" ht="15" x14ac:dyDescent="0.25">
      <c r="A4" s="203">
        <v>880006</v>
      </c>
      <c r="B4" s="206" t="s">
        <v>2492</v>
      </c>
      <c r="C4" s="206">
        <v>298</v>
      </c>
      <c r="D4" s="357" t="s">
        <v>799</v>
      </c>
      <c r="E4" s="203">
        <v>17</v>
      </c>
      <c r="F4" s="365">
        <v>7</v>
      </c>
      <c r="G4" s="203">
        <v>1</v>
      </c>
      <c r="H4" s="347" t="s">
        <v>2489</v>
      </c>
      <c r="I4" s="347" t="s">
        <v>2490</v>
      </c>
    </row>
    <row r="5" spans="1:12" s="170" customFormat="1" x14ac:dyDescent="0.25">
      <c r="A5" s="55">
        <v>880024</v>
      </c>
      <c r="B5" s="170" t="s">
        <v>2473</v>
      </c>
      <c r="C5" s="170">
        <v>293</v>
      </c>
      <c r="D5" s="117" t="s">
        <v>799</v>
      </c>
      <c r="E5" s="169">
        <v>246</v>
      </c>
      <c r="F5" s="369">
        <v>67</v>
      </c>
      <c r="G5" s="169">
        <v>2</v>
      </c>
      <c r="H5" s="208" t="s">
        <v>2471</v>
      </c>
      <c r="I5" s="208" t="s">
        <v>2472</v>
      </c>
    </row>
    <row r="6" spans="1:12" x14ac:dyDescent="0.25">
      <c r="A6" s="35">
        <v>880031</v>
      </c>
      <c r="B6" s="206" t="s">
        <v>2491</v>
      </c>
      <c r="C6" s="206">
        <v>321</v>
      </c>
      <c r="D6" s="38" t="s">
        <v>799</v>
      </c>
      <c r="E6" s="203">
        <v>36</v>
      </c>
      <c r="F6" s="365">
        <v>3</v>
      </c>
      <c r="G6" s="203">
        <v>10</v>
      </c>
      <c r="H6" s="347" t="s">
        <v>2405</v>
      </c>
      <c r="I6" s="347" t="s">
        <v>793</v>
      </c>
    </row>
    <row r="7" spans="1:12" x14ac:dyDescent="0.25">
      <c r="A7" s="35">
        <v>880032</v>
      </c>
      <c r="B7" s="206" t="s">
        <v>1898</v>
      </c>
      <c r="C7" s="206">
        <v>477</v>
      </c>
      <c r="D7" s="38" t="s">
        <v>799</v>
      </c>
      <c r="E7" s="203">
        <v>2</v>
      </c>
      <c r="F7" s="365">
        <v>21</v>
      </c>
      <c r="G7" s="203">
        <v>5</v>
      </c>
      <c r="H7" s="347" t="s">
        <v>1899</v>
      </c>
      <c r="I7" s="347" t="s">
        <v>1900</v>
      </c>
    </row>
    <row r="8" spans="1:12" x14ac:dyDescent="0.25">
      <c r="A8" s="35">
        <v>880072</v>
      </c>
      <c r="B8" s="206" t="s">
        <v>2554</v>
      </c>
      <c r="C8" s="206">
        <v>293</v>
      </c>
      <c r="D8" s="38" t="s">
        <v>799</v>
      </c>
      <c r="E8" s="203">
        <v>43</v>
      </c>
      <c r="F8" s="365">
        <v>21</v>
      </c>
      <c r="G8" s="203">
        <v>5</v>
      </c>
      <c r="H8" s="347" t="s">
        <v>2555</v>
      </c>
      <c r="I8" s="347" t="s">
        <v>2553</v>
      </c>
    </row>
    <row r="9" spans="1:12" s="2" customFormat="1" x14ac:dyDescent="0.25">
      <c r="A9" s="140">
        <v>880073</v>
      </c>
      <c r="B9" s="337" t="s">
        <v>1481</v>
      </c>
      <c r="C9" s="350">
        <v>499</v>
      </c>
      <c r="D9" s="142" t="s">
        <v>799</v>
      </c>
      <c r="E9" s="28">
        <v>224</v>
      </c>
      <c r="F9" s="370">
        <v>65</v>
      </c>
      <c r="G9" s="366">
        <v>2</v>
      </c>
      <c r="H9" s="353" t="s">
        <v>1479</v>
      </c>
      <c r="I9" s="355" t="s">
        <v>1480</v>
      </c>
      <c r="J9" s="105"/>
      <c r="K9" s="105"/>
      <c r="L9" s="105"/>
    </row>
    <row r="10" spans="1:12" x14ac:dyDescent="0.25">
      <c r="A10" s="55">
        <v>880529</v>
      </c>
      <c r="B10" s="206" t="s">
        <v>1482</v>
      </c>
      <c r="C10" s="206">
        <v>498</v>
      </c>
      <c r="D10" s="38" t="s">
        <v>799</v>
      </c>
      <c r="E10" s="203">
        <v>286</v>
      </c>
      <c r="F10" s="365">
        <v>70</v>
      </c>
      <c r="G10" s="203">
        <v>8</v>
      </c>
      <c r="H10" s="347" t="s">
        <v>721</v>
      </c>
      <c r="I10" s="347" t="s">
        <v>722</v>
      </c>
      <c r="J10" s="185"/>
      <c r="K10" s="54"/>
      <c r="L10" s="54"/>
    </row>
    <row r="11" spans="1:12" x14ac:dyDescent="0.25">
      <c r="A11" s="55">
        <v>880066</v>
      </c>
      <c r="B11" s="206" t="s">
        <v>1483</v>
      </c>
      <c r="C11" s="206">
        <v>497</v>
      </c>
      <c r="D11" s="38" t="s">
        <v>799</v>
      </c>
      <c r="E11" s="203">
        <v>24</v>
      </c>
      <c r="F11" s="365">
        <v>22</v>
      </c>
      <c r="G11" s="203">
        <v>7</v>
      </c>
      <c r="H11" s="347" t="s">
        <v>75</v>
      </c>
      <c r="I11" s="347" t="s">
        <v>76</v>
      </c>
    </row>
    <row r="12" spans="1:12" x14ac:dyDescent="0.25">
      <c r="A12" s="35">
        <v>880078</v>
      </c>
      <c r="B12" s="206" t="s">
        <v>2433</v>
      </c>
      <c r="C12" s="206">
        <v>496</v>
      </c>
      <c r="D12" s="38" t="s">
        <v>799</v>
      </c>
      <c r="E12" s="203">
        <v>98</v>
      </c>
      <c r="F12" s="365">
        <v>10</v>
      </c>
      <c r="G12" s="203">
        <v>10</v>
      </c>
      <c r="H12" s="347" t="s">
        <v>88</v>
      </c>
      <c r="I12" s="347" t="s">
        <v>84</v>
      </c>
    </row>
    <row r="13" spans="1:12" x14ac:dyDescent="0.25">
      <c r="A13" s="35">
        <v>880079</v>
      </c>
      <c r="B13" s="206" t="s">
        <v>2432</v>
      </c>
      <c r="C13" s="206">
        <v>495</v>
      </c>
      <c r="D13" s="38" t="s">
        <v>799</v>
      </c>
      <c r="E13" s="203">
        <v>103</v>
      </c>
      <c r="F13" s="365">
        <v>44</v>
      </c>
      <c r="G13" s="203">
        <v>4</v>
      </c>
      <c r="H13" s="347" t="s">
        <v>89</v>
      </c>
      <c r="I13" s="347" t="s">
        <v>90</v>
      </c>
    </row>
    <row r="14" spans="1:12" x14ac:dyDescent="0.25">
      <c r="A14" s="35">
        <v>880081</v>
      </c>
      <c r="B14" s="203" t="s">
        <v>2431</v>
      </c>
      <c r="C14" s="204">
        <v>594</v>
      </c>
      <c r="D14" s="328" t="s">
        <v>799</v>
      </c>
      <c r="E14" s="203">
        <v>186</v>
      </c>
      <c r="F14" s="371">
        <v>27</v>
      </c>
      <c r="G14" s="205">
        <v>3</v>
      </c>
      <c r="H14" s="347" t="s">
        <v>2429</v>
      </c>
      <c r="I14" s="347" t="s">
        <v>2430</v>
      </c>
    </row>
    <row r="15" spans="1:12" x14ac:dyDescent="0.25">
      <c r="A15" s="35">
        <v>880085</v>
      </c>
      <c r="B15" s="206" t="s">
        <v>2434</v>
      </c>
      <c r="C15" s="206">
        <v>494</v>
      </c>
      <c r="D15" s="38" t="s">
        <v>799</v>
      </c>
      <c r="E15" s="203">
        <v>79</v>
      </c>
      <c r="F15" s="365">
        <v>28</v>
      </c>
      <c r="G15" s="203">
        <v>10</v>
      </c>
      <c r="H15" s="347" t="s">
        <v>94</v>
      </c>
      <c r="I15" s="347" t="s">
        <v>95</v>
      </c>
    </row>
    <row r="16" spans="1:12" x14ac:dyDescent="0.25">
      <c r="A16" s="35">
        <v>880089</v>
      </c>
      <c r="B16" s="206" t="s">
        <v>2435</v>
      </c>
      <c r="C16" s="206">
        <v>492</v>
      </c>
      <c r="D16" s="38" t="s">
        <v>799</v>
      </c>
      <c r="E16" s="203">
        <v>190</v>
      </c>
      <c r="F16" s="365">
        <v>8</v>
      </c>
      <c r="G16" s="203">
        <v>6</v>
      </c>
      <c r="H16" s="347" t="s">
        <v>86</v>
      </c>
      <c r="I16" s="347" t="s">
        <v>84</v>
      </c>
    </row>
    <row r="17" spans="1:9" x14ac:dyDescent="0.25">
      <c r="A17" s="35">
        <v>880090</v>
      </c>
      <c r="B17" s="206" t="s">
        <v>2436</v>
      </c>
      <c r="C17" s="206">
        <v>491</v>
      </c>
      <c r="D17" s="38" t="s">
        <v>799</v>
      </c>
      <c r="E17" s="203">
        <v>4</v>
      </c>
      <c r="F17" s="365">
        <v>24</v>
      </c>
      <c r="G17" s="203">
        <v>9</v>
      </c>
      <c r="H17" s="347" t="s">
        <v>101</v>
      </c>
      <c r="I17" s="347" t="s">
        <v>102</v>
      </c>
    </row>
    <row r="18" spans="1:9" x14ac:dyDescent="0.25">
      <c r="A18" s="35">
        <v>880092</v>
      </c>
      <c r="B18" s="206" t="s">
        <v>830</v>
      </c>
      <c r="C18" s="206">
        <v>490</v>
      </c>
      <c r="D18" s="38" t="s">
        <v>799</v>
      </c>
      <c r="E18" s="203">
        <v>6</v>
      </c>
      <c r="F18" s="365">
        <v>22</v>
      </c>
      <c r="G18" s="203">
        <v>1</v>
      </c>
      <c r="H18" s="347" t="s">
        <v>82</v>
      </c>
      <c r="I18" s="347" t="s">
        <v>103</v>
      </c>
    </row>
    <row r="19" spans="1:9" x14ac:dyDescent="0.25">
      <c r="A19" s="35">
        <v>880093</v>
      </c>
      <c r="B19" s="206" t="s">
        <v>867</v>
      </c>
      <c r="C19" s="206">
        <v>489</v>
      </c>
      <c r="D19" s="38" t="s">
        <v>799</v>
      </c>
      <c r="E19" s="203">
        <v>94</v>
      </c>
      <c r="F19" s="365">
        <v>26</v>
      </c>
      <c r="G19" s="203">
        <v>6</v>
      </c>
      <c r="H19" s="347" t="s">
        <v>104</v>
      </c>
      <c r="I19" s="347" t="s">
        <v>105</v>
      </c>
    </row>
    <row r="20" spans="1:9" x14ac:dyDescent="0.25">
      <c r="A20" s="35">
        <v>880095</v>
      </c>
      <c r="B20" s="206" t="s">
        <v>868</v>
      </c>
      <c r="C20" s="206">
        <v>488</v>
      </c>
      <c r="D20" s="38" t="s">
        <v>799</v>
      </c>
      <c r="E20" s="203">
        <v>244</v>
      </c>
      <c r="F20" s="365">
        <v>63</v>
      </c>
      <c r="G20" s="203" t="s">
        <v>2438</v>
      </c>
      <c r="H20" s="347" t="s">
        <v>106</v>
      </c>
      <c r="I20" s="347" t="s">
        <v>102</v>
      </c>
    </row>
    <row r="21" spans="1:9" x14ac:dyDescent="0.25">
      <c r="A21" s="35">
        <v>880096</v>
      </c>
      <c r="B21" s="206" t="s">
        <v>869</v>
      </c>
      <c r="C21" s="206">
        <v>487</v>
      </c>
      <c r="D21" s="38" t="s">
        <v>799</v>
      </c>
      <c r="E21" s="203">
        <v>7</v>
      </c>
      <c r="F21" s="365">
        <v>25</v>
      </c>
      <c r="G21" s="203">
        <v>10</v>
      </c>
      <c r="H21" s="347" t="s">
        <v>107</v>
      </c>
      <c r="I21" s="347" t="s">
        <v>102</v>
      </c>
    </row>
    <row r="22" spans="1:9" x14ac:dyDescent="0.25">
      <c r="A22" s="35">
        <v>880100</v>
      </c>
      <c r="B22" s="206" t="s">
        <v>870</v>
      </c>
      <c r="C22" s="206">
        <v>486</v>
      </c>
      <c r="D22" s="38" t="s">
        <v>799</v>
      </c>
      <c r="E22" s="203">
        <v>214</v>
      </c>
      <c r="F22" s="365">
        <v>65</v>
      </c>
      <c r="G22" s="203">
        <v>1</v>
      </c>
      <c r="H22" s="347" t="s">
        <v>111</v>
      </c>
      <c r="I22" s="347" t="s">
        <v>102</v>
      </c>
    </row>
    <row r="23" spans="1:9" x14ac:dyDescent="0.25">
      <c r="A23" s="35">
        <v>880106</v>
      </c>
      <c r="B23" s="206" t="s">
        <v>871</v>
      </c>
      <c r="C23" s="206">
        <v>485</v>
      </c>
      <c r="D23" s="38" t="s">
        <v>799</v>
      </c>
      <c r="E23" s="203">
        <v>202</v>
      </c>
      <c r="F23" s="365">
        <v>43</v>
      </c>
      <c r="G23" s="203">
        <v>4</v>
      </c>
      <c r="H23" s="347" t="s">
        <v>820</v>
      </c>
      <c r="I23" s="347" t="s">
        <v>102</v>
      </c>
    </row>
    <row r="24" spans="1:9" x14ac:dyDescent="0.25">
      <c r="A24" s="35">
        <v>880108</v>
      </c>
      <c r="B24" s="206" t="s">
        <v>872</v>
      </c>
      <c r="C24" s="206">
        <v>484</v>
      </c>
      <c r="D24" s="38" t="s">
        <v>799</v>
      </c>
      <c r="E24" s="203">
        <v>203</v>
      </c>
      <c r="F24" s="365">
        <v>43</v>
      </c>
      <c r="G24" s="203">
        <v>9</v>
      </c>
      <c r="H24" s="347" t="s">
        <v>732</v>
      </c>
    </row>
    <row r="25" spans="1:9" x14ac:dyDescent="0.25">
      <c r="A25" s="35">
        <v>880109</v>
      </c>
      <c r="B25" s="206" t="s">
        <v>831</v>
      </c>
      <c r="C25" s="206">
        <v>483</v>
      </c>
      <c r="D25" s="38" t="s">
        <v>799</v>
      </c>
      <c r="E25" s="203">
        <v>205</v>
      </c>
      <c r="F25" s="365">
        <v>64</v>
      </c>
      <c r="G25" s="203">
        <v>4</v>
      </c>
      <c r="H25" s="347" t="s">
        <v>733</v>
      </c>
      <c r="I25" s="347" t="s">
        <v>734</v>
      </c>
    </row>
    <row r="26" spans="1:9" x14ac:dyDescent="0.25">
      <c r="A26" s="35">
        <v>880112</v>
      </c>
      <c r="B26" s="206" t="s">
        <v>832</v>
      </c>
      <c r="C26" s="206">
        <v>482</v>
      </c>
      <c r="D26" s="38" t="s">
        <v>799</v>
      </c>
      <c r="E26" s="203">
        <v>300</v>
      </c>
      <c r="F26" s="365">
        <v>70</v>
      </c>
      <c r="G26" s="203">
        <v>10</v>
      </c>
      <c r="H26" s="347" t="s">
        <v>120</v>
      </c>
      <c r="I26" s="347" t="s">
        <v>821</v>
      </c>
    </row>
    <row r="27" spans="1:9" x14ac:dyDescent="0.25">
      <c r="A27" s="35">
        <v>880119</v>
      </c>
      <c r="B27" s="206" t="s">
        <v>833</v>
      </c>
      <c r="C27" s="206">
        <v>481</v>
      </c>
      <c r="D27" s="38" t="s">
        <v>799</v>
      </c>
      <c r="E27" s="203">
        <v>299</v>
      </c>
      <c r="F27" s="365">
        <v>66</v>
      </c>
      <c r="G27" s="203">
        <v>1</v>
      </c>
      <c r="H27" s="347" t="s">
        <v>128</v>
      </c>
      <c r="I27" s="347" t="s">
        <v>129</v>
      </c>
    </row>
    <row r="28" spans="1:9" x14ac:dyDescent="0.25">
      <c r="A28" s="35">
        <v>880121</v>
      </c>
      <c r="B28" s="206" t="s">
        <v>834</v>
      </c>
      <c r="C28" s="206">
        <v>480</v>
      </c>
      <c r="D28" s="38" t="s">
        <v>799</v>
      </c>
      <c r="E28" s="203">
        <v>298</v>
      </c>
      <c r="F28" s="365">
        <v>70</v>
      </c>
      <c r="G28" s="203">
        <v>6</v>
      </c>
      <c r="H28" s="347" t="s">
        <v>130</v>
      </c>
      <c r="I28" s="347" t="s">
        <v>102</v>
      </c>
    </row>
    <row r="29" spans="1:9" x14ac:dyDescent="0.25">
      <c r="A29" s="35">
        <v>880122</v>
      </c>
      <c r="B29" s="206" t="s">
        <v>835</v>
      </c>
      <c r="C29" s="206">
        <v>479</v>
      </c>
      <c r="D29" s="38" t="s">
        <v>799</v>
      </c>
      <c r="E29" s="203">
        <v>208</v>
      </c>
      <c r="F29" s="365">
        <v>65</v>
      </c>
      <c r="G29" s="203">
        <v>4</v>
      </c>
      <c r="H29" s="347" t="s">
        <v>54</v>
      </c>
      <c r="I29" s="347" t="s">
        <v>97</v>
      </c>
    </row>
    <row r="30" spans="1:9" x14ac:dyDescent="0.25">
      <c r="A30" s="35">
        <v>880123</v>
      </c>
      <c r="B30" s="206" t="s">
        <v>836</v>
      </c>
      <c r="C30" s="206">
        <v>478</v>
      </c>
      <c r="D30" s="38" t="s">
        <v>799</v>
      </c>
      <c r="E30" s="203">
        <v>297</v>
      </c>
      <c r="F30" s="365">
        <v>67</v>
      </c>
      <c r="G30" s="203">
        <v>5</v>
      </c>
      <c r="H30" s="347" t="s">
        <v>131</v>
      </c>
      <c r="I30" s="347" t="s">
        <v>102</v>
      </c>
    </row>
    <row r="31" spans="1:9" x14ac:dyDescent="0.25">
      <c r="A31" s="35">
        <v>880124</v>
      </c>
      <c r="B31" s="206" t="s">
        <v>837</v>
      </c>
      <c r="C31" s="206">
        <v>477</v>
      </c>
      <c r="D31" s="38" t="s">
        <v>799</v>
      </c>
      <c r="E31" s="203">
        <v>2</v>
      </c>
      <c r="F31" s="365">
        <v>21</v>
      </c>
      <c r="G31" s="203">
        <v>5</v>
      </c>
      <c r="H31" s="347" t="s">
        <v>132</v>
      </c>
      <c r="I31" s="347" t="s">
        <v>103</v>
      </c>
    </row>
    <row r="32" spans="1:9" x14ac:dyDescent="0.25">
      <c r="A32" s="35">
        <v>880125</v>
      </c>
      <c r="B32" s="206" t="s">
        <v>2527</v>
      </c>
      <c r="C32" s="206">
        <v>476</v>
      </c>
      <c r="D32" s="38" t="s">
        <v>799</v>
      </c>
      <c r="E32" s="203">
        <v>77</v>
      </c>
      <c r="F32" s="365">
        <v>10</v>
      </c>
      <c r="G32" s="203">
        <v>4</v>
      </c>
      <c r="H32" s="347" t="s">
        <v>133</v>
      </c>
      <c r="I32" s="347" t="s">
        <v>134</v>
      </c>
    </row>
    <row r="33" spans="1:9" x14ac:dyDescent="0.25">
      <c r="A33" s="35">
        <v>880126</v>
      </c>
      <c r="B33" s="206" t="s">
        <v>2526</v>
      </c>
      <c r="C33" s="206">
        <v>415</v>
      </c>
      <c r="D33" s="38" t="s">
        <v>799</v>
      </c>
      <c r="E33" s="203">
        <v>295</v>
      </c>
      <c r="F33" s="365">
        <v>46</v>
      </c>
      <c r="G33" s="203">
        <v>5</v>
      </c>
      <c r="H33" s="347" t="s">
        <v>2528</v>
      </c>
      <c r="I33" s="347" t="s">
        <v>2442</v>
      </c>
    </row>
    <row r="34" spans="1:9" x14ac:dyDescent="0.25">
      <c r="A34" s="35">
        <v>880128</v>
      </c>
      <c r="B34" s="206" t="s">
        <v>838</v>
      </c>
      <c r="C34" s="206">
        <v>474</v>
      </c>
      <c r="D34" s="38" t="s">
        <v>799</v>
      </c>
      <c r="E34" s="203">
        <v>287</v>
      </c>
      <c r="F34" s="365">
        <v>66</v>
      </c>
      <c r="G34" s="203">
        <v>4</v>
      </c>
      <c r="H34" s="347" t="s">
        <v>135</v>
      </c>
      <c r="I34" s="347" t="s">
        <v>102</v>
      </c>
    </row>
    <row r="35" spans="1:9" x14ac:dyDescent="0.25">
      <c r="A35" s="35">
        <v>880129</v>
      </c>
      <c r="B35" s="206" t="s">
        <v>839</v>
      </c>
      <c r="C35" s="206">
        <v>473</v>
      </c>
      <c r="D35" s="38" t="s">
        <v>799</v>
      </c>
      <c r="E35" s="203">
        <v>210</v>
      </c>
      <c r="F35" s="365">
        <v>62</v>
      </c>
      <c r="G35" s="203">
        <v>9</v>
      </c>
      <c r="H35" s="347" t="s">
        <v>136</v>
      </c>
      <c r="I35" s="347" t="s">
        <v>137</v>
      </c>
    </row>
    <row r="36" spans="1:9" x14ac:dyDescent="0.25">
      <c r="A36" s="35">
        <v>880130</v>
      </c>
      <c r="B36" s="206" t="s">
        <v>840</v>
      </c>
      <c r="C36" s="206">
        <v>472</v>
      </c>
      <c r="D36" s="38" t="s">
        <v>799</v>
      </c>
      <c r="E36" s="203">
        <v>93</v>
      </c>
      <c r="F36" s="365">
        <v>8</v>
      </c>
      <c r="G36" s="203">
        <v>2</v>
      </c>
      <c r="H36" s="347" t="s">
        <v>138</v>
      </c>
      <c r="I36" s="347" t="s">
        <v>139</v>
      </c>
    </row>
    <row r="37" spans="1:9" x14ac:dyDescent="0.25">
      <c r="A37" s="35">
        <v>880133</v>
      </c>
      <c r="B37" s="206" t="s">
        <v>1979</v>
      </c>
      <c r="D37" s="38" t="s">
        <v>799</v>
      </c>
      <c r="E37" s="203">
        <v>58</v>
      </c>
      <c r="F37" s="365">
        <v>10</v>
      </c>
      <c r="G37" s="203">
        <v>9</v>
      </c>
      <c r="H37" s="347" t="s">
        <v>1960</v>
      </c>
      <c r="I37" s="347" t="s">
        <v>1649</v>
      </c>
    </row>
    <row r="38" spans="1:9" x14ac:dyDescent="0.25">
      <c r="A38" s="35">
        <v>880147</v>
      </c>
      <c r="B38" s="206" t="s">
        <v>841</v>
      </c>
      <c r="C38" s="206">
        <v>373</v>
      </c>
      <c r="D38" s="38" t="s">
        <v>799</v>
      </c>
      <c r="E38" s="203">
        <v>80</v>
      </c>
      <c r="F38" s="365">
        <v>26</v>
      </c>
      <c r="G38" s="203">
        <v>6</v>
      </c>
      <c r="H38" s="347" t="s">
        <v>1836</v>
      </c>
      <c r="I38" s="347" t="s">
        <v>1837</v>
      </c>
    </row>
    <row r="39" spans="1:9" x14ac:dyDescent="0.25">
      <c r="A39" s="35">
        <v>880148</v>
      </c>
      <c r="B39" s="206" t="s">
        <v>842</v>
      </c>
      <c r="C39" s="206">
        <v>469</v>
      </c>
      <c r="D39" s="38" t="s">
        <v>799</v>
      </c>
      <c r="E39" s="203">
        <v>78</v>
      </c>
      <c r="F39" s="365">
        <v>10</v>
      </c>
      <c r="G39" s="203">
        <v>6</v>
      </c>
      <c r="H39" s="347" t="s">
        <v>151</v>
      </c>
      <c r="I39" s="347" t="s">
        <v>91</v>
      </c>
    </row>
    <row r="40" spans="1:9" x14ac:dyDescent="0.25">
      <c r="A40" s="35">
        <v>880151</v>
      </c>
      <c r="B40" s="206" t="s">
        <v>1829</v>
      </c>
      <c r="C40" s="206">
        <v>470</v>
      </c>
      <c r="D40" s="38" t="s">
        <v>799</v>
      </c>
      <c r="E40" s="203">
        <v>186</v>
      </c>
      <c r="F40" s="365">
        <v>49</v>
      </c>
      <c r="G40" s="203">
        <v>8</v>
      </c>
      <c r="H40" s="347" t="s">
        <v>2428</v>
      </c>
      <c r="I40" s="347" t="s">
        <v>2349</v>
      </c>
    </row>
    <row r="41" spans="1:9" x14ac:dyDescent="0.25">
      <c r="A41" s="35">
        <v>880153</v>
      </c>
      <c r="B41" s="206" t="s">
        <v>1032</v>
      </c>
      <c r="C41" s="206">
        <v>468</v>
      </c>
      <c r="D41" s="38" t="s">
        <v>799</v>
      </c>
      <c r="E41" s="203">
        <v>276</v>
      </c>
      <c r="F41" s="365">
        <v>47</v>
      </c>
      <c r="G41" s="203">
        <v>1</v>
      </c>
      <c r="H41" s="347" t="s">
        <v>1033</v>
      </c>
      <c r="I41" s="347" t="s">
        <v>962</v>
      </c>
    </row>
    <row r="42" spans="1:9" x14ac:dyDescent="0.25">
      <c r="A42" s="35">
        <v>880154</v>
      </c>
      <c r="B42" s="206" t="s">
        <v>843</v>
      </c>
      <c r="C42" s="206">
        <v>467</v>
      </c>
      <c r="D42" s="38" t="s">
        <v>799</v>
      </c>
      <c r="E42" s="203">
        <v>120</v>
      </c>
      <c r="F42" s="365">
        <v>62</v>
      </c>
      <c r="G42" s="203">
        <v>2</v>
      </c>
      <c r="H42" s="347" t="s">
        <v>157</v>
      </c>
      <c r="I42" s="347" t="s">
        <v>158</v>
      </c>
    </row>
    <row r="43" spans="1:9" x14ac:dyDescent="0.25">
      <c r="A43" s="35">
        <v>880156</v>
      </c>
      <c r="B43" s="206" t="s">
        <v>844</v>
      </c>
      <c r="C43" s="206">
        <v>466</v>
      </c>
      <c r="D43" s="38" t="s">
        <v>799</v>
      </c>
      <c r="E43" s="203">
        <v>8</v>
      </c>
      <c r="F43" s="365">
        <v>21</v>
      </c>
      <c r="G43" s="203">
        <v>3</v>
      </c>
      <c r="H43" s="347" t="s">
        <v>159</v>
      </c>
      <c r="I43" s="347" t="s">
        <v>103</v>
      </c>
    </row>
    <row r="44" spans="1:9" x14ac:dyDescent="0.25">
      <c r="A44" s="35">
        <v>880162</v>
      </c>
      <c r="B44" s="206" t="s">
        <v>879</v>
      </c>
      <c r="C44" s="206">
        <v>465</v>
      </c>
      <c r="D44" s="38" t="s">
        <v>799</v>
      </c>
      <c r="E44" s="203">
        <v>101</v>
      </c>
      <c r="F44" s="365">
        <v>22</v>
      </c>
      <c r="G44" s="203">
        <v>4</v>
      </c>
      <c r="H44" s="347" t="s">
        <v>165</v>
      </c>
      <c r="I44" s="347" t="s">
        <v>103</v>
      </c>
    </row>
    <row r="45" spans="1:9" x14ac:dyDescent="0.25">
      <c r="A45" s="35">
        <v>880164</v>
      </c>
      <c r="B45" s="206" t="s">
        <v>880</v>
      </c>
      <c r="C45" s="206">
        <v>464</v>
      </c>
      <c r="D45" s="38" t="s">
        <v>799</v>
      </c>
      <c r="E45" s="203">
        <v>282</v>
      </c>
      <c r="F45" s="365">
        <v>66</v>
      </c>
      <c r="G45" s="203">
        <v>5</v>
      </c>
      <c r="H45" s="347" t="s">
        <v>166</v>
      </c>
      <c r="I45" s="347" t="s">
        <v>167</v>
      </c>
    </row>
    <row r="46" spans="1:9" x14ac:dyDescent="0.25">
      <c r="A46" s="35">
        <v>880166</v>
      </c>
      <c r="B46" s="206" t="s">
        <v>881</v>
      </c>
      <c r="C46" s="206">
        <v>463</v>
      </c>
      <c r="D46" s="38" t="s">
        <v>799</v>
      </c>
      <c r="E46" s="203">
        <v>219</v>
      </c>
      <c r="F46" s="365">
        <v>65</v>
      </c>
      <c r="G46" s="203">
        <v>9</v>
      </c>
      <c r="H46" s="347" t="s">
        <v>170</v>
      </c>
      <c r="I46" s="347" t="s">
        <v>171</v>
      </c>
    </row>
    <row r="47" spans="1:9" x14ac:dyDescent="0.25">
      <c r="A47" s="35">
        <v>880172</v>
      </c>
      <c r="B47" s="206" t="s">
        <v>882</v>
      </c>
      <c r="C47" s="206">
        <v>462</v>
      </c>
      <c r="D47" s="38" t="s">
        <v>799</v>
      </c>
      <c r="E47" s="203">
        <v>204</v>
      </c>
      <c r="F47" s="365">
        <v>44</v>
      </c>
      <c r="G47" s="203">
        <v>7</v>
      </c>
      <c r="H47" s="347" t="s">
        <v>180</v>
      </c>
      <c r="I47" s="347" t="s">
        <v>124</v>
      </c>
    </row>
    <row r="48" spans="1:9" s="206" customFormat="1" ht="15" x14ac:dyDescent="0.25">
      <c r="A48" s="203">
        <v>880174</v>
      </c>
      <c r="B48" s="206" t="s">
        <v>2443</v>
      </c>
      <c r="C48" s="206">
        <v>276</v>
      </c>
      <c r="D48" s="357" t="s">
        <v>799</v>
      </c>
      <c r="E48" s="203">
        <v>183</v>
      </c>
      <c r="F48" s="365">
        <v>46</v>
      </c>
      <c r="G48" s="203">
        <v>4</v>
      </c>
      <c r="H48" s="206" t="s">
        <v>2441</v>
      </c>
      <c r="I48" s="206" t="s">
        <v>2442</v>
      </c>
    </row>
    <row r="49" spans="1:9" s="207" customFormat="1" x14ac:dyDescent="0.25">
      <c r="A49" s="35">
        <v>880179</v>
      </c>
      <c r="B49" s="203" t="s">
        <v>2447</v>
      </c>
      <c r="C49" s="204">
        <v>53</v>
      </c>
      <c r="D49" s="358" t="s">
        <v>799</v>
      </c>
      <c r="E49" s="203">
        <v>220</v>
      </c>
      <c r="F49" s="365">
        <v>65</v>
      </c>
      <c r="G49" s="203">
        <v>5</v>
      </c>
      <c r="H49" s="206" t="s">
        <v>2446</v>
      </c>
      <c r="I49" s="206" t="s">
        <v>2445</v>
      </c>
    </row>
    <row r="50" spans="1:9" x14ac:dyDescent="0.25">
      <c r="A50" s="35">
        <v>880183</v>
      </c>
      <c r="B50" s="206" t="s">
        <v>1080</v>
      </c>
      <c r="C50" s="206">
        <v>461</v>
      </c>
      <c r="D50" s="38" t="s">
        <v>799</v>
      </c>
      <c r="E50" s="203">
        <v>100</v>
      </c>
      <c r="F50" s="365">
        <v>28</v>
      </c>
      <c r="G50" s="203">
        <v>3</v>
      </c>
      <c r="H50" s="347" t="s">
        <v>1081</v>
      </c>
      <c r="I50" s="347" t="s">
        <v>1082</v>
      </c>
    </row>
    <row r="51" spans="1:9" x14ac:dyDescent="0.25">
      <c r="A51" s="35">
        <v>880188</v>
      </c>
      <c r="B51" s="206" t="s">
        <v>883</v>
      </c>
      <c r="C51" s="206">
        <v>460</v>
      </c>
      <c r="D51" s="38" t="s">
        <v>799</v>
      </c>
      <c r="E51" s="203">
        <v>209</v>
      </c>
      <c r="F51" s="365">
        <v>44</v>
      </c>
      <c r="G51" s="203">
        <v>3</v>
      </c>
      <c r="H51" s="347" t="s">
        <v>190</v>
      </c>
      <c r="I51" s="347" t="s">
        <v>102</v>
      </c>
    </row>
    <row r="52" spans="1:9" x14ac:dyDescent="0.25">
      <c r="A52" s="35">
        <v>880194</v>
      </c>
      <c r="B52" s="206" t="s">
        <v>1910</v>
      </c>
      <c r="C52" s="206">
        <v>317</v>
      </c>
      <c r="D52" s="38" t="s">
        <v>799</v>
      </c>
      <c r="E52" s="203">
        <v>261</v>
      </c>
      <c r="F52" s="365">
        <v>66</v>
      </c>
      <c r="G52" s="203">
        <v>3</v>
      </c>
      <c r="H52" s="347" t="s">
        <v>1911</v>
      </c>
      <c r="I52" s="347" t="s">
        <v>962</v>
      </c>
    </row>
    <row r="53" spans="1:9" x14ac:dyDescent="0.25">
      <c r="A53" s="35">
        <v>880198</v>
      </c>
      <c r="B53" s="206" t="s">
        <v>884</v>
      </c>
      <c r="C53" s="206">
        <v>459</v>
      </c>
      <c r="D53" s="38" t="s">
        <v>799</v>
      </c>
      <c r="E53" s="203">
        <v>215</v>
      </c>
      <c r="F53" s="365">
        <v>62</v>
      </c>
      <c r="G53" s="203">
        <v>7</v>
      </c>
      <c r="H53" s="347" t="s">
        <v>120</v>
      </c>
      <c r="I53" s="347" t="s">
        <v>137</v>
      </c>
    </row>
    <row r="54" spans="1:9" x14ac:dyDescent="0.25">
      <c r="A54" s="35">
        <v>880210</v>
      </c>
      <c r="B54" s="206" t="s">
        <v>1937</v>
      </c>
      <c r="C54" s="206">
        <v>319</v>
      </c>
      <c r="D54" s="38" t="s">
        <v>799</v>
      </c>
      <c r="E54" s="203">
        <v>253</v>
      </c>
      <c r="F54" s="365">
        <v>49</v>
      </c>
      <c r="G54" s="203">
        <v>7</v>
      </c>
      <c r="H54" s="347" t="s">
        <v>1932</v>
      </c>
      <c r="I54" s="347" t="s">
        <v>1938</v>
      </c>
    </row>
    <row r="55" spans="1:9" x14ac:dyDescent="0.25">
      <c r="A55" s="35">
        <v>880213</v>
      </c>
      <c r="B55" s="206" t="s">
        <v>885</v>
      </c>
      <c r="C55" s="206">
        <v>458</v>
      </c>
      <c r="D55" s="38" t="s">
        <v>799</v>
      </c>
      <c r="E55" s="203">
        <v>102</v>
      </c>
      <c r="F55" s="365">
        <v>44</v>
      </c>
      <c r="G55" s="203">
        <v>10</v>
      </c>
      <c r="H55" s="347" t="s">
        <v>208</v>
      </c>
      <c r="I55" s="347" t="s">
        <v>209</v>
      </c>
    </row>
    <row r="56" spans="1:9" x14ac:dyDescent="0.25">
      <c r="A56" s="35">
        <v>880221</v>
      </c>
      <c r="B56" s="206" t="s">
        <v>2371</v>
      </c>
      <c r="C56" s="206">
        <v>547</v>
      </c>
      <c r="D56" s="38" t="s">
        <v>799</v>
      </c>
      <c r="E56" s="203">
        <v>293</v>
      </c>
      <c r="F56" s="365">
        <v>66</v>
      </c>
      <c r="G56" s="203">
        <v>10</v>
      </c>
      <c r="H56" s="347" t="s">
        <v>2372</v>
      </c>
      <c r="I56" s="347" t="s">
        <v>2303</v>
      </c>
    </row>
    <row r="57" spans="1:9" x14ac:dyDescent="0.25">
      <c r="A57" s="35">
        <v>880222</v>
      </c>
      <c r="B57" s="206" t="s">
        <v>1974</v>
      </c>
      <c r="C57" s="206">
        <v>507</v>
      </c>
      <c r="D57" s="38" t="s">
        <v>799</v>
      </c>
      <c r="E57" s="203">
        <v>3</v>
      </c>
      <c r="F57" s="365">
        <v>23</v>
      </c>
      <c r="G57" s="203">
        <v>2</v>
      </c>
      <c r="H57" s="347" t="s">
        <v>1975</v>
      </c>
      <c r="I57" s="347" t="s">
        <v>1976</v>
      </c>
    </row>
    <row r="58" spans="1:9" x14ac:dyDescent="0.25">
      <c r="A58" s="35">
        <v>880228</v>
      </c>
      <c r="B58" s="206" t="s">
        <v>886</v>
      </c>
      <c r="C58" s="206">
        <v>456</v>
      </c>
      <c r="D58" s="38" t="s">
        <v>799</v>
      </c>
      <c r="E58" s="203">
        <v>292</v>
      </c>
      <c r="F58" s="365">
        <v>67</v>
      </c>
      <c r="G58" s="203">
        <v>7</v>
      </c>
      <c r="H58" s="347" t="s">
        <v>225</v>
      </c>
      <c r="I58" s="347" t="s">
        <v>226</v>
      </c>
    </row>
    <row r="59" spans="1:9" x14ac:dyDescent="0.25">
      <c r="A59" s="35">
        <v>880230</v>
      </c>
      <c r="B59" s="206" t="s">
        <v>887</v>
      </c>
      <c r="C59" s="206">
        <v>455</v>
      </c>
      <c r="D59" s="38" t="s">
        <v>799</v>
      </c>
      <c r="E59" s="203">
        <v>105</v>
      </c>
      <c r="F59" s="365">
        <v>44</v>
      </c>
      <c r="G59" s="203">
        <v>2</v>
      </c>
      <c r="H59" s="347" t="s">
        <v>227</v>
      </c>
      <c r="I59" s="347" t="s">
        <v>228</v>
      </c>
    </row>
    <row r="60" spans="1:9" x14ac:dyDescent="0.25">
      <c r="A60" s="35">
        <v>880231</v>
      </c>
      <c r="B60" s="206" t="s">
        <v>888</v>
      </c>
      <c r="C60" s="206">
        <v>454</v>
      </c>
      <c r="D60" s="38" t="s">
        <v>799</v>
      </c>
      <c r="E60" s="203">
        <v>206</v>
      </c>
      <c r="F60" s="365">
        <v>45</v>
      </c>
      <c r="G60" s="203">
        <v>4</v>
      </c>
      <c r="H60" s="347" t="s">
        <v>791</v>
      </c>
    </row>
    <row r="61" spans="1:9" x14ac:dyDescent="0.25">
      <c r="A61" s="35">
        <v>880232</v>
      </c>
      <c r="B61" s="206" t="s">
        <v>889</v>
      </c>
      <c r="C61" s="206">
        <v>453</v>
      </c>
      <c r="D61" s="38" t="s">
        <v>799</v>
      </c>
      <c r="E61" s="203">
        <v>270</v>
      </c>
      <c r="F61" s="365">
        <v>70</v>
      </c>
      <c r="G61" s="203">
        <v>4</v>
      </c>
      <c r="H61" s="347" t="s">
        <v>1838</v>
      </c>
      <c r="I61" s="347" t="s">
        <v>1839</v>
      </c>
    </row>
    <row r="62" spans="1:9" x14ac:dyDescent="0.25">
      <c r="A62" s="35">
        <v>880234</v>
      </c>
      <c r="B62" s="206" t="s">
        <v>890</v>
      </c>
      <c r="C62" s="206">
        <v>452</v>
      </c>
      <c r="D62" s="38" t="s">
        <v>799</v>
      </c>
      <c r="E62" s="203">
        <v>71</v>
      </c>
      <c r="F62" s="365">
        <v>8</v>
      </c>
      <c r="G62" s="203">
        <v>1</v>
      </c>
      <c r="H62" s="347" t="s">
        <v>232</v>
      </c>
      <c r="I62" s="347" t="s">
        <v>233</v>
      </c>
    </row>
    <row r="63" spans="1:9" x14ac:dyDescent="0.25">
      <c r="A63" s="35">
        <v>880235</v>
      </c>
      <c r="B63" s="206" t="s">
        <v>1840</v>
      </c>
      <c r="C63" s="206">
        <v>375</v>
      </c>
      <c r="D63" s="38" t="s">
        <v>799</v>
      </c>
      <c r="E63" s="203">
        <v>161</v>
      </c>
      <c r="F63" s="365">
        <v>46</v>
      </c>
      <c r="G63" s="203">
        <v>7</v>
      </c>
      <c r="H63" s="347" t="s">
        <v>1841</v>
      </c>
      <c r="I63" s="347" t="s">
        <v>1795</v>
      </c>
    </row>
    <row r="64" spans="1:9" x14ac:dyDescent="0.25">
      <c r="A64" s="35">
        <v>880236</v>
      </c>
      <c r="B64" s="206" t="s">
        <v>891</v>
      </c>
      <c r="C64" s="206">
        <v>451</v>
      </c>
      <c r="D64" s="38" t="s">
        <v>799</v>
      </c>
      <c r="E64" s="203">
        <v>291</v>
      </c>
      <c r="F64" s="365">
        <v>68</v>
      </c>
      <c r="G64" s="203">
        <v>1</v>
      </c>
      <c r="H64" s="347" t="s">
        <v>236</v>
      </c>
      <c r="I64" s="347" t="s">
        <v>237</v>
      </c>
    </row>
    <row r="65" spans="1:9" x14ac:dyDescent="0.25">
      <c r="A65" s="35">
        <v>880237</v>
      </c>
      <c r="B65" s="206" t="s">
        <v>996</v>
      </c>
      <c r="C65" s="206">
        <v>450</v>
      </c>
      <c r="D65" s="38" t="s">
        <v>799</v>
      </c>
      <c r="E65" s="203">
        <v>124</v>
      </c>
      <c r="F65" s="365">
        <v>43</v>
      </c>
      <c r="G65" s="203">
        <v>3</v>
      </c>
      <c r="H65" s="347" t="s">
        <v>997</v>
      </c>
      <c r="I65" s="347" t="s">
        <v>962</v>
      </c>
    </row>
    <row r="66" spans="1:9" x14ac:dyDescent="0.25">
      <c r="A66" s="35">
        <v>880239</v>
      </c>
      <c r="B66" s="206" t="s">
        <v>892</v>
      </c>
      <c r="C66" s="206">
        <v>449</v>
      </c>
      <c r="D66" s="38" t="s">
        <v>799</v>
      </c>
      <c r="E66" s="203">
        <v>107</v>
      </c>
      <c r="F66" s="365">
        <v>23</v>
      </c>
      <c r="G66" s="203">
        <v>4</v>
      </c>
      <c r="H66" s="347" t="s">
        <v>238</v>
      </c>
      <c r="I66" s="347" t="s">
        <v>239</v>
      </c>
    </row>
    <row r="67" spans="1:9" x14ac:dyDescent="0.25">
      <c r="A67" s="35">
        <v>880241</v>
      </c>
      <c r="B67" s="206" t="s">
        <v>1493</v>
      </c>
      <c r="C67" s="206">
        <v>170</v>
      </c>
      <c r="D67" s="38" t="s">
        <v>799</v>
      </c>
      <c r="E67" s="203">
        <v>164</v>
      </c>
      <c r="F67" s="365">
        <v>9</v>
      </c>
      <c r="G67" s="203">
        <v>3</v>
      </c>
      <c r="H67" s="347" t="s">
        <v>2331</v>
      </c>
      <c r="I67" s="347" t="s">
        <v>793</v>
      </c>
    </row>
    <row r="68" spans="1:9" x14ac:dyDescent="0.25">
      <c r="A68" s="35">
        <v>880243</v>
      </c>
      <c r="B68" s="206" t="s">
        <v>1847</v>
      </c>
      <c r="C68" s="206">
        <v>371</v>
      </c>
      <c r="D68" s="38" t="s">
        <v>799</v>
      </c>
      <c r="E68" s="203">
        <v>131</v>
      </c>
      <c r="F68" s="365">
        <v>25</v>
      </c>
      <c r="G68" s="203">
        <v>4</v>
      </c>
      <c r="H68" s="347" t="s">
        <v>1848</v>
      </c>
      <c r="I68" s="347" t="s">
        <v>962</v>
      </c>
    </row>
    <row r="69" spans="1:9" x14ac:dyDescent="0.25">
      <c r="A69" s="35">
        <v>880248</v>
      </c>
      <c r="B69" s="206" t="s">
        <v>1934</v>
      </c>
      <c r="C69" s="206">
        <v>506</v>
      </c>
      <c r="D69" s="38" t="s">
        <v>799</v>
      </c>
      <c r="E69" s="203">
        <v>110</v>
      </c>
      <c r="F69" s="365">
        <v>22</v>
      </c>
      <c r="G69" s="203">
        <v>2</v>
      </c>
      <c r="H69" s="347" t="s">
        <v>1935</v>
      </c>
      <c r="I69" s="347" t="s">
        <v>1936</v>
      </c>
    </row>
    <row r="70" spans="1:9" x14ac:dyDescent="0.25">
      <c r="A70" s="35">
        <v>880254</v>
      </c>
      <c r="B70" s="206" t="s">
        <v>1070</v>
      </c>
      <c r="C70" s="206">
        <v>448</v>
      </c>
      <c r="D70" s="38" t="s">
        <v>799</v>
      </c>
      <c r="E70" s="203">
        <v>17</v>
      </c>
      <c r="F70" s="365">
        <v>22</v>
      </c>
      <c r="G70" s="203">
        <v>8</v>
      </c>
      <c r="H70" s="347" t="s">
        <v>1073</v>
      </c>
      <c r="I70" s="347" t="s">
        <v>1072</v>
      </c>
    </row>
    <row r="71" spans="1:9" x14ac:dyDescent="0.25">
      <c r="A71" s="35">
        <v>880266</v>
      </c>
      <c r="B71" s="206" t="s">
        <v>893</v>
      </c>
      <c r="C71" s="206">
        <v>447</v>
      </c>
      <c r="D71" s="38" t="s">
        <v>799</v>
      </c>
      <c r="E71" s="203">
        <v>99</v>
      </c>
      <c r="F71" s="365">
        <v>9</v>
      </c>
      <c r="G71" s="203">
        <v>4</v>
      </c>
      <c r="H71" s="347" t="s">
        <v>270</v>
      </c>
      <c r="I71" s="347" t="s">
        <v>271</v>
      </c>
    </row>
    <row r="72" spans="1:9" x14ac:dyDescent="0.25">
      <c r="A72" s="35">
        <v>880268</v>
      </c>
      <c r="B72" s="206" t="s">
        <v>1842</v>
      </c>
      <c r="C72" s="206">
        <v>372</v>
      </c>
      <c r="D72" s="38" t="s">
        <v>799</v>
      </c>
      <c r="E72" s="203">
        <v>26</v>
      </c>
      <c r="F72" s="365">
        <v>25</v>
      </c>
      <c r="G72" s="203">
        <v>9</v>
      </c>
      <c r="H72" s="347" t="s">
        <v>1843</v>
      </c>
      <c r="I72" s="347" t="s">
        <v>962</v>
      </c>
    </row>
    <row r="73" spans="1:9" s="2" customFormat="1" x14ac:dyDescent="0.25">
      <c r="A73" s="279">
        <v>880272</v>
      </c>
      <c r="B73" s="113" t="s">
        <v>1622</v>
      </c>
      <c r="C73" s="165">
        <v>446</v>
      </c>
      <c r="D73" s="142" t="s">
        <v>799</v>
      </c>
      <c r="E73" s="28">
        <v>296</v>
      </c>
      <c r="F73" s="372">
        <v>67</v>
      </c>
      <c r="G73" s="23">
        <v>9</v>
      </c>
      <c r="H73" s="353" t="s">
        <v>1620</v>
      </c>
      <c r="I73" s="355" t="s">
        <v>1621</v>
      </c>
    </row>
    <row r="74" spans="1:9" x14ac:dyDescent="0.25">
      <c r="A74" s="35">
        <v>880274</v>
      </c>
      <c r="B74" s="206" t="s">
        <v>894</v>
      </c>
      <c r="C74" s="206">
        <v>445</v>
      </c>
      <c r="D74" s="38" t="s">
        <v>799</v>
      </c>
      <c r="E74" s="203">
        <v>112</v>
      </c>
      <c r="F74" s="365">
        <v>21</v>
      </c>
      <c r="G74" s="203">
        <v>8</v>
      </c>
      <c r="H74" s="347" t="s">
        <v>272</v>
      </c>
      <c r="I74" s="347" t="s">
        <v>273</v>
      </c>
    </row>
    <row r="75" spans="1:9" s="207" customFormat="1" x14ac:dyDescent="0.25">
      <c r="A75" s="331">
        <v>880276</v>
      </c>
      <c r="B75" s="203" t="s">
        <v>852</v>
      </c>
      <c r="C75" s="204">
        <v>535</v>
      </c>
      <c r="D75" s="328" t="s">
        <v>799</v>
      </c>
      <c r="E75" s="203">
        <v>222</v>
      </c>
      <c r="F75" s="371">
        <v>41</v>
      </c>
      <c r="G75" s="205">
        <v>10</v>
      </c>
      <c r="H75" s="347" t="s">
        <v>2400</v>
      </c>
      <c r="I75" s="356" t="s">
        <v>2401</v>
      </c>
    </row>
    <row r="76" spans="1:9" x14ac:dyDescent="0.25">
      <c r="A76" s="35">
        <v>880280</v>
      </c>
      <c r="B76" s="206" t="s">
        <v>896</v>
      </c>
      <c r="C76" s="206">
        <v>444</v>
      </c>
      <c r="D76" s="38" t="s">
        <v>799</v>
      </c>
      <c r="E76" s="203">
        <v>92</v>
      </c>
      <c r="F76" s="365">
        <v>10</v>
      </c>
      <c r="G76" s="203">
        <v>8</v>
      </c>
      <c r="H76" s="347" t="s">
        <v>277</v>
      </c>
      <c r="I76" s="347" t="s">
        <v>278</v>
      </c>
    </row>
    <row r="77" spans="1:9" x14ac:dyDescent="0.25">
      <c r="A77" s="35">
        <v>880287</v>
      </c>
      <c r="B77" s="206" t="s">
        <v>897</v>
      </c>
      <c r="C77" s="206">
        <v>443</v>
      </c>
      <c r="D77" s="38" t="s">
        <v>799</v>
      </c>
      <c r="E77" s="203">
        <v>288</v>
      </c>
      <c r="F77" s="365">
        <v>65</v>
      </c>
      <c r="G77" s="203">
        <v>10</v>
      </c>
      <c r="H77" s="347" t="s">
        <v>288</v>
      </c>
      <c r="I77" s="347" t="s">
        <v>289</v>
      </c>
    </row>
    <row r="78" spans="1:9" x14ac:dyDescent="0.25">
      <c r="A78" s="35">
        <v>880289</v>
      </c>
      <c r="B78" s="206" t="s">
        <v>2328</v>
      </c>
      <c r="D78" s="38" t="s">
        <v>799</v>
      </c>
      <c r="E78" s="203">
        <v>35</v>
      </c>
      <c r="F78" s="365">
        <v>21</v>
      </c>
      <c r="G78" s="203">
        <v>7</v>
      </c>
      <c r="H78" s="347" t="s">
        <v>2329</v>
      </c>
      <c r="I78" s="347" t="s">
        <v>2330</v>
      </c>
    </row>
    <row r="79" spans="1:9" x14ac:dyDescent="0.25">
      <c r="A79" s="35">
        <v>880294</v>
      </c>
      <c r="B79" s="206" t="s">
        <v>898</v>
      </c>
      <c r="C79" s="206">
        <v>442</v>
      </c>
      <c r="D79" s="38" t="s">
        <v>799</v>
      </c>
      <c r="E79" s="203">
        <v>254</v>
      </c>
      <c r="F79" s="365">
        <v>47</v>
      </c>
      <c r="G79" s="203">
        <v>9</v>
      </c>
      <c r="H79" s="347" t="s">
        <v>294</v>
      </c>
      <c r="I79" s="347" t="s">
        <v>239</v>
      </c>
    </row>
    <row r="80" spans="1:9" x14ac:dyDescent="0.25">
      <c r="A80" s="35">
        <v>880296</v>
      </c>
      <c r="B80" s="206" t="s">
        <v>899</v>
      </c>
      <c r="C80" s="206">
        <v>441</v>
      </c>
      <c r="D80" s="38" t="s">
        <v>799</v>
      </c>
      <c r="E80" s="203">
        <v>193</v>
      </c>
      <c r="F80" s="365">
        <v>70</v>
      </c>
      <c r="G80" s="203">
        <v>2</v>
      </c>
      <c r="H80" s="347" t="s">
        <v>297</v>
      </c>
      <c r="I80" s="347" t="s">
        <v>137</v>
      </c>
    </row>
    <row r="81" spans="1:9" x14ac:dyDescent="0.25">
      <c r="A81" s="35">
        <v>880300</v>
      </c>
      <c r="B81" s="206" t="s">
        <v>900</v>
      </c>
      <c r="C81" s="206">
        <v>440</v>
      </c>
      <c r="D81" s="38" t="s">
        <v>799</v>
      </c>
      <c r="E81" s="203">
        <v>85</v>
      </c>
      <c r="F81" s="365">
        <v>28</v>
      </c>
      <c r="G81" s="203">
        <v>2</v>
      </c>
      <c r="H81" s="347" t="s">
        <v>298</v>
      </c>
      <c r="I81" s="347" t="s">
        <v>299</v>
      </c>
    </row>
    <row r="82" spans="1:9" x14ac:dyDescent="0.25">
      <c r="A82" s="35">
        <v>880302</v>
      </c>
      <c r="B82" s="206" t="s">
        <v>1826</v>
      </c>
      <c r="C82" s="206">
        <v>353</v>
      </c>
      <c r="D82" s="38" t="s">
        <v>799</v>
      </c>
      <c r="E82" s="203">
        <v>81</v>
      </c>
      <c r="F82" s="365">
        <v>27</v>
      </c>
      <c r="G82" s="203">
        <v>8</v>
      </c>
      <c r="H82" s="347" t="s">
        <v>1828</v>
      </c>
      <c r="I82" s="347" t="s">
        <v>1827</v>
      </c>
    </row>
    <row r="83" spans="1:9" x14ac:dyDescent="0.25">
      <c r="A83" s="35">
        <v>880303</v>
      </c>
      <c r="B83" s="206" t="s">
        <v>1753</v>
      </c>
      <c r="C83" s="206">
        <v>378</v>
      </c>
      <c r="D83" s="38" t="s">
        <v>799</v>
      </c>
      <c r="E83" s="203">
        <v>180</v>
      </c>
      <c r="F83" s="365">
        <v>66</v>
      </c>
      <c r="G83" s="203">
        <v>7</v>
      </c>
      <c r="H83" s="347" t="s">
        <v>1754</v>
      </c>
      <c r="I83" s="347" t="s">
        <v>1755</v>
      </c>
    </row>
    <row r="84" spans="1:9" x14ac:dyDescent="0.25">
      <c r="A84" s="35">
        <v>880304</v>
      </c>
      <c r="B84" s="206" t="s">
        <v>901</v>
      </c>
      <c r="C84" s="206">
        <v>439</v>
      </c>
      <c r="D84" s="38" t="s">
        <v>799</v>
      </c>
      <c r="E84" s="203">
        <v>260</v>
      </c>
      <c r="F84" s="365">
        <v>70</v>
      </c>
      <c r="G84" s="203">
        <v>3</v>
      </c>
      <c r="H84" s="347" t="s">
        <v>301</v>
      </c>
      <c r="I84" s="347" t="s">
        <v>137</v>
      </c>
    </row>
    <row r="85" spans="1:9" x14ac:dyDescent="0.25">
      <c r="A85" s="35">
        <v>880312</v>
      </c>
      <c r="B85" s="206" t="s">
        <v>1920</v>
      </c>
      <c r="C85" s="206">
        <v>443</v>
      </c>
      <c r="D85" s="38" t="s">
        <v>799</v>
      </c>
      <c r="E85" s="203">
        <v>160</v>
      </c>
      <c r="F85" s="365">
        <v>9</v>
      </c>
      <c r="G85" s="203">
        <v>1</v>
      </c>
      <c r="H85" s="347" t="s">
        <v>2551</v>
      </c>
      <c r="I85" s="347" t="s">
        <v>793</v>
      </c>
    </row>
    <row r="86" spans="1:9" x14ac:dyDescent="0.25">
      <c r="A86" s="35">
        <v>880315</v>
      </c>
      <c r="B86" s="206" t="s">
        <v>902</v>
      </c>
      <c r="C86" s="206">
        <v>438</v>
      </c>
      <c r="D86" s="38" t="s">
        <v>799</v>
      </c>
      <c r="E86" s="203">
        <v>10</v>
      </c>
      <c r="F86" s="365">
        <v>24</v>
      </c>
      <c r="G86" s="203">
        <v>4</v>
      </c>
      <c r="H86" s="347" t="s">
        <v>315</v>
      </c>
      <c r="I86" s="347" t="s">
        <v>316</v>
      </c>
    </row>
    <row r="87" spans="1:9" x14ac:dyDescent="0.25">
      <c r="A87" s="35">
        <v>880316</v>
      </c>
      <c r="B87" s="206" t="s">
        <v>2531</v>
      </c>
      <c r="C87" s="206">
        <v>276</v>
      </c>
      <c r="D87" s="38" t="s">
        <v>799</v>
      </c>
      <c r="E87" s="203">
        <v>67</v>
      </c>
      <c r="F87" s="365">
        <v>8</v>
      </c>
      <c r="G87" s="203">
        <v>3</v>
      </c>
      <c r="H87" s="206" t="s">
        <v>2532</v>
      </c>
      <c r="I87" s="347" t="s">
        <v>793</v>
      </c>
    </row>
    <row r="88" spans="1:9" x14ac:dyDescent="0.25">
      <c r="A88" s="35">
        <v>880338</v>
      </c>
      <c r="B88" s="206" t="s">
        <v>960</v>
      </c>
      <c r="C88" s="206">
        <v>437</v>
      </c>
      <c r="D88" s="38" t="s">
        <v>799</v>
      </c>
      <c r="E88" s="203">
        <v>207</v>
      </c>
      <c r="F88" s="365">
        <v>24</v>
      </c>
      <c r="G88" s="203">
        <v>10</v>
      </c>
      <c r="H88" s="347" t="s">
        <v>961</v>
      </c>
      <c r="I88" s="347" t="s">
        <v>962</v>
      </c>
    </row>
    <row r="89" spans="1:9" x14ac:dyDescent="0.25">
      <c r="A89" s="35">
        <v>880340</v>
      </c>
      <c r="B89" s="206" t="s">
        <v>904</v>
      </c>
      <c r="C89" s="206">
        <v>436</v>
      </c>
      <c r="D89" s="38" t="s">
        <v>799</v>
      </c>
      <c r="E89" s="203">
        <v>289</v>
      </c>
      <c r="F89" s="365">
        <v>48</v>
      </c>
      <c r="G89" s="203">
        <v>10</v>
      </c>
      <c r="H89" s="347" t="s">
        <v>336</v>
      </c>
    </row>
    <row r="90" spans="1:9" x14ac:dyDescent="0.25">
      <c r="A90" s="35">
        <v>880343</v>
      </c>
      <c r="B90" s="206" t="s">
        <v>1469</v>
      </c>
      <c r="C90" s="206">
        <v>435</v>
      </c>
      <c r="D90" s="38" t="s">
        <v>799</v>
      </c>
      <c r="E90" s="203">
        <v>125</v>
      </c>
      <c r="F90" s="365">
        <v>65</v>
      </c>
      <c r="G90" s="203">
        <v>8</v>
      </c>
      <c r="H90" s="347" t="s">
        <v>1468</v>
      </c>
      <c r="I90" s="347" t="s">
        <v>962</v>
      </c>
    </row>
    <row r="91" spans="1:9" x14ac:dyDescent="0.25">
      <c r="A91" s="35">
        <v>880346</v>
      </c>
      <c r="B91" s="206" t="s">
        <v>905</v>
      </c>
      <c r="C91" s="206">
        <v>434</v>
      </c>
      <c r="D91" s="38" t="s">
        <v>799</v>
      </c>
      <c r="E91" s="203">
        <v>14</v>
      </c>
      <c r="F91" s="365">
        <v>25</v>
      </c>
      <c r="G91" s="203">
        <v>1</v>
      </c>
      <c r="H91" s="347" t="s">
        <v>341</v>
      </c>
      <c r="I91" s="347" t="s">
        <v>342</v>
      </c>
    </row>
    <row r="92" spans="1:9" x14ac:dyDescent="0.25">
      <c r="A92" s="35">
        <v>880352</v>
      </c>
      <c r="B92" s="206" t="s">
        <v>906</v>
      </c>
      <c r="C92" s="206">
        <v>432</v>
      </c>
      <c r="D92" s="38" t="s">
        <v>799</v>
      </c>
      <c r="E92" s="203">
        <v>233</v>
      </c>
      <c r="F92" s="365">
        <v>42</v>
      </c>
      <c r="G92" s="203">
        <v>8</v>
      </c>
      <c r="H92" s="347" t="s">
        <v>348</v>
      </c>
      <c r="I92" s="347" t="s">
        <v>97</v>
      </c>
    </row>
    <row r="93" spans="1:9" x14ac:dyDescent="0.25">
      <c r="A93" s="35">
        <v>880354</v>
      </c>
      <c r="B93" s="206" t="s">
        <v>907</v>
      </c>
      <c r="C93" s="206">
        <v>431</v>
      </c>
      <c r="D93" s="38" t="s">
        <v>799</v>
      </c>
      <c r="E93" s="203">
        <v>41</v>
      </c>
      <c r="F93" s="365">
        <v>1</v>
      </c>
      <c r="G93" s="203">
        <v>6</v>
      </c>
      <c r="H93" s="347" t="s">
        <v>792</v>
      </c>
      <c r="I93" s="347" t="s">
        <v>793</v>
      </c>
    </row>
    <row r="94" spans="1:9" x14ac:dyDescent="0.25">
      <c r="A94" s="35">
        <v>880366</v>
      </c>
      <c r="B94" s="206" t="s">
        <v>908</v>
      </c>
      <c r="C94" s="206">
        <v>429</v>
      </c>
      <c r="D94" s="38" t="s">
        <v>799</v>
      </c>
      <c r="E94" s="203">
        <v>16</v>
      </c>
      <c r="F94" s="365">
        <v>4</v>
      </c>
      <c r="G94" s="203">
        <v>1</v>
      </c>
      <c r="H94" s="347" t="s">
        <v>794</v>
      </c>
      <c r="I94" s="347" t="s">
        <v>357</v>
      </c>
    </row>
    <row r="95" spans="1:9" x14ac:dyDescent="0.25">
      <c r="A95" s="35">
        <v>880369</v>
      </c>
      <c r="B95" s="206" t="s">
        <v>909</v>
      </c>
      <c r="D95" s="38" t="s">
        <v>799</v>
      </c>
      <c r="E95" s="203">
        <v>74</v>
      </c>
      <c r="F95" s="365">
        <v>6</v>
      </c>
      <c r="G95" s="203">
        <v>1</v>
      </c>
      <c r="H95" s="347" t="s">
        <v>366</v>
      </c>
      <c r="I95" s="347" t="s">
        <v>357</v>
      </c>
    </row>
    <row r="96" spans="1:9" x14ac:dyDescent="0.25">
      <c r="A96" s="35">
        <v>880377</v>
      </c>
      <c r="B96" s="206" t="s">
        <v>910</v>
      </c>
      <c r="C96" s="206">
        <v>428</v>
      </c>
      <c r="D96" s="38" t="s">
        <v>799</v>
      </c>
      <c r="E96" s="203">
        <v>280</v>
      </c>
      <c r="F96" s="365">
        <v>68</v>
      </c>
      <c r="G96" s="203">
        <v>9</v>
      </c>
      <c r="H96" s="347" t="s">
        <v>374</v>
      </c>
      <c r="I96" s="347" t="s">
        <v>375</v>
      </c>
    </row>
    <row r="97" spans="1:9" x14ac:dyDescent="0.25">
      <c r="A97" s="35">
        <v>880383</v>
      </c>
      <c r="B97" s="206" t="s">
        <v>911</v>
      </c>
      <c r="C97" s="206">
        <v>427</v>
      </c>
      <c r="D97" s="38" t="s">
        <v>799</v>
      </c>
      <c r="E97" s="203">
        <v>151</v>
      </c>
      <c r="F97" s="365">
        <v>41</v>
      </c>
      <c r="G97" s="203">
        <v>1</v>
      </c>
      <c r="H97" s="347" t="s">
        <v>382</v>
      </c>
      <c r="I97" s="347" t="s">
        <v>360</v>
      </c>
    </row>
    <row r="98" spans="1:9" x14ac:dyDescent="0.25">
      <c r="A98" s="35">
        <v>880384</v>
      </c>
      <c r="B98" s="206" t="s">
        <v>2497</v>
      </c>
      <c r="C98" s="206">
        <v>513</v>
      </c>
      <c r="D98" s="38" t="s">
        <v>799</v>
      </c>
      <c r="E98" s="203">
        <v>16</v>
      </c>
      <c r="F98" s="365">
        <v>7</v>
      </c>
      <c r="G98" s="203">
        <v>2</v>
      </c>
      <c r="H98" s="347" t="s">
        <v>2498</v>
      </c>
      <c r="I98" s="347" t="s">
        <v>2499</v>
      </c>
    </row>
    <row r="99" spans="1:9" x14ac:dyDescent="0.25">
      <c r="A99" s="35">
        <v>880385</v>
      </c>
      <c r="B99" s="206" t="s">
        <v>912</v>
      </c>
      <c r="C99" s="206">
        <v>426</v>
      </c>
      <c r="D99" s="38" t="s">
        <v>799</v>
      </c>
      <c r="E99" s="203">
        <v>152</v>
      </c>
      <c r="F99" s="365">
        <v>41</v>
      </c>
      <c r="G99" s="203">
        <v>5</v>
      </c>
      <c r="H99" s="347" t="s">
        <v>383</v>
      </c>
      <c r="I99" s="347" t="s">
        <v>360</v>
      </c>
    </row>
    <row r="100" spans="1:9" x14ac:dyDescent="0.25">
      <c r="A100" s="35">
        <v>880395</v>
      </c>
      <c r="B100" s="206" t="s">
        <v>913</v>
      </c>
      <c r="C100" s="206">
        <v>424</v>
      </c>
      <c r="D100" s="38" t="s">
        <v>799</v>
      </c>
      <c r="E100" s="203">
        <v>227</v>
      </c>
      <c r="F100" s="365">
        <v>65</v>
      </c>
      <c r="G100" s="203">
        <v>6</v>
      </c>
      <c r="H100" s="347" t="s">
        <v>1912</v>
      </c>
      <c r="I100" s="347" t="s">
        <v>377</v>
      </c>
    </row>
    <row r="101" spans="1:9" x14ac:dyDescent="0.25">
      <c r="A101" s="35">
        <v>880398</v>
      </c>
      <c r="B101" s="206" t="s">
        <v>914</v>
      </c>
      <c r="C101" s="206">
        <v>423</v>
      </c>
      <c r="D101" s="38" t="s">
        <v>799</v>
      </c>
      <c r="E101" s="203">
        <v>20</v>
      </c>
      <c r="F101" s="365">
        <v>21</v>
      </c>
      <c r="G101" s="203">
        <v>10</v>
      </c>
      <c r="H101" s="347" t="s">
        <v>1084</v>
      </c>
      <c r="I101" s="347" t="s">
        <v>370</v>
      </c>
    </row>
    <row r="102" spans="1:9" x14ac:dyDescent="0.25">
      <c r="A102" s="35">
        <v>880403</v>
      </c>
      <c r="B102" s="203" t="s">
        <v>2548</v>
      </c>
      <c r="C102" s="375">
        <v>108</v>
      </c>
      <c r="D102" s="358" t="s">
        <v>799</v>
      </c>
      <c r="E102" s="376">
        <v>255</v>
      </c>
      <c r="F102" s="38">
        <v>47</v>
      </c>
      <c r="G102" s="35">
        <v>1</v>
      </c>
      <c r="H102" s="347" t="s">
        <v>2549</v>
      </c>
      <c r="I102" s="206" t="s">
        <v>1795</v>
      </c>
    </row>
    <row r="103" spans="1:9" s="2" customFormat="1" x14ac:dyDescent="0.25">
      <c r="A103" s="10">
        <v>880406</v>
      </c>
      <c r="B103" s="337" t="s">
        <v>1678</v>
      </c>
      <c r="C103" s="351">
        <v>425</v>
      </c>
      <c r="D103" s="312" t="s">
        <v>799</v>
      </c>
      <c r="E103" s="23">
        <v>265</v>
      </c>
      <c r="F103" s="372">
        <v>66</v>
      </c>
      <c r="G103" s="23">
        <v>8</v>
      </c>
      <c r="H103" s="353" t="s">
        <v>405</v>
      </c>
      <c r="I103" s="354"/>
    </row>
    <row r="104" spans="1:9" x14ac:dyDescent="0.25">
      <c r="A104" s="35">
        <v>880419</v>
      </c>
      <c r="B104" s="206" t="s">
        <v>873</v>
      </c>
      <c r="C104" s="206">
        <v>421</v>
      </c>
      <c r="D104" s="38" t="s">
        <v>799</v>
      </c>
      <c r="E104" s="203">
        <v>237</v>
      </c>
      <c r="F104" s="365">
        <v>64</v>
      </c>
      <c r="G104" s="203">
        <v>2</v>
      </c>
      <c r="H104" s="347" t="s">
        <v>932</v>
      </c>
      <c r="I104" s="347" t="s">
        <v>421</v>
      </c>
    </row>
    <row r="105" spans="1:9" x14ac:dyDescent="0.25">
      <c r="A105" s="35">
        <v>880423</v>
      </c>
      <c r="B105" s="206" t="s">
        <v>1793</v>
      </c>
      <c r="C105" s="206">
        <v>374</v>
      </c>
      <c r="D105" s="38" t="s">
        <v>799</v>
      </c>
      <c r="E105" s="203">
        <v>165</v>
      </c>
      <c r="F105" s="365">
        <v>47</v>
      </c>
      <c r="G105" s="203">
        <v>2</v>
      </c>
      <c r="H105" s="347" t="s">
        <v>1794</v>
      </c>
      <c r="I105" s="347" t="s">
        <v>1795</v>
      </c>
    </row>
    <row r="106" spans="1:9" x14ac:dyDescent="0.25">
      <c r="A106" s="35">
        <v>880430</v>
      </c>
      <c r="B106" s="206" t="s">
        <v>874</v>
      </c>
      <c r="C106" s="206">
        <v>419</v>
      </c>
      <c r="D106" s="38" t="s">
        <v>799</v>
      </c>
      <c r="E106" s="203">
        <v>115</v>
      </c>
      <c r="F106" s="365">
        <v>64</v>
      </c>
      <c r="G106" s="203">
        <v>1</v>
      </c>
      <c r="H106" s="347" t="s">
        <v>433</v>
      </c>
      <c r="I106" s="347" t="s">
        <v>421</v>
      </c>
    </row>
    <row r="107" spans="1:9" x14ac:dyDescent="0.25">
      <c r="A107" s="35">
        <v>880431</v>
      </c>
      <c r="B107" s="206" t="s">
        <v>875</v>
      </c>
      <c r="C107" s="206">
        <v>418</v>
      </c>
      <c r="D107" s="38" t="s">
        <v>799</v>
      </c>
      <c r="E107" s="203">
        <v>116</v>
      </c>
      <c r="F107" s="365">
        <v>22</v>
      </c>
      <c r="G107" s="203">
        <v>5</v>
      </c>
      <c r="H107" s="347" t="s">
        <v>434</v>
      </c>
      <c r="I107" s="347" t="s">
        <v>103</v>
      </c>
    </row>
    <row r="108" spans="1:9" x14ac:dyDescent="0.25">
      <c r="A108" s="35">
        <v>880436</v>
      </c>
      <c r="B108" s="206" t="s">
        <v>1970</v>
      </c>
      <c r="C108" s="206">
        <v>508</v>
      </c>
      <c r="D108" s="38" t="s">
        <v>799</v>
      </c>
      <c r="E108" s="203">
        <v>42</v>
      </c>
      <c r="F108" s="365">
        <v>49</v>
      </c>
      <c r="G108" s="203">
        <v>1</v>
      </c>
      <c r="H108" s="347" t="s">
        <v>1971</v>
      </c>
      <c r="I108" s="347" t="s">
        <v>1938</v>
      </c>
    </row>
    <row r="109" spans="1:9" x14ac:dyDescent="0.25">
      <c r="A109" s="35">
        <v>880439</v>
      </c>
      <c r="B109" s="206" t="s">
        <v>876</v>
      </c>
      <c r="C109" s="206">
        <v>416</v>
      </c>
      <c r="D109" s="38" t="s">
        <v>799</v>
      </c>
      <c r="E109" s="203">
        <v>53</v>
      </c>
      <c r="F109" s="365">
        <v>8</v>
      </c>
      <c r="G109" s="203">
        <v>1</v>
      </c>
      <c r="H109" s="347" t="s">
        <v>441</v>
      </c>
      <c r="I109" s="347" t="s">
        <v>442</v>
      </c>
    </row>
    <row r="110" spans="1:9" x14ac:dyDescent="0.25">
      <c r="A110" s="35">
        <v>880441</v>
      </c>
      <c r="B110" s="206" t="s">
        <v>877</v>
      </c>
      <c r="C110" s="206">
        <v>415</v>
      </c>
      <c r="D110" s="38" t="s">
        <v>799</v>
      </c>
      <c r="E110" s="203">
        <v>73</v>
      </c>
      <c r="F110" s="365">
        <v>10</v>
      </c>
      <c r="G110" s="203">
        <v>3</v>
      </c>
      <c r="H110" s="347" t="s">
        <v>445</v>
      </c>
      <c r="I110" s="347" t="s">
        <v>72</v>
      </c>
    </row>
    <row r="111" spans="1:9" x14ac:dyDescent="0.25">
      <c r="A111" s="35">
        <v>880448</v>
      </c>
      <c r="B111" s="206" t="s">
        <v>878</v>
      </c>
      <c r="C111" s="206">
        <v>413</v>
      </c>
      <c r="D111" s="38" t="s">
        <v>799</v>
      </c>
      <c r="E111" s="203">
        <v>207</v>
      </c>
      <c r="F111" s="365">
        <v>62</v>
      </c>
      <c r="G111" s="203">
        <v>5</v>
      </c>
      <c r="H111" s="347" t="s">
        <v>451</v>
      </c>
      <c r="I111" s="347" t="s">
        <v>452</v>
      </c>
    </row>
    <row r="112" spans="1:9" x14ac:dyDescent="0.25">
      <c r="A112" s="35">
        <v>880452</v>
      </c>
      <c r="B112" s="206" t="s">
        <v>845</v>
      </c>
      <c r="C112" s="206">
        <v>412</v>
      </c>
      <c r="D112" s="38" t="s">
        <v>799</v>
      </c>
      <c r="E112" s="203">
        <v>121</v>
      </c>
      <c r="F112" s="365">
        <v>62</v>
      </c>
      <c r="G112" s="203">
        <v>3</v>
      </c>
      <c r="H112" s="347" t="s">
        <v>789</v>
      </c>
      <c r="I112" s="347" t="s">
        <v>455</v>
      </c>
    </row>
    <row r="113" spans="1:9" x14ac:dyDescent="0.25">
      <c r="A113" s="35">
        <v>880455</v>
      </c>
      <c r="B113" s="203" t="s">
        <v>2347</v>
      </c>
      <c r="C113" s="204">
        <v>347</v>
      </c>
      <c r="D113" s="38" t="s">
        <v>799</v>
      </c>
      <c r="E113" s="203">
        <v>250</v>
      </c>
      <c r="F113" s="365">
        <v>66</v>
      </c>
      <c r="G113" s="203">
        <v>2</v>
      </c>
      <c r="H113" s="347" t="s">
        <v>2348</v>
      </c>
      <c r="I113" s="347" t="s">
        <v>2349</v>
      </c>
    </row>
    <row r="114" spans="1:9" x14ac:dyDescent="0.25">
      <c r="A114" s="35">
        <v>880464</v>
      </c>
      <c r="B114" s="206" t="s">
        <v>846</v>
      </c>
      <c r="C114" s="206">
        <v>411</v>
      </c>
      <c r="D114" s="38" t="s">
        <v>799</v>
      </c>
      <c r="E114" s="203">
        <v>194</v>
      </c>
      <c r="F114" s="365">
        <v>68</v>
      </c>
      <c r="G114" s="203">
        <v>2</v>
      </c>
      <c r="H114" s="347" t="s">
        <v>470</v>
      </c>
      <c r="I114" s="347" t="s">
        <v>375</v>
      </c>
    </row>
    <row r="115" spans="1:9" x14ac:dyDescent="0.25">
      <c r="A115" s="35">
        <v>880469</v>
      </c>
      <c r="B115" s="206" t="s">
        <v>847</v>
      </c>
      <c r="C115" s="206">
        <v>410</v>
      </c>
      <c r="D115" s="38" t="s">
        <v>799</v>
      </c>
      <c r="E115" s="203">
        <v>82</v>
      </c>
      <c r="F115" s="365">
        <v>9</v>
      </c>
      <c r="G115" s="203">
        <v>10</v>
      </c>
      <c r="H115" s="347" t="s">
        <v>475</v>
      </c>
      <c r="I115" s="347" t="s">
        <v>476</v>
      </c>
    </row>
    <row r="116" spans="1:9" x14ac:dyDescent="0.25">
      <c r="A116" s="35">
        <v>880470</v>
      </c>
      <c r="B116" s="206" t="s">
        <v>848</v>
      </c>
      <c r="C116" s="206">
        <v>409</v>
      </c>
      <c r="D116" s="38" t="s">
        <v>799</v>
      </c>
      <c r="E116" s="203">
        <v>283</v>
      </c>
      <c r="F116" s="365">
        <v>67</v>
      </c>
      <c r="G116" s="203">
        <v>10</v>
      </c>
      <c r="H116" s="347" t="s">
        <v>477</v>
      </c>
      <c r="I116" s="347" t="s">
        <v>1654</v>
      </c>
    </row>
    <row r="117" spans="1:9" x14ac:dyDescent="0.25">
      <c r="A117" s="35">
        <v>880473</v>
      </c>
      <c r="B117" s="206" t="s">
        <v>849</v>
      </c>
      <c r="C117" s="206">
        <v>408</v>
      </c>
      <c r="D117" s="38" t="s">
        <v>799</v>
      </c>
      <c r="E117" s="203">
        <v>21</v>
      </c>
      <c r="F117" s="365">
        <v>5</v>
      </c>
      <c r="G117" s="203">
        <v>2</v>
      </c>
      <c r="H117" s="347" t="s">
        <v>479</v>
      </c>
      <c r="I117" s="347" t="s">
        <v>424</v>
      </c>
    </row>
    <row r="118" spans="1:9" x14ac:dyDescent="0.25">
      <c r="A118" s="35">
        <v>880474</v>
      </c>
      <c r="B118" s="206" t="s">
        <v>850</v>
      </c>
      <c r="C118" s="206">
        <v>407</v>
      </c>
      <c r="D118" s="38" t="s">
        <v>799</v>
      </c>
      <c r="E118" s="203">
        <v>213</v>
      </c>
      <c r="F118" s="365">
        <v>65</v>
      </c>
      <c r="G118" s="203">
        <v>7</v>
      </c>
      <c r="H118" s="347" t="s">
        <v>480</v>
      </c>
      <c r="I118" s="347" t="s">
        <v>239</v>
      </c>
    </row>
    <row r="119" spans="1:9" s="206" customFormat="1" ht="15" x14ac:dyDescent="0.25">
      <c r="A119" s="203">
        <v>880479</v>
      </c>
      <c r="B119" s="203" t="s">
        <v>2509</v>
      </c>
      <c r="C119" s="204">
        <v>130</v>
      </c>
      <c r="D119" s="358" t="s">
        <v>799</v>
      </c>
      <c r="E119" s="203">
        <v>15</v>
      </c>
      <c r="F119" s="357">
        <v>22</v>
      </c>
      <c r="G119" s="203">
        <v>9</v>
      </c>
      <c r="H119" s="206" t="s">
        <v>2510</v>
      </c>
      <c r="I119" s="206" t="s">
        <v>957</v>
      </c>
    </row>
    <row r="120" spans="1:9" x14ac:dyDescent="0.25">
      <c r="A120" s="35">
        <v>880483</v>
      </c>
      <c r="B120" s="206" t="s">
        <v>851</v>
      </c>
      <c r="C120" s="206">
        <v>406</v>
      </c>
      <c r="D120" s="38" t="s">
        <v>799</v>
      </c>
      <c r="E120" s="203">
        <v>25</v>
      </c>
      <c r="F120" s="365">
        <v>41</v>
      </c>
      <c r="G120" s="203">
        <v>9</v>
      </c>
      <c r="H120" s="347" t="s">
        <v>485</v>
      </c>
      <c r="I120" s="347" t="s">
        <v>389</v>
      </c>
    </row>
    <row r="121" spans="1:9" s="2" customFormat="1" x14ac:dyDescent="0.25">
      <c r="A121" s="140">
        <v>880489</v>
      </c>
      <c r="B121" s="337" t="s">
        <v>1614</v>
      </c>
      <c r="C121" s="350">
        <v>405</v>
      </c>
      <c r="D121" s="142" t="s">
        <v>799</v>
      </c>
      <c r="E121" s="29">
        <v>274</v>
      </c>
      <c r="F121" s="372">
        <v>49</v>
      </c>
      <c r="G121" s="23">
        <v>8</v>
      </c>
      <c r="H121" s="354" t="s">
        <v>1613</v>
      </c>
      <c r="I121" s="353" t="s">
        <v>688</v>
      </c>
    </row>
    <row r="122" spans="1:9" x14ac:dyDescent="0.25">
      <c r="A122" s="35">
        <v>880279</v>
      </c>
      <c r="B122" s="206" t="s">
        <v>895</v>
      </c>
      <c r="C122" s="206">
        <v>404</v>
      </c>
      <c r="D122" s="38" t="s">
        <v>799</v>
      </c>
      <c r="E122" s="203">
        <v>34</v>
      </c>
      <c r="F122" s="365">
        <v>62</v>
      </c>
      <c r="G122" s="203">
        <v>10</v>
      </c>
      <c r="H122" s="347" t="s">
        <v>2508</v>
      </c>
      <c r="I122" s="347" t="s">
        <v>276</v>
      </c>
    </row>
    <row r="123" spans="1:9" x14ac:dyDescent="0.25">
      <c r="A123" s="35">
        <v>880287</v>
      </c>
      <c r="B123" s="206" t="s">
        <v>897</v>
      </c>
      <c r="C123" s="206" t="s">
        <v>1679</v>
      </c>
      <c r="D123" s="38" t="s">
        <v>799</v>
      </c>
      <c r="E123" s="203">
        <v>288</v>
      </c>
      <c r="F123" s="365">
        <v>66</v>
      </c>
      <c r="G123" s="203">
        <v>6</v>
      </c>
      <c r="H123" s="347" t="s">
        <v>288</v>
      </c>
      <c r="I123" s="347" t="s">
        <v>289</v>
      </c>
    </row>
    <row r="124" spans="1:9" x14ac:dyDescent="0.25">
      <c r="A124" s="35">
        <v>880497</v>
      </c>
      <c r="B124" s="206" t="s">
        <v>852</v>
      </c>
      <c r="C124" s="206">
        <v>401</v>
      </c>
      <c r="D124" s="38" t="s">
        <v>799</v>
      </c>
      <c r="E124" s="203">
        <v>277</v>
      </c>
      <c r="F124" s="365">
        <v>46</v>
      </c>
      <c r="G124" s="203">
        <v>2</v>
      </c>
      <c r="H124" s="347" t="s">
        <v>495</v>
      </c>
      <c r="I124" s="347" t="s">
        <v>496</v>
      </c>
    </row>
    <row r="125" spans="1:9" x14ac:dyDescent="0.25">
      <c r="A125" s="35">
        <v>880499</v>
      </c>
      <c r="B125" s="206" t="s">
        <v>924</v>
      </c>
      <c r="C125" s="206">
        <v>400</v>
      </c>
      <c r="D125" s="38" t="s">
        <v>799</v>
      </c>
      <c r="E125" s="203">
        <v>37</v>
      </c>
      <c r="F125" s="365">
        <v>1</v>
      </c>
      <c r="G125" s="203">
        <v>10</v>
      </c>
      <c r="H125" s="347" t="s">
        <v>923</v>
      </c>
      <c r="I125" s="347" t="s">
        <v>922</v>
      </c>
    </row>
    <row r="126" spans="1:9" x14ac:dyDescent="0.25">
      <c r="A126" s="35">
        <v>880503</v>
      </c>
      <c r="B126" s="206" t="s">
        <v>853</v>
      </c>
      <c r="C126" s="206">
        <v>398</v>
      </c>
      <c r="D126" s="38" t="s">
        <v>799</v>
      </c>
      <c r="E126" s="203">
        <v>229</v>
      </c>
      <c r="F126" s="365">
        <v>43</v>
      </c>
      <c r="G126" s="203">
        <v>1</v>
      </c>
      <c r="H126" s="347" t="s">
        <v>499</v>
      </c>
    </row>
    <row r="127" spans="1:9" x14ac:dyDescent="0.25">
      <c r="A127" s="35">
        <v>880513</v>
      </c>
      <c r="B127" s="206" t="s">
        <v>1864</v>
      </c>
      <c r="C127" s="206">
        <v>245</v>
      </c>
      <c r="D127" s="38" t="s">
        <v>799</v>
      </c>
      <c r="E127" s="203">
        <v>135</v>
      </c>
      <c r="F127" s="365">
        <v>42</v>
      </c>
      <c r="G127" s="203">
        <v>9</v>
      </c>
      <c r="H127" s="347" t="s">
        <v>1865</v>
      </c>
      <c r="I127" s="347" t="s">
        <v>1866</v>
      </c>
    </row>
    <row r="128" spans="1:9" s="54" customFormat="1" x14ac:dyDescent="0.25">
      <c r="A128" s="55">
        <v>880514</v>
      </c>
      <c r="B128" s="170" t="s">
        <v>983</v>
      </c>
      <c r="C128" s="170">
        <v>397</v>
      </c>
      <c r="D128" s="117" t="s">
        <v>799</v>
      </c>
      <c r="E128" s="169">
        <v>126</v>
      </c>
      <c r="F128" s="369">
        <v>24</v>
      </c>
      <c r="G128" s="169">
        <v>7</v>
      </c>
      <c r="H128" s="208" t="s">
        <v>504</v>
      </c>
      <c r="I128" s="208" t="s">
        <v>505</v>
      </c>
    </row>
    <row r="129" spans="1:10" x14ac:dyDescent="0.25">
      <c r="A129" s="35">
        <v>880515</v>
      </c>
      <c r="B129" s="206" t="s">
        <v>854</v>
      </c>
      <c r="C129" s="170">
        <v>396</v>
      </c>
      <c r="D129" s="38" t="s">
        <v>799</v>
      </c>
      <c r="E129" s="203">
        <v>70</v>
      </c>
      <c r="F129" s="365">
        <v>27</v>
      </c>
      <c r="G129" s="203">
        <v>2</v>
      </c>
      <c r="H129" s="347" t="s">
        <v>506</v>
      </c>
      <c r="I129" s="347" t="s">
        <v>507</v>
      </c>
    </row>
    <row r="130" spans="1:10" s="54" customFormat="1" x14ac:dyDescent="0.25">
      <c r="A130" s="344">
        <v>880517</v>
      </c>
      <c r="B130" s="170" t="s">
        <v>981</v>
      </c>
      <c r="C130" s="170">
        <v>395</v>
      </c>
      <c r="D130" s="117" t="s">
        <v>799</v>
      </c>
      <c r="E130" s="169">
        <v>106</v>
      </c>
      <c r="F130" s="369">
        <v>44</v>
      </c>
      <c r="G130" s="169">
        <v>1</v>
      </c>
      <c r="H130" s="208" t="s">
        <v>343</v>
      </c>
      <c r="I130" s="208" t="s">
        <v>508</v>
      </c>
    </row>
    <row r="131" spans="1:10" x14ac:dyDescent="0.25">
      <c r="A131" s="35">
        <v>880520</v>
      </c>
      <c r="B131" s="206" t="s">
        <v>855</v>
      </c>
      <c r="C131" s="170">
        <v>394</v>
      </c>
      <c r="D131" s="38" t="s">
        <v>799</v>
      </c>
      <c r="E131" s="203">
        <v>65</v>
      </c>
      <c r="F131" s="365">
        <v>9</v>
      </c>
      <c r="G131" s="203">
        <v>8</v>
      </c>
      <c r="H131" s="347" t="s">
        <v>512</v>
      </c>
      <c r="I131" s="347" t="s">
        <v>513</v>
      </c>
    </row>
    <row r="132" spans="1:10" x14ac:dyDescent="0.25">
      <c r="A132" s="35">
        <v>880524</v>
      </c>
      <c r="B132" s="206" t="s">
        <v>856</v>
      </c>
      <c r="C132" s="170">
        <v>392</v>
      </c>
      <c r="D132" s="38" t="s">
        <v>799</v>
      </c>
      <c r="E132" s="203">
        <v>172</v>
      </c>
      <c r="F132" s="365">
        <v>47</v>
      </c>
      <c r="G132" s="203">
        <v>7</v>
      </c>
      <c r="H132" s="347" t="s">
        <v>518</v>
      </c>
      <c r="I132" s="347" t="s">
        <v>519</v>
      </c>
    </row>
    <row r="133" spans="1:10" x14ac:dyDescent="0.25">
      <c r="A133" s="35">
        <v>880525</v>
      </c>
      <c r="B133" s="206" t="s">
        <v>2299</v>
      </c>
      <c r="C133" s="170">
        <v>393</v>
      </c>
      <c r="D133" s="38" t="s">
        <v>799</v>
      </c>
      <c r="E133" s="203">
        <v>177</v>
      </c>
      <c r="F133" s="365">
        <v>45</v>
      </c>
      <c r="G133" s="203">
        <v>10</v>
      </c>
      <c r="H133" s="347" t="s">
        <v>1996</v>
      </c>
      <c r="I133" s="347" t="s">
        <v>1795</v>
      </c>
    </row>
    <row r="134" spans="1:10" s="54" customFormat="1" x14ac:dyDescent="0.25">
      <c r="A134" s="344">
        <v>880541</v>
      </c>
      <c r="B134" s="170" t="s">
        <v>980</v>
      </c>
      <c r="C134" s="170">
        <v>390</v>
      </c>
      <c r="D134" s="117" t="s">
        <v>799</v>
      </c>
      <c r="E134" s="169">
        <v>23</v>
      </c>
      <c r="F134" s="369">
        <v>21</v>
      </c>
      <c r="G134" s="169">
        <v>6</v>
      </c>
      <c r="H134" s="208" t="s">
        <v>528</v>
      </c>
      <c r="I134" s="208" t="s">
        <v>529</v>
      </c>
      <c r="J134" s="54" t="s">
        <v>982</v>
      </c>
    </row>
    <row r="135" spans="1:10" s="54" customFormat="1" x14ac:dyDescent="0.25">
      <c r="A135" s="55">
        <v>880543</v>
      </c>
      <c r="B135" s="170" t="s">
        <v>1445</v>
      </c>
      <c r="C135" s="170">
        <v>389</v>
      </c>
      <c r="D135" s="117" t="s">
        <v>799</v>
      </c>
      <c r="E135" s="169">
        <v>28</v>
      </c>
      <c r="F135" s="369">
        <v>6</v>
      </c>
      <c r="G135" s="169">
        <v>10</v>
      </c>
      <c r="H135" s="208" t="s">
        <v>2309</v>
      </c>
      <c r="I135" s="208" t="s">
        <v>2310</v>
      </c>
    </row>
    <row r="136" spans="1:10" x14ac:dyDescent="0.25">
      <c r="A136" s="35">
        <v>880549</v>
      </c>
      <c r="B136" s="206" t="s">
        <v>857</v>
      </c>
      <c r="C136" s="170">
        <v>388</v>
      </c>
      <c r="D136" s="38" t="s">
        <v>799</v>
      </c>
      <c r="E136" s="203">
        <v>30</v>
      </c>
      <c r="F136" s="365">
        <v>21</v>
      </c>
      <c r="G136" s="203">
        <v>9</v>
      </c>
      <c r="H136" s="347" t="s">
        <v>532</v>
      </c>
      <c r="I136" s="347" t="s">
        <v>533</v>
      </c>
    </row>
    <row r="137" spans="1:10" x14ac:dyDescent="0.25">
      <c r="A137" s="35">
        <v>880551</v>
      </c>
      <c r="B137" s="206" t="s">
        <v>858</v>
      </c>
      <c r="C137" s="170">
        <v>387</v>
      </c>
      <c r="D137" s="38" t="s">
        <v>799</v>
      </c>
      <c r="E137" s="203">
        <v>179</v>
      </c>
      <c r="F137" s="365">
        <v>26</v>
      </c>
      <c r="G137" s="203">
        <v>2</v>
      </c>
      <c r="H137" s="347" t="s">
        <v>535</v>
      </c>
      <c r="I137" s="347" t="s">
        <v>536</v>
      </c>
    </row>
    <row r="138" spans="1:10" x14ac:dyDescent="0.25">
      <c r="A138" s="35">
        <v>880555</v>
      </c>
      <c r="B138" s="206" t="s">
        <v>859</v>
      </c>
      <c r="C138" s="170">
        <v>386</v>
      </c>
      <c r="D138" s="38" t="s">
        <v>799</v>
      </c>
      <c r="E138" s="203">
        <v>221</v>
      </c>
      <c r="F138" s="365">
        <v>43</v>
      </c>
      <c r="G138" s="203">
        <v>3</v>
      </c>
      <c r="H138" s="347" t="s">
        <v>390</v>
      </c>
      <c r="I138" s="347" t="s">
        <v>360</v>
      </c>
    </row>
    <row r="139" spans="1:10" x14ac:dyDescent="0.25">
      <c r="A139" s="35">
        <v>880556</v>
      </c>
      <c r="B139" s="206" t="s">
        <v>860</v>
      </c>
      <c r="C139" s="170">
        <v>385</v>
      </c>
      <c r="D139" s="38" t="s">
        <v>799</v>
      </c>
      <c r="E139" s="203">
        <v>235</v>
      </c>
      <c r="F139" s="365">
        <v>65</v>
      </c>
      <c r="G139" s="203">
        <v>3</v>
      </c>
      <c r="H139" s="347" t="s">
        <v>537</v>
      </c>
      <c r="I139" s="347" t="s">
        <v>462</v>
      </c>
    </row>
    <row r="140" spans="1:10" x14ac:dyDescent="0.25">
      <c r="A140" s="35">
        <v>880567</v>
      </c>
      <c r="B140" s="206" t="s">
        <v>861</v>
      </c>
      <c r="C140" s="170">
        <v>384</v>
      </c>
      <c r="D140" s="38" t="s">
        <v>799</v>
      </c>
      <c r="E140" s="203">
        <v>223</v>
      </c>
      <c r="F140" s="365">
        <v>44</v>
      </c>
      <c r="G140" s="203">
        <v>17</v>
      </c>
      <c r="H140" s="347" t="s">
        <v>541</v>
      </c>
      <c r="I140" s="347" t="s">
        <v>293</v>
      </c>
    </row>
    <row r="141" spans="1:10" x14ac:dyDescent="0.25">
      <c r="A141" s="35">
        <v>880569</v>
      </c>
      <c r="B141" s="206" t="s">
        <v>862</v>
      </c>
      <c r="C141" s="170">
        <v>383</v>
      </c>
      <c r="D141" s="38" t="s">
        <v>799</v>
      </c>
      <c r="E141" s="203">
        <v>18</v>
      </c>
      <c r="F141" s="365">
        <v>22</v>
      </c>
      <c r="G141" s="203">
        <v>3</v>
      </c>
      <c r="H141" s="347" t="s">
        <v>544</v>
      </c>
      <c r="I141" s="347" t="s">
        <v>545</v>
      </c>
    </row>
    <row r="142" spans="1:10" x14ac:dyDescent="0.25">
      <c r="A142" s="35">
        <v>880571</v>
      </c>
      <c r="B142" s="206" t="s">
        <v>863</v>
      </c>
      <c r="C142" s="170">
        <v>382</v>
      </c>
      <c r="D142" s="38" t="s">
        <v>799</v>
      </c>
      <c r="E142" s="203">
        <v>216</v>
      </c>
      <c r="F142" s="365">
        <v>42</v>
      </c>
      <c r="G142" s="203">
        <v>1</v>
      </c>
      <c r="H142" s="347" t="s">
        <v>547</v>
      </c>
      <c r="I142" s="347" t="s">
        <v>392</v>
      </c>
    </row>
    <row r="143" spans="1:10" x14ac:dyDescent="0.25">
      <c r="A143" s="35">
        <v>880576</v>
      </c>
      <c r="B143" s="206" t="s">
        <v>864</v>
      </c>
      <c r="C143" s="170">
        <v>380</v>
      </c>
      <c r="D143" s="38" t="s">
        <v>799</v>
      </c>
      <c r="E143" s="203">
        <v>79</v>
      </c>
      <c r="F143" s="365">
        <v>49</v>
      </c>
      <c r="G143" s="203">
        <v>6</v>
      </c>
      <c r="H143" s="347" t="s">
        <v>1922</v>
      </c>
      <c r="I143" s="347" t="s">
        <v>551</v>
      </c>
    </row>
    <row r="144" spans="1:10" s="206" customFormat="1" x14ac:dyDescent="0.25">
      <c r="A144" s="35">
        <v>880581</v>
      </c>
      <c r="B144" s="203" t="s">
        <v>1921</v>
      </c>
      <c r="C144" s="204">
        <v>521</v>
      </c>
      <c r="D144" s="328" t="s">
        <v>799</v>
      </c>
      <c r="E144" s="203">
        <v>110</v>
      </c>
      <c r="F144" s="371">
        <v>45</v>
      </c>
      <c r="G144" s="205">
        <v>10</v>
      </c>
      <c r="H144" s="347" t="s">
        <v>555</v>
      </c>
      <c r="I144" s="347" t="s">
        <v>556</v>
      </c>
    </row>
    <row r="145" spans="1:9" x14ac:dyDescent="0.25">
      <c r="A145" s="35">
        <v>880601</v>
      </c>
      <c r="B145" s="206" t="s">
        <v>865</v>
      </c>
      <c r="C145" s="170">
        <v>378</v>
      </c>
      <c r="D145" s="38" t="s">
        <v>799</v>
      </c>
      <c r="E145" s="203">
        <v>226</v>
      </c>
      <c r="F145" s="365">
        <v>42</v>
      </c>
      <c r="G145" s="203">
        <v>3</v>
      </c>
      <c r="H145" s="347" t="s">
        <v>580</v>
      </c>
      <c r="I145" s="347" t="s">
        <v>392</v>
      </c>
    </row>
    <row r="146" spans="1:9" x14ac:dyDescent="0.25">
      <c r="A146" s="35">
        <v>880604</v>
      </c>
      <c r="B146" s="206" t="s">
        <v>866</v>
      </c>
      <c r="C146" s="170">
        <v>377</v>
      </c>
      <c r="D146" s="38" t="s">
        <v>799</v>
      </c>
      <c r="E146" s="203">
        <v>31</v>
      </c>
      <c r="F146" s="365">
        <v>2</v>
      </c>
      <c r="G146" s="203">
        <v>1</v>
      </c>
      <c r="H146" s="347" t="s">
        <v>581</v>
      </c>
      <c r="I146" s="347" t="s">
        <v>582</v>
      </c>
    </row>
    <row r="147" spans="1:9" s="69" customFormat="1" x14ac:dyDescent="0.25">
      <c r="A147" s="72"/>
      <c r="B147" s="338"/>
      <c r="C147" s="338"/>
      <c r="D147" s="74"/>
      <c r="E147" s="342"/>
      <c r="F147" s="373"/>
      <c r="G147" s="342"/>
      <c r="H147" s="348"/>
      <c r="I147" s="348"/>
    </row>
    <row r="148" spans="1:9" s="45" customFormat="1" x14ac:dyDescent="0.25">
      <c r="A148" s="46"/>
      <c r="B148" s="339" t="s">
        <v>1038</v>
      </c>
      <c r="C148" s="339"/>
      <c r="D148" s="75"/>
      <c r="E148" s="343">
        <v>144</v>
      </c>
      <c r="F148" s="374"/>
      <c r="G148" s="343"/>
      <c r="H148" s="349"/>
      <c r="I148" s="349"/>
    </row>
  </sheetData>
  <conditionalFormatting sqref="A9:M9">
    <cfRule type="cellIs" dxfId="42" priority="6" operator="equal">
      <formula>"C8"</formula>
    </cfRule>
  </conditionalFormatting>
  <conditionalFormatting sqref="A121:M121">
    <cfRule type="cellIs" dxfId="41" priority="3" operator="equal">
      <formula>"C8"</formula>
    </cfRule>
  </conditionalFormatting>
  <conditionalFormatting sqref="A73:M73">
    <cfRule type="cellIs" dxfId="40" priority="2" operator="equal">
      <formula>"C8"</formula>
    </cfRule>
  </conditionalFormatting>
  <conditionalFormatting sqref="A103:L103">
    <cfRule type="cellIs" dxfId="39" priority="1" operator="equal">
      <formula>"C8"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C609"/>
  <sheetViews>
    <sheetView topLeftCell="A498" zoomScaleNormal="100" workbookViewId="0">
      <selection activeCell="E510" sqref="E510"/>
    </sheetView>
  </sheetViews>
  <sheetFormatPr defaultRowHeight="15.75" x14ac:dyDescent="0.25"/>
  <cols>
    <col min="1" max="1" width="8.28515625" style="10" customWidth="1"/>
    <col min="2" max="2" width="15.85546875" style="138" customWidth="1"/>
    <col min="3" max="3" width="10.28515625" style="10" bestFit="1" customWidth="1"/>
    <col min="4" max="4" width="10.28515625" style="139" customWidth="1"/>
    <col min="5" max="5" width="14.85546875" style="10" customWidth="1"/>
    <col min="6" max="6" width="7" style="1" customWidth="1"/>
    <col min="7" max="7" width="29.7109375" style="2" customWidth="1"/>
    <col min="8" max="8" width="28" style="1" customWidth="1"/>
    <col min="9" max="9" width="10" style="2" customWidth="1"/>
    <col min="10" max="10" width="9" style="2" customWidth="1"/>
    <col min="11" max="13" width="9.140625" style="2"/>
    <col min="14" max="14" width="8.28515625" style="2" customWidth="1"/>
    <col min="15" max="16" width="9.140625" style="2" hidden="1" customWidth="1"/>
    <col min="17" max="16384" width="9.140625" style="2"/>
  </cols>
  <sheetData>
    <row r="1" spans="1:13" s="6" customFormat="1" x14ac:dyDescent="0.25">
      <c r="A1" s="131" t="s">
        <v>708</v>
      </c>
      <c r="B1" s="112" t="s">
        <v>0</v>
      </c>
      <c r="C1" s="42" t="s">
        <v>804</v>
      </c>
      <c r="D1" s="43" t="s">
        <v>1</v>
      </c>
      <c r="E1" s="42" t="s">
        <v>811</v>
      </c>
      <c r="F1" s="42" t="s">
        <v>812</v>
      </c>
      <c r="G1" s="44" t="s">
        <v>709</v>
      </c>
      <c r="H1" s="42" t="s">
        <v>710</v>
      </c>
      <c r="I1" s="13"/>
      <c r="J1" s="13"/>
      <c r="M1" s="41"/>
    </row>
    <row r="2" spans="1:13" x14ac:dyDescent="0.25">
      <c r="A2" s="160">
        <v>880000</v>
      </c>
      <c r="B2" s="138" t="s">
        <v>1121</v>
      </c>
      <c r="C2" s="10" t="s">
        <v>800</v>
      </c>
      <c r="D2" s="139">
        <f>69</f>
        <v>69</v>
      </c>
      <c r="E2" s="10">
        <v>27</v>
      </c>
      <c r="F2" s="1">
        <f>6</f>
        <v>6</v>
      </c>
      <c r="G2" s="1" t="s">
        <v>30</v>
      </c>
      <c r="H2" s="1" t="s">
        <v>31</v>
      </c>
    </row>
    <row r="3" spans="1:13" x14ac:dyDescent="0.25">
      <c r="A3" s="271">
        <v>880001</v>
      </c>
      <c r="B3" s="138" t="s">
        <v>1226</v>
      </c>
      <c r="C3" s="10" t="s">
        <v>797</v>
      </c>
      <c r="D3" s="139">
        <f>----1</f>
        <v>1</v>
      </c>
      <c r="E3" s="10">
        <v>4</v>
      </c>
      <c r="F3" s="1">
        <v>4</v>
      </c>
      <c r="G3" s="1" t="s">
        <v>33</v>
      </c>
      <c r="H3" s="1" t="s">
        <v>32</v>
      </c>
    </row>
    <row r="4" spans="1:13" x14ac:dyDescent="0.25">
      <c r="A4" s="271">
        <v>880002</v>
      </c>
      <c r="B4" s="138" t="s">
        <v>1692</v>
      </c>
      <c r="C4" s="10" t="s">
        <v>801</v>
      </c>
      <c r="D4" s="139">
        <v>83</v>
      </c>
      <c r="E4" s="10">
        <v>28</v>
      </c>
      <c r="F4" s="1">
        <v>4</v>
      </c>
      <c r="G4" s="1" t="s">
        <v>1693</v>
      </c>
      <c r="H4" s="1" t="s">
        <v>1694</v>
      </c>
    </row>
    <row r="5" spans="1:13" x14ac:dyDescent="0.25">
      <c r="A5" s="10">
        <v>880003</v>
      </c>
      <c r="B5" s="138" t="s">
        <v>1227</v>
      </c>
      <c r="C5" s="140" t="s">
        <v>799</v>
      </c>
      <c r="D5" s="303">
        <v>159</v>
      </c>
      <c r="E5" s="140">
        <v>67</v>
      </c>
      <c r="F5" s="11">
        <v>1</v>
      </c>
      <c r="G5" s="11" t="s">
        <v>1913</v>
      </c>
      <c r="H5" s="11" t="s">
        <v>1621</v>
      </c>
      <c r="J5" s="11"/>
    </row>
    <row r="6" spans="1:13" x14ac:dyDescent="0.25">
      <c r="A6" s="272">
        <v>880004</v>
      </c>
      <c r="B6" s="144" t="s">
        <v>1101</v>
      </c>
      <c r="C6" s="271" t="s">
        <v>801</v>
      </c>
      <c r="D6" s="304">
        <v>2</v>
      </c>
      <c r="E6" s="271">
        <v>21</v>
      </c>
      <c r="F6" s="3">
        <v>10</v>
      </c>
      <c r="G6" s="3" t="s">
        <v>35</v>
      </c>
      <c r="H6" s="3" t="s">
        <v>34</v>
      </c>
      <c r="I6" s="105"/>
      <c r="J6" s="11"/>
      <c r="K6" s="105"/>
    </row>
    <row r="7" spans="1:13" x14ac:dyDescent="0.25">
      <c r="A7" s="271">
        <v>880005</v>
      </c>
      <c r="B7" s="144" t="s">
        <v>1102</v>
      </c>
      <c r="C7" s="271" t="s">
        <v>798</v>
      </c>
      <c r="D7" s="304">
        <v>2</v>
      </c>
      <c r="E7" s="271">
        <v>49</v>
      </c>
      <c r="F7" s="3">
        <v>8</v>
      </c>
      <c r="G7" s="3" t="s">
        <v>1959</v>
      </c>
      <c r="H7" s="3" t="s">
        <v>926</v>
      </c>
      <c r="I7" s="4"/>
      <c r="J7" s="3"/>
    </row>
    <row r="8" spans="1:13" x14ac:dyDescent="0.25">
      <c r="A8" s="160">
        <v>880006</v>
      </c>
      <c r="B8" s="144" t="s">
        <v>1103</v>
      </c>
      <c r="C8" s="271" t="s">
        <v>799</v>
      </c>
      <c r="D8" s="304">
        <v>17</v>
      </c>
      <c r="E8" s="271">
        <v>7</v>
      </c>
      <c r="F8" s="3">
        <v>1</v>
      </c>
      <c r="G8" s="3" t="s">
        <v>2487</v>
      </c>
      <c r="H8" s="3" t="s">
        <v>2488</v>
      </c>
      <c r="I8" s="4"/>
      <c r="J8" s="3"/>
    </row>
    <row r="9" spans="1:13" x14ac:dyDescent="0.25">
      <c r="A9" s="10">
        <v>880007</v>
      </c>
      <c r="B9" s="138" t="s">
        <v>1104</v>
      </c>
      <c r="C9" s="140" t="s">
        <v>798</v>
      </c>
      <c r="D9" s="303">
        <v>231</v>
      </c>
      <c r="E9" s="140">
        <v>67</v>
      </c>
      <c r="F9" s="11">
        <v>5</v>
      </c>
      <c r="G9" s="11" t="s">
        <v>1506</v>
      </c>
      <c r="H9" s="11" t="s">
        <v>1435</v>
      </c>
    </row>
    <row r="10" spans="1:13" s="4" customFormat="1" x14ac:dyDescent="0.25">
      <c r="A10" s="160">
        <v>880008</v>
      </c>
      <c r="B10" s="144" t="s">
        <v>1105</v>
      </c>
      <c r="C10" s="271" t="s">
        <v>797</v>
      </c>
      <c r="D10" s="304">
        <v>216</v>
      </c>
      <c r="E10" s="271">
        <v>42</v>
      </c>
      <c r="F10" s="3">
        <v>8</v>
      </c>
      <c r="G10" s="3" t="s">
        <v>37</v>
      </c>
      <c r="H10" s="3" t="s">
        <v>712</v>
      </c>
      <c r="J10" s="3"/>
    </row>
    <row r="11" spans="1:13" x14ac:dyDescent="0.25">
      <c r="A11" s="271">
        <v>880009</v>
      </c>
      <c r="B11" s="144" t="s">
        <v>1106</v>
      </c>
      <c r="C11" s="140" t="s">
        <v>800</v>
      </c>
      <c r="D11" s="303">
        <v>227</v>
      </c>
      <c r="E11" s="140">
        <v>44</v>
      </c>
      <c r="F11" s="11">
        <v>1</v>
      </c>
      <c r="G11" s="11" t="s">
        <v>2320</v>
      </c>
      <c r="H11" s="11" t="s">
        <v>2321</v>
      </c>
      <c r="J11" s="12"/>
    </row>
    <row r="12" spans="1:13" s="4" customFormat="1" x14ac:dyDescent="0.25">
      <c r="A12" s="160">
        <v>880010</v>
      </c>
      <c r="B12" s="144" t="s">
        <v>1122</v>
      </c>
      <c r="C12" s="271" t="s">
        <v>801</v>
      </c>
      <c r="D12" s="304">
        <v>6</v>
      </c>
      <c r="E12" s="271">
        <v>21</v>
      </c>
      <c r="F12" s="3">
        <v>4</v>
      </c>
      <c r="G12" s="3" t="s">
        <v>790</v>
      </c>
      <c r="H12" s="3" t="s">
        <v>683</v>
      </c>
    </row>
    <row r="13" spans="1:13" x14ac:dyDescent="0.25">
      <c r="A13" s="271">
        <v>880011</v>
      </c>
      <c r="B13" s="144" t="s">
        <v>1107</v>
      </c>
      <c r="C13" s="140" t="s">
        <v>964</v>
      </c>
      <c r="D13" s="303" t="s">
        <v>965</v>
      </c>
      <c r="E13" s="140" t="s">
        <v>966</v>
      </c>
      <c r="F13" s="11">
        <v>0</v>
      </c>
      <c r="G13" s="11" t="s">
        <v>39</v>
      </c>
      <c r="H13" s="11" t="s">
        <v>40</v>
      </c>
      <c r="J13" s="1"/>
      <c r="K13" s="11"/>
    </row>
    <row r="14" spans="1:13" x14ac:dyDescent="0.25">
      <c r="A14" s="273">
        <v>880012</v>
      </c>
      <c r="B14" s="138" t="s">
        <v>1727</v>
      </c>
      <c r="C14" s="300" t="s">
        <v>797</v>
      </c>
      <c r="D14" s="305">
        <v>26</v>
      </c>
      <c r="E14" s="287">
        <v>3</v>
      </c>
      <c r="F14" s="1">
        <v>7</v>
      </c>
      <c r="G14" s="2" t="s">
        <v>1089</v>
      </c>
      <c r="H14" s="1" t="s">
        <v>1090</v>
      </c>
      <c r="I14" s="105"/>
      <c r="J14" s="105"/>
      <c r="K14" s="105"/>
    </row>
    <row r="15" spans="1:13" s="4" customFormat="1" x14ac:dyDescent="0.25">
      <c r="A15" s="271">
        <v>880013</v>
      </c>
      <c r="B15" s="144" t="s">
        <v>1108</v>
      </c>
      <c r="C15" s="271" t="s">
        <v>801</v>
      </c>
      <c r="D15" s="304">
        <f>----95</f>
        <v>95</v>
      </c>
      <c r="E15" s="271">
        <v>28</v>
      </c>
      <c r="F15" s="3">
        <f>5</f>
        <v>5</v>
      </c>
      <c r="G15" s="3" t="s">
        <v>41</v>
      </c>
      <c r="H15" s="3" t="s">
        <v>713</v>
      </c>
      <c r="J15" s="3"/>
    </row>
    <row r="16" spans="1:13" x14ac:dyDescent="0.25">
      <c r="A16" s="160">
        <v>880014</v>
      </c>
      <c r="B16" s="144" t="s">
        <v>1109</v>
      </c>
      <c r="C16" s="140" t="s">
        <v>798</v>
      </c>
      <c r="D16" s="303">
        <v>70</v>
      </c>
      <c r="E16" s="140">
        <v>67</v>
      </c>
      <c r="F16" s="11">
        <v>7</v>
      </c>
      <c r="G16" s="1" t="s">
        <v>2352</v>
      </c>
      <c r="H16" s="11" t="s">
        <v>1088</v>
      </c>
    </row>
    <row r="17" spans="1:11" x14ac:dyDescent="0.25">
      <c r="A17" s="10">
        <v>880015</v>
      </c>
      <c r="B17" s="144" t="s">
        <v>1228</v>
      </c>
      <c r="C17" s="140" t="s">
        <v>798</v>
      </c>
      <c r="D17" s="303">
        <v>40</v>
      </c>
      <c r="E17" s="140">
        <v>1</v>
      </c>
      <c r="F17" s="11">
        <f>6</f>
        <v>6</v>
      </c>
      <c r="G17" s="1" t="s">
        <v>42</v>
      </c>
      <c r="H17" s="11" t="s">
        <v>1901</v>
      </c>
    </row>
    <row r="18" spans="1:11" x14ac:dyDescent="0.25">
      <c r="A18" s="160">
        <v>880016</v>
      </c>
      <c r="B18" s="144" t="s">
        <v>1110</v>
      </c>
      <c r="C18" s="140" t="s">
        <v>797</v>
      </c>
      <c r="D18" s="303">
        <v>199</v>
      </c>
      <c r="E18" s="140">
        <v>50</v>
      </c>
      <c r="F18" s="11">
        <v>6</v>
      </c>
      <c r="G18" s="1" t="s">
        <v>43</v>
      </c>
      <c r="H18" s="11" t="s">
        <v>44</v>
      </c>
    </row>
    <row r="19" spans="1:11" x14ac:dyDescent="0.25">
      <c r="A19" s="10">
        <v>880017</v>
      </c>
      <c r="B19" s="138" t="s">
        <v>1111</v>
      </c>
      <c r="C19" s="140" t="s">
        <v>797</v>
      </c>
      <c r="D19" s="303">
        <v>195</v>
      </c>
      <c r="E19" s="140">
        <v>50</v>
      </c>
      <c r="F19" s="11">
        <f>7</f>
        <v>7</v>
      </c>
      <c r="G19" s="1" t="s">
        <v>45</v>
      </c>
      <c r="H19" s="11" t="s">
        <v>715</v>
      </c>
    </row>
    <row r="20" spans="1:11" s="105" customFormat="1" x14ac:dyDescent="0.25">
      <c r="A20" s="272">
        <v>880018</v>
      </c>
      <c r="B20" s="168" t="s">
        <v>1229</v>
      </c>
      <c r="C20" s="279" t="s">
        <v>799</v>
      </c>
      <c r="D20" s="306">
        <v>70</v>
      </c>
      <c r="E20" s="279">
        <v>27</v>
      </c>
      <c r="F20" s="27">
        <v>2</v>
      </c>
      <c r="G20" s="11" t="s">
        <v>1450</v>
      </c>
      <c r="H20" s="11" t="s">
        <v>1451</v>
      </c>
      <c r="I20" s="146">
        <v>880018</v>
      </c>
      <c r="J20" s="146" t="s">
        <v>1635</v>
      </c>
      <c r="K20" s="146">
        <v>880515</v>
      </c>
    </row>
    <row r="21" spans="1:11" s="4" customFormat="1" x14ac:dyDescent="0.25">
      <c r="A21" s="271">
        <v>880019</v>
      </c>
      <c r="B21" s="144" t="s">
        <v>1230</v>
      </c>
      <c r="C21" s="271" t="s">
        <v>801</v>
      </c>
      <c r="D21" s="304">
        <v>99</v>
      </c>
      <c r="E21" s="271">
        <v>6</v>
      </c>
      <c r="F21" s="3">
        <f>4</f>
        <v>4</v>
      </c>
      <c r="G21" s="3" t="s">
        <v>716</v>
      </c>
      <c r="H21" s="3" t="s">
        <v>46</v>
      </c>
      <c r="J21" s="3"/>
    </row>
    <row r="22" spans="1:11" x14ac:dyDescent="0.25">
      <c r="A22" s="274">
        <v>880020</v>
      </c>
      <c r="B22" s="144" t="s">
        <v>1231</v>
      </c>
      <c r="C22" s="271" t="s">
        <v>797</v>
      </c>
      <c r="D22" s="304">
        <v>145</v>
      </c>
      <c r="E22" s="271">
        <v>25</v>
      </c>
      <c r="F22" s="3">
        <v>3</v>
      </c>
      <c r="G22" s="3" t="s">
        <v>1916</v>
      </c>
      <c r="H22" s="3" t="s">
        <v>1917</v>
      </c>
      <c r="I22" s="4"/>
      <c r="J22" s="3"/>
    </row>
    <row r="23" spans="1:11" x14ac:dyDescent="0.25">
      <c r="A23" s="10">
        <v>880021</v>
      </c>
      <c r="B23" s="138" t="s">
        <v>1232</v>
      </c>
      <c r="C23" s="140" t="s">
        <v>797</v>
      </c>
      <c r="D23" s="303">
        <v>99</v>
      </c>
      <c r="E23" s="140">
        <v>27</v>
      </c>
      <c r="F23" s="11">
        <v>4</v>
      </c>
      <c r="G23" s="1" t="s">
        <v>2394</v>
      </c>
      <c r="H23" s="11" t="s">
        <v>2395</v>
      </c>
    </row>
    <row r="24" spans="1:11" x14ac:dyDescent="0.25">
      <c r="A24" s="160">
        <v>880022</v>
      </c>
      <c r="B24" s="138" t="s">
        <v>1233</v>
      </c>
      <c r="C24" s="140" t="s">
        <v>797</v>
      </c>
      <c r="D24" s="303">
        <f>--299</f>
        <v>299</v>
      </c>
      <c r="E24" s="140">
        <v>67</v>
      </c>
      <c r="F24" s="11">
        <f>2</f>
        <v>2</v>
      </c>
      <c r="G24" s="1" t="s">
        <v>47</v>
      </c>
      <c r="H24" s="11" t="s">
        <v>717</v>
      </c>
    </row>
    <row r="25" spans="1:11" x14ac:dyDescent="0.25">
      <c r="A25" s="10">
        <v>880023</v>
      </c>
      <c r="B25" s="138" t="s">
        <v>1484</v>
      </c>
      <c r="C25" s="140" t="s">
        <v>798</v>
      </c>
      <c r="D25" s="303">
        <v>264</v>
      </c>
      <c r="E25" s="140">
        <v>47</v>
      </c>
      <c r="F25" s="11">
        <v>6</v>
      </c>
      <c r="G25" s="1" t="s">
        <v>48</v>
      </c>
      <c r="H25" s="11" t="s">
        <v>49</v>
      </c>
      <c r="J25" s="4"/>
    </row>
    <row r="26" spans="1:11" x14ac:dyDescent="0.25">
      <c r="A26" s="272">
        <v>880024</v>
      </c>
      <c r="B26" s="144" t="s">
        <v>1234</v>
      </c>
      <c r="C26" s="271" t="s">
        <v>800</v>
      </c>
      <c r="D26" s="304">
        <v>246</v>
      </c>
      <c r="E26" s="271">
        <v>44</v>
      </c>
      <c r="F26" s="3">
        <v>8</v>
      </c>
      <c r="G26" s="3" t="s">
        <v>2292</v>
      </c>
      <c r="H26" s="3" t="s">
        <v>2293</v>
      </c>
      <c r="I26" s="105"/>
      <c r="J26" s="11"/>
      <c r="K26" s="105"/>
    </row>
    <row r="27" spans="1:11" x14ac:dyDescent="0.25">
      <c r="A27" s="271">
        <v>880025</v>
      </c>
      <c r="B27" s="144" t="s">
        <v>1235</v>
      </c>
      <c r="C27" s="271" t="s">
        <v>801</v>
      </c>
      <c r="D27" s="304">
        <f>--209</f>
        <v>209</v>
      </c>
      <c r="E27" s="271">
        <v>65</v>
      </c>
      <c r="F27" s="3">
        <f>5</f>
        <v>5</v>
      </c>
      <c r="G27" s="3" t="s">
        <v>719</v>
      </c>
      <c r="H27" s="3" t="s">
        <v>38</v>
      </c>
      <c r="I27" s="4"/>
      <c r="J27" s="3"/>
    </row>
    <row r="28" spans="1:11" x14ac:dyDescent="0.25">
      <c r="A28" s="274">
        <v>880026</v>
      </c>
      <c r="B28" s="144" t="s">
        <v>1236</v>
      </c>
      <c r="C28" s="271" t="s">
        <v>801</v>
      </c>
      <c r="D28" s="304">
        <f>--290</f>
        <v>290</v>
      </c>
      <c r="E28" s="271">
        <v>67</v>
      </c>
      <c r="F28" s="3">
        <f>3</f>
        <v>3</v>
      </c>
      <c r="G28" s="3" t="s">
        <v>50</v>
      </c>
      <c r="H28" s="3" t="s">
        <v>38</v>
      </c>
      <c r="I28" s="4"/>
      <c r="J28" s="3"/>
    </row>
    <row r="29" spans="1:11" x14ac:dyDescent="0.25">
      <c r="A29" s="271">
        <v>880027</v>
      </c>
      <c r="B29" s="144" t="s">
        <v>1123</v>
      </c>
      <c r="C29" s="271" t="s">
        <v>801</v>
      </c>
      <c r="D29" s="304">
        <v>289</v>
      </c>
      <c r="E29" s="271">
        <v>70</v>
      </c>
      <c r="F29" s="3">
        <f>6</f>
        <v>6</v>
      </c>
      <c r="G29" s="3" t="s">
        <v>720</v>
      </c>
      <c r="H29" s="3" t="s">
        <v>38</v>
      </c>
      <c r="I29" s="4"/>
      <c r="J29" s="3"/>
    </row>
    <row r="30" spans="1:11" x14ac:dyDescent="0.25">
      <c r="A30" s="160">
        <v>880028</v>
      </c>
      <c r="B30" s="144" t="s">
        <v>1124</v>
      </c>
      <c r="C30" s="271" t="s">
        <v>801</v>
      </c>
      <c r="D30" s="304">
        <v>217</v>
      </c>
      <c r="E30" s="271">
        <v>45</v>
      </c>
      <c r="F30" s="3">
        <v>8</v>
      </c>
      <c r="G30" s="3" t="s">
        <v>1966</v>
      </c>
      <c r="H30" s="3" t="s">
        <v>768</v>
      </c>
      <c r="I30" s="4"/>
      <c r="J30" s="3"/>
    </row>
    <row r="31" spans="1:11" x14ac:dyDescent="0.25">
      <c r="A31" s="271">
        <v>880029</v>
      </c>
      <c r="B31" s="144" t="s">
        <v>1125</v>
      </c>
      <c r="C31" s="271" t="s">
        <v>801</v>
      </c>
      <c r="D31" s="304">
        <v>192</v>
      </c>
      <c r="E31" s="271">
        <v>48</v>
      </c>
      <c r="F31" s="3">
        <v>6</v>
      </c>
      <c r="G31" s="3" t="s">
        <v>51</v>
      </c>
      <c r="H31" s="3" t="s">
        <v>52</v>
      </c>
      <c r="I31" s="4"/>
      <c r="J31" s="3"/>
    </row>
    <row r="32" spans="1:11" x14ac:dyDescent="0.25">
      <c r="A32" s="160">
        <v>880030</v>
      </c>
      <c r="B32" s="144" t="s">
        <v>1126</v>
      </c>
      <c r="C32" s="271" t="s">
        <v>797</v>
      </c>
      <c r="D32" s="304">
        <v>71</v>
      </c>
      <c r="E32" s="271">
        <v>30</v>
      </c>
      <c r="F32" s="3">
        <v>7</v>
      </c>
      <c r="G32" s="3" t="s">
        <v>1463</v>
      </c>
      <c r="H32" s="3" t="s">
        <v>1464</v>
      </c>
      <c r="I32" s="4"/>
      <c r="J32" s="3"/>
    </row>
    <row r="33" spans="1:11" x14ac:dyDescent="0.25">
      <c r="A33" s="140">
        <v>880031</v>
      </c>
      <c r="B33" s="144" t="s">
        <v>1695</v>
      </c>
      <c r="C33" s="271" t="s">
        <v>799</v>
      </c>
      <c r="D33" s="304">
        <v>36</v>
      </c>
      <c r="E33" s="271">
        <v>3</v>
      </c>
      <c r="F33" s="3">
        <v>10</v>
      </c>
      <c r="G33" s="3" t="s">
        <v>2403</v>
      </c>
      <c r="H33" s="3" t="s">
        <v>2404</v>
      </c>
      <c r="I33" s="4"/>
      <c r="J33" s="3"/>
    </row>
    <row r="34" spans="1:11" x14ac:dyDescent="0.25">
      <c r="A34" s="160">
        <v>880032</v>
      </c>
      <c r="B34" s="138" t="s">
        <v>1237</v>
      </c>
      <c r="C34" s="10" t="s">
        <v>799</v>
      </c>
      <c r="D34" s="139">
        <v>2</v>
      </c>
      <c r="E34" s="140">
        <v>21</v>
      </c>
      <c r="F34" s="11">
        <v>5</v>
      </c>
      <c r="G34" s="1" t="s">
        <v>1896</v>
      </c>
      <c r="H34" s="11" t="s">
        <v>1897</v>
      </c>
    </row>
    <row r="35" spans="1:11" x14ac:dyDescent="0.25">
      <c r="A35" s="10">
        <v>880033</v>
      </c>
      <c r="B35" s="138" t="s">
        <v>1238</v>
      </c>
      <c r="C35" s="10" t="s">
        <v>797</v>
      </c>
      <c r="D35" s="139">
        <v>300</v>
      </c>
      <c r="E35" s="140">
        <v>67</v>
      </c>
      <c r="F35" s="11">
        <f>5</f>
        <v>5</v>
      </c>
      <c r="G35" s="1" t="s">
        <v>723</v>
      </c>
      <c r="H35" s="11" t="s">
        <v>52</v>
      </c>
    </row>
    <row r="36" spans="1:11" x14ac:dyDescent="0.25">
      <c r="A36" s="160">
        <v>880034</v>
      </c>
      <c r="B36" s="144" t="s">
        <v>1239</v>
      </c>
      <c r="C36" s="271" t="s">
        <v>801</v>
      </c>
      <c r="D36" s="304">
        <v>21</v>
      </c>
      <c r="E36" s="271">
        <v>2</v>
      </c>
      <c r="F36" s="3">
        <f>3</f>
        <v>3</v>
      </c>
      <c r="G36" s="3" t="s">
        <v>53</v>
      </c>
      <c r="H36" s="3" t="s">
        <v>769</v>
      </c>
      <c r="I36" s="4"/>
      <c r="J36" s="3"/>
    </row>
    <row r="37" spans="1:11" x14ac:dyDescent="0.25">
      <c r="A37" s="271">
        <v>880035</v>
      </c>
      <c r="B37" s="144" t="s">
        <v>1240</v>
      </c>
      <c r="C37" s="271" t="s">
        <v>801</v>
      </c>
      <c r="D37" s="304">
        <v>19</v>
      </c>
      <c r="E37" s="271">
        <v>24</v>
      </c>
      <c r="F37" s="3">
        <f>6</f>
        <v>6</v>
      </c>
      <c r="G37" s="3" t="s">
        <v>54</v>
      </c>
      <c r="H37" s="3" t="s">
        <v>306</v>
      </c>
      <c r="I37" s="4"/>
      <c r="J37" s="3"/>
    </row>
    <row r="38" spans="1:11" x14ac:dyDescent="0.25">
      <c r="A38" s="160">
        <v>880036</v>
      </c>
      <c r="B38" s="138" t="s">
        <v>1241</v>
      </c>
      <c r="C38" s="10" t="s">
        <v>800</v>
      </c>
      <c r="D38" s="139">
        <v>288</v>
      </c>
      <c r="E38" s="140">
        <v>67</v>
      </c>
      <c r="F38" s="11">
        <v>8</v>
      </c>
      <c r="G38" s="1" t="s">
        <v>2373</v>
      </c>
      <c r="H38" s="11" t="s">
        <v>2374</v>
      </c>
    </row>
    <row r="39" spans="1:11" x14ac:dyDescent="0.25">
      <c r="A39" s="10">
        <v>880037</v>
      </c>
      <c r="B39" s="138" t="s">
        <v>1242</v>
      </c>
      <c r="C39" s="10" t="s">
        <v>797</v>
      </c>
      <c r="D39" s="139">
        <f>3</f>
        <v>3</v>
      </c>
      <c r="E39" s="140">
        <v>2</v>
      </c>
      <c r="F39" s="11">
        <f>2</f>
        <v>2</v>
      </c>
      <c r="G39" s="1" t="s">
        <v>57</v>
      </c>
      <c r="H39" s="11" t="s">
        <v>771</v>
      </c>
    </row>
    <row r="40" spans="1:11" x14ac:dyDescent="0.25">
      <c r="A40" s="160">
        <v>880038</v>
      </c>
      <c r="B40" s="138" t="s">
        <v>1243</v>
      </c>
      <c r="C40" s="10" t="s">
        <v>797</v>
      </c>
      <c r="D40" s="139">
        <f>4</f>
        <v>4</v>
      </c>
      <c r="E40" s="140">
        <v>3</v>
      </c>
      <c r="F40" s="11">
        <v>8</v>
      </c>
      <c r="G40" s="1" t="s">
        <v>58</v>
      </c>
      <c r="H40" s="11" t="s">
        <v>771</v>
      </c>
    </row>
    <row r="41" spans="1:11" x14ac:dyDescent="0.25">
      <c r="A41" s="272">
        <v>880067</v>
      </c>
      <c r="B41" s="144" t="s">
        <v>2266</v>
      </c>
      <c r="C41" s="271" t="s">
        <v>801</v>
      </c>
      <c r="D41" s="304">
        <f>66</f>
        <v>66</v>
      </c>
      <c r="E41" s="271">
        <v>6</v>
      </c>
      <c r="F41" s="3">
        <f>10</f>
        <v>10</v>
      </c>
      <c r="G41" s="3" t="s">
        <v>77</v>
      </c>
      <c r="H41" s="3" t="s">
        <v>781</v>
      </c>
      <c r="I41" s="146" t="s">
        <v>1759</v>
      </c>
      <c r="J41" s="147"/>
      <c r="K41" s="146"/>
    </row>
    <row r="42" spans="1:11" x14ac:dyDescent="0.25">
      <c r="A42" s="160">
        <v>880040</v>
      </c>
      <c r="B42" s="138" t="s">
        <v>1244</v>
      </c>
      <c r="C42" s="10" t="s">
        <v>797</v>
      </c>
      <c r="D42" s="139">
        <f>6</f>
        <v>6</v>
      </c>
      <c r="E42" s="140">
        <v>23</v>
      </c>
      <c r="F42" s="11">
        <f>2</f>
        <v>2</v>
      </c>
      <c r="G42" s="1" t="s">
        <v>772</v>
      </c>
      <c r="H42" s="11" t="s">
        <v>773</v>
      </c>
    </row>
    <row r="43" spans="1:11" x14ac:dyDescent="0.25">
      <c r="A43" s="10">
        <v>880041</v>
      </c>
      <c r="B43" s="138" t="s">
        <v>1245</v>
      </c>
      <c r="C43" s="10" t="s">
        <v>797</v>
      </c>
      <c r="D43" s="139">
        <f>7</f>
        <v>7</v>
      </c>
      <c r="E43" s="140">
        <v>3</v>
      </c>
      <c r="F43" s="11">
        <f>6</f>
        <v>6</v>
      </c>
      <c r="G43" s="1" t="s">
        <v>59</v>
      </c>
      <c r="H43" s="11" t="s">
        <v>771</v>
      </c>
    </row>
    <row r="44" spans="1:11" x14ac:dyDescent="0.25">
      <c r="A44" s="160">
        <v>880042</v>
      </c>
      <c r="B44" s="138" t="s">
        <v>1880</v>
      </c>
      <c r="C44" s="280" t="s">
        <v>800</v>
      </c>
      <c r="D44" s="307">
        <v>87</v>
      </c>
      <c r="E44" s="280">
        <v>26</v>
      </c>
      <c r="F44" s="7">
        <v>10</v>
      </c>
      <c r="G44" s="8" t="s">
        <v>1881</v>
      </c>
      <c r="H44" s="7" t="s">
        <v>1882</v>
      </c>
      <c r="I44" s="180"/>
      <c r="J44" s="180"/>
      <c r="K44" s="180"/>
    </row>
    <row r="45" spans="1:11" x14ac:dyDescent="0.25">
      <c r="A45" s="140">
        <v>880043</v>
      </c>
      <c r="B45" s="138" t="s">
        <v>2267</v>
      </c>
      <c r="C45" s="10" t="s">
        <v>797</v>
      </c>
      <c r="D45" s="139">
        <v>180</v>
      </c>
      <c r="E45" s="10">
        <v>48</v>
      </c>
      <c r="F45" s="1">
        <v>6</v>
      </c>
      <c r="G45" s="2" t="s">
        <v>1786</v>
      </c>
      <c r="H45" s="1" t="s">
        <v>1787</v>
      </c>
      <c r="I45" s="105"/>
      <c r="J45" s="105"/>
      <c r="K45" s="105"/>
    </row>
    <row r="46" spans="1:11" x14ac:dyDescent="0.25">
      <c r="A46" s="160">
        <v>880044</v>
      </c>
      <c r="B46" s="144" t="s">
        <v>1246</v>
      </c>
      <c r="C46" s="271" t="s">
        <v>801</v>
      </c>
      <c r="D46" s="304">
        <f>229</f>
        <v>229</v>
      </c>
      <c r="E46" s="271">
        <v>65</v>
      </c>
      <c r="F46" s="3">
        <f>2</f>
        <v>2</v>
      </c>
      <c r="G46" s="3" t="s">
        <v>60</v>
      </c>
      <c r="H46" s="3" t="s">
        <v>774</v>
      </c>
      <c r="J46" s="3"/>
    </row>
    <row r="47" spans="1:11" x14ac:dyDescent="0.25">
      <c r="A47" s="10">
        <v>880045</v>
      </c>
      <c r="B47" s="138" t="s">
        <v>1247</v>
      </c>
      <c r="C47" s="10" t="s">
        <v>798</v>
      </c>
      <c r="D47" s="139">
        <f>286</f>
        <v>286</v>
      </c>
      <c r="E47" s="140">
        <v>50</v>
      </c>
      <c r="F47" s="11">
        <f>3</f>
        <v>3</v>
      </c>
      <c r="G47" s="1" t="s">
        <v>61</v>
      </c>
      <c r="H47" s="11" t="s">
        <v>775</v>
      </c>
    </row>
    <row r="48" spans="1:11" x14ac:dyDescent="0.25">
      <c r="A48" s="10">
        <v>880046</v>
      </c>
      <c r="B48" s="138" t="s">
        <v>1248</v>
      </c>
      <c r="C48" s="10" t="s">
        <v>798</v>
      </c>
      <c r="D48" s="139">
        <v>134</v>
      </c>
      <c r="E48" s="140">
        <v>41</v>
      </c>
      <c r="F48" s="11">
        <v>7</v>
      </c>
      <c r="G48" s="1" t="s">
        <v>1762</v>
      </c>
      <c r="H48" s="11" t="s">
        <v>1763</v>
      </c>
    </row>
    <row r="49" spans="1:10" x14ac:dyDescent="0.25">
      <c r="A49" s="10">
        <v>880047</v>
      </c>
      <c r="B49" s="138" t="s">
        <v>1249</v>
      </c>
      <c r="C49" s="10" t="s">
        <v>797</v>
      </c>
      <c r="D49" s="139">
        <v>298</v>
      </c>
      <c r="E49" s="140">
        <v>44</v>
      </c>
      <c r="F49" s="11">
        <f>4</f>
        <v>4</v>
      </c>
      <c r="G49" s="1" t="s">
        <v>63</v>
      </c>
      <c r="H49" s="11" t="s">
        <v>62</v>
      </c>
    </row>
    <row r="50" spans="1:10" x14ac:dyDescent="0.25">
      <c r="A50" s="160">
        <v>880048</v>
      </c>
      <c r="B50" s="138" t="s">
        <v>1250</v>
      </c>
      <c r="C50" s="10" t="s">
        <v>798</v>
      </c>
      <c r="D50" s="139">
        <f>17</f>
        <v>17</v>
      </c>
      <c r="E50" s="140">
        <v>62</v>
      </c>
      <c r="F50" s="11">
        <f>7</f>
        <v>7</v>
      </c>
      <c r="G50" s="1" t="s">
        <v>64</v>
      </c>
      <c r="H50" s="11" t="s">
        <v>65</v>
      </c>
    </row>
    <row r="51" spans="1:10" x14ac:dyDescent="0.25">
      <c r="A51" s="10">
        <v>880049</v>
      </c>
      <c r="B51" s="138" t="s">
        <v>1251</v>
      </c>
      <c r="C51" s="10" t="s">
        <v>801</v>
      </c>
      <c r="D51" s="139">
        <v>91</v>
      </c>
      <c r="E51" s="140">
        <v>6</v>
      </c>
      <c r="F51" s="11">
        <v>7</v>
      </c>
      <c r="G51" s="1" t="s">
        <v>776</v>
      </c>
      <c r="H51" s="11" t="s">
        <v>66</v>
      </c>
    </row>
    <row r="52" spans="1:10" x14ac:dyDescent="0.25">
      <c r="A52" s="160">
        <v>880050</v>
      </c>
      <c r="B52" s="138" t="s">
        <v>1252</v>
      </c>
      <c r="C52" s="10" t="s">
        <v>798</v>
      </c>
      <c r="D52" s="139">
        <v>71</v>
      </c>
      <c r="E52" s="140">
        <v>9</v>
      </c>
      <c r="F52" s="11">
        <v>10</v>
      </c>
      <c r="G52" s="1" t="s">
        <v>1918</v>
      </c>
      <c r="H52" s="11" t="s">
        <v>56</v>
      </c>
    </row>
    <row r="53" spans="1:10" s="105" customFormat="1" x14ac:dyDescent="0.25">
      <c r="A53" s="140">
        <v>880051</v>
      </c>
      <c r="B53" s="168" t="s">
        <v>1253</v>
      </c>
      <c r="C53" s="140" t="s">
        <v>801</v>
      </c>
      <c r="D53" s="303">
        <v>1</v>
      </c>
      <c r="E53" s="140">
        <v>43</v>
      </c>
      <c r="F53" s="11">
        <v>6</v>
      </c>
      <c r="G53" s="11" t="s">
        <v>2479</v>
      </c>
      <c r="H53" s="11" t="s">
        <v>2480</v>
      </c>
    </row>
    <row r="54" spans="1:10" s="219" customFormat="1" x14ac:dyDescent="0.25">
      <c r="A54" s="276">
        <v>880052</v>
      </c>
      <c r="B54" s="294" t="s">
        <v>2269</v>
      </c>
      <c r="C54" s="276" t="s">
        <v>797</v>
      </c>
      <c r="D54" s="309">
        <v>76</v>
      </c>
      <c r="E54" s="276">
        <v>28</v>
      </c>
      <c r="F54" s="218">
        <v>6</v>
      </c>
      <c r="G54" s="218" t="s">
        <v>67</v>
      </c>
      <c r="H54" s="218" t="s">
        <v>777</v>
      </c>
      <c r="I54" s="219">
        <v>880053</v>
      </c>
      <c r="J54" s="219" t="s">
        <v>2271</v>
      </c>
    </row>
    <row r="55" spans="1:10" x14ac:dyDescent="0.25">
      <c r="A55" s="160">
        <v>880054</v>
      </c>
      <c r="B55" s="138" t="s">
        <v>1254</v>
      </c>
      <c r="C55" s="10" t="s">
        <v>797</v>
      </c>
      <c r="D55" s="139">
        <f>12</f>
        <v>12</v>
      </c>
      <c r="E55" s="140">
        <v>4</v>
      </c>
      <c r="F55" s="11">
        <f>7</f>
        <v>7</v>
      </c>
      <c r="G55" s="1" t="s">
        <v>68</v>
      </c>
      <c r="H55" s="11" t="s">
        <v>778</v>
      </c>
    </row>
    <row r="56" spans="1:10" x14ac:dyDescent="0.25">
      <c r="A56" s="10">
        <v>880055</v>
      </c>
      <c r="B56" s="138" t="s">
        <v>1255</v>
      </c>
      <c r="C56" s="10" t="s">
        <v>798</v>
      </c>
      <c r="D56" s="139">
        <v>78</v>
      </c>
      <c r="E56" s="140">
        <v>68</v>
      </c>
      <c r="F56" s="11">
        <v>5</v>
      </c>
      <c r="G56" s="1" t="s">
        <v>1956</v>
      </c>
      <c r="H56" s="11" t="s">
        <v>1957</v>
      </c>
    </row>
    <row r="57" spans="1:10" x14ac:dyDescent="0.25">
      <c r="A57" s="160">
        <v>880056</v>
      </c>
      <c r="B57" s="138" t="s">
        <v>1256</v>
      </c>
      <c r="C57" s="10" t="s">
        <v>798</v>
      </c>
      <c r="D57" s="139">
        <f>69</f>
        <v>69</v>
      </c>
      <c r="E57" s="140">
        <v>67</v>
      </c>
      <c r="F57" s="11">
        <f>8</f>
        <v>8</v>
      </c>
      <c r="G57" s="1" t="s">
        <v>813</v>
      </c>
      <c r="H57" s="11" t="s">
        <v>142</v>
      </c>
    </row>
    <row r="58" spans="1:10" x14ac:dyDescent="0.25">
      <c r="A58" s="10">
        <v>880057</v>
      </c>
      <c r="B58" s="138" t="s">
        <v>1257</v>
      </c>
      <c r="C58" s="10" t="s">
        <v>801</v>
      </c>
      <c r="D58" s="139">
        <v>135</v>
      </c>
      <c r="E58" s="140">
        <v>23</v>
      </c>
      <c r="F58" s="11">
        <v>5</v>
      </c>
      <c r="G58" s="1" t="s">
        <v>70</v>
      </c>
      <c r="H58" s="11" t="s">
        <v>71</v>
      </c>
    </row>
    <row r="59" spans="1:10" s="219" customFormat="1" x14ac:dyDescent="0.25">
      <c r="A59" s="276">
        <v>880039</v>
      </c>
      <c r="B59" s="294" t="s">
        <v>1258</v>
      </c>
      <c r="C59" s="276" t="s">
        <v>800</v>
      </c>
      <c r="D59" s="309">
        <v>248</v>
      </c>
      <c r="E59" s="276">
        <v>64</v>
      </c>
      <c r="F59" s="218">
        <v>8</v>
      </c>
      <c r="G59" s="218" t="s">
        <v>1904</v>
      </c>
      <c r="H59" s="218" t="s">
        <v>1905</v>
      </c>
      <c r="I59" s="219" t="s">
        <v>1906</v>
      </c>
    </row>
    <row r="60" spans="1:10" x14ac:dyDescent="0.25">
      <c r="A60" s="10">
        <v>880059</v>
      </c>
      <c r="B60" s="138" t="s">
        <v>2268</v>
      </c>
      <c r="C60" s="10" t="s">
        <v>801</v>
      </c>
      <c r="D60" s="139">
        <v>15</v>
      </c>
      <c r="E60" s="140">
        <v>23</v>
      </c>
      <c r="F60" s="11">
        <v>7</v>
      </c>
      <c r="G60" s="1" t="s">
        <v>2439</v>
      </c>
      <c r="H60" s="11" t="s">
        <v>683</v>
      </c>
    </row>
    <row r="61" spans="1:10" s="219" customFormat="1" x14ac:dyDescent="0.25">
      <c r="A61" s="276">
        <v>880063</v>
      </c>
      <c r="B61" s="294" t="s">
        <v>1259</v>
      </c>
      <c r="C61" s="276" t="s">
        <v>797</v>
      </c>
      <c r="D61" s="309">
        <f>264</f>
        <v>264</v>
      </c>
      <c r="E61" s="276">
        <v>61</v>
      </c>
      <c r="F61" s="218">
        <f>10</f>
        <v>10</v>
      </c>
      <c r="G61" s="218" t="s">
        <v>815</v>
      </c>
      <c r="H61" s="218" t="s">
        <v>780</v>
      </c>
      <c r="I61" s="219" t="s">
        <v>1758</v>
      </c>
    </row>
    <row r="62" spans="1:10" x14ac:dyDescent="0.25">
      <c r="A62" s="160">
        <v>880061</v>
      </c>
      <c r="B62" s="138" t="s">
        <v>1260</v>
      </c>
      <c r="C62" s="10" t="s">
        <v>797</v>
      </c>
      <c r="D62" s="139">
        <f>202</f>
        <v>202</v>
      </c>
      <c r="E62" s="140">
        <v>64</v>
      </c>
      <c r="F62" s="11">
        <f>2</f>
        <v>2</v>
      </c>
      <c r="G62" s="1" t="s">
        <v>814</v>
      </c>
      <c r="H62" s="11" t="s">
        <v>779</v>
      </c>
    </row>
    <row r="63" spans="1:10" x14ac:dyDescent="0.25">
      <c r="A63" s="140">
        <v>880062</v>
      </c>
      <c r="B63" s="138" t="s">
        <v>1261</v>
      </c>
      <c r="C63" s="10" t="s">
        <v>797</v>
      </c>
      <c r="D63" s="139">
        <f>203</f>
        <v>203</v>
      </c>
      <c r="E63" s="140">
        <v>61</v>
      </c>
      <c r="F63" s="11">
        <f>2</f>
        <v>2</v>
      </c>
      <c r="G63" s="1" t="s">
        <v>73</v>
      </c>
      <c r="H63" s="11" t="s">
        <v>780</v>
      </c>
    </row>
    <row r="64" spans="1:10" x14ac:dyDescent="0.25">
      <c r="A64" s="160">
        <v>880064</v>
      </c>
      <c r="B64" s="138" t="s">
        <v>2270</v>
      </c>
      <c r="C64" s="10" t="s">
        <v>797</v>
      </c>
      <c r="D64" s="139">
        <f>98</f>
        <v>98</v>
      </c>
      <c r="E64" s="140">
        <v>30</v>
      </c>
      <c r="F64" s="11">
        <f>3</f>
        <v>3</v>
      </c>
      <c r="G64" s="1" t="s">
        <v>74</v>
      </c>
      <c r="H64" s="11" t="s">
        <v>777</v>
      </c>
    </row>
    <row r="65" spans="1:12" x14ac:dyDescent="0.25">
      <c r="A65" s="10">
        <v>880065</v>
      </c>
      <c r="B65" s="138" t="s">
        <v>1262</v>
      </c>
      <c r="C65" s="10" t="s">
        <v>797</v>
      </c>
      <c r="D65" s="139">
        <f>19</f>
        <v>19</v>
      </c>
      <c r="E65" s="140">
        <v>5</v>
      </c>
      <c r="F65" s="11">
        <f>2</f>
        <v>2</v>
      </c>
      <c r="G65" s="1" t="s">
        <v>730</v>
      </c>
      <c r="H65" s="11" t="s">
        <v>731</v>
      </c>
    </row>
    <row r="66" spans="1:12" x14ac:dyDescent="0.25">
      <c r="A66" s="160">
        <v>880066</v>
      </c>
      <c r="B66" s="138" t="s">
        <v>1263</v>
      </c>
      <c r="C66" s="10" t="s">
        <v>799</v>
      </c>
      <c r="D66" s="139">
        <f>24</f>
        <v>24</v>
      </c>
      <c r="E66" s="140">
        <v>22</v>
      </c>
      <c r="F66" s="11">
        <f>7</f>
        <v>7</v>
      </c>
      <c r="G66" s="1" t="s">
        <v>75</v>
      </c>
      <c r="H66" s="11" t="s">
        <v>76</v>
      </c>
    </row>
    <row r="67" spans="1:12" x14ac:dyDescent="0.25">
      <c r="A67" s="272">
        <v>880067</v>
      </c>
      <c r="B67" s="144" t="s">
        <v>1264</v>
      </c>
      <c r="C67" s="271" t="s">
        <v>1760</v>
      </c>
      <c r="D67" s="304"/>
      <c r="E67" s="271"/>
      <c r="F67" s="3"/>
      <c r="G67" s="147" t="s">
        <v>1761</v>
      </c>
      <c r="H67" s="3"/>
      <c r="I67" s="4"/>
      <c r="J67" s="3"/>
    </row>
    <row r="68" spans="1:12" x14ac:dyDescent="0.25">
      <c r="A68" s="160">
        <v>880068</v>
      </c>
      <c r="B68" s="138" t="s">
        <v>1265</v>
      </c>
      <c r="C68" s="10" t="s">
        <v>798</v>
      </c>
      <c r="D68" s="139">
        <f>62</f>
        <v>62</v>
      </c>
      <c r="E68" s="140">
        <v>67</v>
      </c>
      <c r="F68" s="11">
        <f>10</f>
        <v>10</v>
      </c>
      <c r="G68" s="1" t="s">
        <v>816</v>
      </c>
      <c r="H68" s="11" t="s">
        <v>78</v>
      </c>
    </row>
    <row r="69" spans="1:12" x14ac:dyDescent="0.25">
      <c r="A69" s="10">
        <v>880069</v>
      </c>
      <c r="B69" s="138" t="s">
        <v>1266</v>
      </c>
      <c r="C69" s="10" t="s">
        <v>797</v>
      </c>
      <c r="D69" s="139">
        <f>297</f>
        <v>297</v>
      </c>
      <c r="E69" s="140">
        <v>66</v>
      </c>
      <c r="F69" s="11">
        <f>1</f>
        <v>1</v>
      </c>
      <c r="G69" s="1" t="s">
        <v>79</v>
      </c>
      <c r="H69" s="11" t="s">
        <v>80</v>
      </c>
    </row>
    <row r="70" spans="1:12" x14ac:dyDescent="0.25">
      <c r="A70" s="160">
        <v>880070</v>
      </c>
      <c r="B70" s="138" t="s">
        <v>1267</v>
      </c>
      <c r="C70" s="10" t="s">
        <v>797</v>
      </c>
      <c r="D70" s="139">
        <f>275</f>
        <v>275</v>
      </c>
      <c r="E70" s="140">
        <v>50</v>
      </c>
      <c r="F70" s="11">
        <f>2</f>
        <v>2</v>
      </c>
      <c r="G70" s="1" t="s">
        <v>81</v>
      </c>
      <c r="H70" s="11" t="s">
        <v>715</v>
      </c>
    </row>
    <row r="71" spans="1:12" x14ac:dyDescent="0.25">
      <c r="A71" s="10">
        <v>880071</v>
      </c>
      <c r="B71" s="138" t="s">
        <v>1268</v>
      </c>
      <c r="C71" s="10" t="s">
        <v>798</v>
      </c>
      <c r="D71" s="139">
        <f>60</f>
        <v>60</v>
      </c>
      <c r="E71" s="140">
        <v>66</v>
      </c>
      <c r="F71" s="11">
        <v>10</v>
      </c>
      <c r="G71" s="1" t="s">
        <v>82</v>
      </c>
      <c r="H71" s="11" t="s">
        <v>69</v>
      </c>
    </row>
    <row r="72" spans="1:12" x14ac:dyDescent="0.25">
      <c r="A72" s="160">
        <v>880072</v>
      </c>
      <c r="B72" s="139" t="s">
        <v>1269</v>
      </c>
      <c r="C72" s="10" t="s">
        <v>799</v>
      </c>
      <c r="D72" s="139">
        <v>43</v>
      </c>
      <c r="E72" s="140">
        <v>21</v>
      </c>
      <c r="F72" s="11">
        <v>5</v>
      </c>
      <c r="G72" s="1" t="s">
        <v>2552</v>
      </c>
      <c r="H72" s="11" t="s">
        <v>2553</v>
      </c>
    </row>
    <row r="73" spans="1:12" x14ac:dyDescent="0.25">
      <c r="A73" s="272">
        <v>880073</v>
      </c>
      <c r="B73" s="138" t="s">
        <v>1270</v>
      </c>
      <c r="C73" s="10" t="s">
        <v>799</v>
      </c>
      <c r="D73" s="139">
        <v>224</v>
      </c>
      <c r="E73" s="140">
        <v>65</v>
      </c>
      <c r="F73" s="11">
        <v>2</v>
      </c>
      <c r="G73" s="1" t="s">
        <v>2410</v>
      </c>
      <c r="H73" s="11" t="s">
        <v>2411</v>
      </c>
      <c r="I73" s="332"/>
      <c r="J73" s="105"/>
      <c r="K73" s="105"/>
      <c r="L73" s="105"/>
    </row>
    <row r="74" spans="1:12" s="221" customFormat="1" x14ac:dyDescent="0.25">
      <c r="A74" s="275">
        <v>880109</v>
      </c>
      <c r="B74" s="293" t="s">
        <v>1304</v>
      </c>
      <c r="C74" s="275" t="s">
        <v>799</v>
      </c>
      <c r="D74" s="308">
        <f>205</f>
        <v>205</v>
      </c>
      <c r="E74" s="275">
        <v>64</v>
      </c>
      <c r="F74" s="220">
        <f>4</f>
        <v>4</v>
      </c>
      <c r="G74" s="220" t="s">
        <v>733</v>
      </c>
      <c r="H74" s="220" t="s">
        <v>734</v>
      </c>
      <c r="I74" s="221" t="s">
        <v>2272</v>
      </c>
    </row>
    <row r="75" spans="1:12" x14ac:dyDescent="0.25">
      <c r="A75" s="10">
        <v>880075</v>
      </c>
      <c r="B75" s="138" t="s">
        <v>1271</v>
      </c>
      <c r="C75" s="10" t="s">
        <v>800</v>
      </c>
      <c r="D75" s="139">
        <f>57</f>
        <v>57</v>
      </c>
      <c r="E75" s="140">
        <v>9</v>
      </c>
      <c r="F75" s="11">
        <f>2</f>
        <v>2</v>
      </c>
      <c r="G75" s="1" t="s">
        <v>85</v>
      </c>
      <c r="H75" s="11" t="s">
        <v>84</v>
      </c>
    </row>
    <row r="76" spans="1:12" x14ac:dyDescent="0.25">
      <c r="A76" s="160">
        <v>880076</v>
      </c>
      <c r="B76" s="138" t="s">
        <v>1272</v>
      </c>
      <c r="C76" s="10" t="s">
        <v>800</v>
      </c>
      <c r="D76" s="139">
        <f>67</f>
        <v>67</v>
      </c>
      <c r="E76" s="140">
        <v>9</v>
      </c>
      <c r="F76" s="11">
        <f>5</f>
        <v>5</v>
      </c>
      <c r="G76" s="1" t="s">
        <v>86</v>
      </c>
      <c r="H76" s="11" t="s">
        <v>84</v>
      </c>
    </row>
    <row r="77" spans="1:12" x14ac:dyDescent="0.25">
      <c r="A77" s="10">
        <v>880077</v>
      </c>
      <c r="B77" s="138" t="s">
        <v>1273</v>
      </c>
      <c r="C77" s="10" t="s">
        <v>800</v>
      </c>
      <c r="D77" s="139">
        <f>59</f>
        <v>59</v>
      </c>
      <c r="E77" s="140">
        <v>9</v>
      </c>
      <c r="F77" s="11">
        <f>4</f>
        <v>4</v>
      </c>
      <c r="G77" s="1" t="s">
        <v>87</v>
      </c>
      <c r="H77" s="11" t="s">
        <v>84</v>
      </c>
    </row>
    <row r="78" spans="1:12" x14ac:dyDescent="0.25">
      <c r="A78" s="160">
        <v>880078</v>
      </c>
      <c r="B78" s="138" t="s">
        <v>1274</v>
      </c>
      <c r="C78" s="10" t="s">
        <v>799</v>
      </c>
      <c r="D78" s="139">
        <f>98</f>
        <v>98</v>
      </c>
      <c r="E78" s="140">
        <v>10</v>
      </c>
      <c r="F78" s="11">
        <f>10</f>
        <v>10</v>
      </c>
      <c r="G78" s="1" t="s">
        <v>88</v>
      </c>
      <c r="H78" s="11" t="s">
        <v>84</v>
      </c>
    </row>
    <row r="79" spans="1:12" x14ac:dyDescent="0.25">
      <c r="A79" s="10">
        <v>880079</v>
      </c>
      <c r="B79" s="138" t="s">
        <v>1275</v>
      </c>
      <c r="C79" s="10" t="s">
        <v>799</v>
      </c>
      <c r="D79" s="139">
        <f>103</f>
        <v>103</v>
      </c>
      <c r="E79" s="140">
        <v>44</v>
      </c>
      <c r="F79" s="11">
        <f>4</f>
        <v>4</v>
      </c>
      <c r="G79" s="1" t="s">
        <v>89</v>
      </c>
      <c r="H79" s="11" t="s">
        <v>90</v>
      </c>
    </row>
    <row r="80" spans="1:12" x14ac:dyDescent="0.25">
      <c r="A80" s="160">
        <v>880080</v>
      </c>
      <c r="B80" s="138" t="s">
        <v>1276</v>
      </c>
      <c r="C80" s="10" t="s">
        <v>800</v>
      </c>
      <c r="D80" s="139">
        <v>86</v>
      </c>
      <c r="E80" s="140">
        <v>22</v>
      </c>
      <c r="F80" s="11">
        <f>7</f>
        <v>7</v>
      </c>
      <c r="G80" s="1" t="s">
        <v>1764</v>
      </c>
      <c r="H80" s="11" t="s">
        <v>91</v>
      </c>
    </row>
    <row r="81" spans="1:11" x14ac:dyDescent="0.25">
      <c r="A81" s="10">
        <v>880081</v>
      </c>
      <c r="B81" s="138" t="s">
        <v>1277</v>
      </c>
      <c r="C81" s="10" t="s">
        <v>799</v>
      </c>
      <c r="D81" s="139">
        <v>186</v>
      </c>
      <c r="E81" s="140">
        <v>27</v>
      </c>
      <c r="F81" s="11">
        <v>3</v>
      </c>
      <c r="G81" s="1" t="s">
        <v>2426</v>
      </c>
      <c r="H81" s="11" t="s">
        <v>2427</v>
      </c>
    </row>
    <row r="82" spans="1:11" x14ac:dyDescent="0.25">
      <c r="A82" s="272">
        <v>880570</v>
      </c>
      <c r="B82" s="138" t="s">
        <v>1624</v>
      </c>
      <c r="C82" s="10" t="s">
        <v>800</v>
      </c>
      <c r="D82" s="139">
        <f>239</f>
        <v>239</v>
      </c>
      <c r="E82" s="10">
        <v>64</v>
      </c>
      <c r="F82" s="1">
        <f>2</f>
        <v>2</v>
      </c>
      <c r="G82" s="2" t="s">
        <v>546</v>
      </c>
      <c r="H82" s="1" t="s">
        <v>782</v>
      </c>
      <c r="I82" s="146" t="s">
        <v>1625</v>
      </c>
      <c r="J82" s="146"/>
      <c r="K82" s="146"/>
    </row>
    <row r="83" spans="1:11" x14ac:dyDescent="0.25">
      <c r="A83" s="10">
        <v>880083</v>
      </c>
      <c r="B83" s="138" t="s">
        <v>1278</v>
      </c>
      <c r="C83" s="10" t="s">
        <v>800</v>
      </c>
      <c r="D83" s="139">
        <f>230</f>
        <v>230</v>
      </c>
      <c r="E83" s="140">
        <v>46</v>
      </c>
      <c r="F83" s="11">
        <v>5</v>
      </c>
      <c r="G83" s="1" t="s">
        <v>92</v>
      </c>
      <c r="H83" s="11" t="s">
        <v>93</v>
      </c>
    </row>
    <row r="84" spans="1:11" x14ac:dyDescent="0.25">
      <c r="A84" s="160">
        <v>880084</v>
      </c>
      <c r="B84" s="138" t="s">
        <v>1279</v>
      </c>
      <c r="C84" s="10" t="s">
        <v>797</v>
      </c>
      <c r="D84" s="139">
        <f>11</f>
        <v>11</v>
      </c>
      <c r="E84" s="140">
        <v>25</v>
      </c>
      <c r="F84" s="11">
        <f>2</f>
        <v>2</v>
      </c>
      <c r="G84" s="1" t="s">
        <v>83</v>
      </c>
      <c r="H84" s="11" t="s">
        <v>249</v>
      </c>
    </row>
    <row r="85" spans="1:11" x14ac:dyDescent="0.25">
      <c r="A85" s="10">
        <v>880085</v>
      </c>
      <c r="B85" s="138" t="s">
        <v>1280</v>
      </c>
      <c r="C85" s="10" t="s">
        <v>799</v>
      </c>
      <c r="D85" s="139">
        <f>79</f>
        <v>79</v>
      </c>
      <c r="E85" s="140">
        <v>28</v>
      </c>
      <c r="F85" s="11">
        <f>10</f>
        <v>10</v>
      </c>
      <c r="G85" s="1" t="s">
        <v>94</v>
      </c>
      <c r="H85" s="11" t="s">
        <v>95</v>
      </c>
    </row>
    <row r="86" spans="1:11" x14ac:dyDescent="0.25">
      <c r="A86" s="160">
        <v>880086</v>
      </c>
      <c r="B86" s="138" t="s">
        <v>1281</v>
      </c>
      <c r="C86" s="10" t="s">
        <v>799</v>
      </c>
      <c r="D86" s="139">
        <f>3</f>
        <v>3</v>
      </c>
      <c r="E86" s="140">
        <v>23</v>
      </c>
      <c r="F86" s="11">
        <f>2</f>
        <v>2</v>
      </c>
      <c r="G86" s="1" t="s">
        <v>96</v>
      </c>
      <c r="H86" s="11" t="s">
        <v>97</v>
      </c>
    </row>
    <row r="87" spans="1:11" x14ac:dyDescent="0.25">
      <c r="A87" s="10">
        <v>880087</v>
      </c>
      <c r="B87" s="138" t="s">
        <v>1282</v>
      </c>
      <c r="C87" s="10" t="s">
        <v>801</v>
      </c>
      <c r="D87" s="139">
        <v>81</v>
      </c>
      <c r="E87" s="140">
        <v>30</v>
      </c>
      <c r="F87" s="11">
        <v>1</v>
      </c>
      <c r="G87" s="1" t="s">
        <v>2284</v>
      </c>
      <c r="H87" s="11" t="s">
        <v>2283</v>
      </c>
    </row>
    <row r="88" spans="1:11" x14ac:dyDescent="0.25">
      <c r="A88" s="160">
        <v>880088</v>
      </c>
      <c r="B88" s="138" t="s">
        <v>1283</v>
      </c>
      <c r="C88" s="10" t="s">
        <v>797</v>
      </c>
      <c r="D88" s="139">
        <f>80</f>
        <v>80</v>
      </c>
      <c r="E88" s="140">
        <v>10</v>
      </c>
      <c r="F88" s="11">
        <f>6</f>
        <v>6</v>
      </c>
      <c r="G88" s="1" t="s">
        <v>99</v>
      </c>
      <c r="H88" s="11" t="s">
        <v>100</v>
      </c>
    </row>
    <row r="89" spans="1:11" x14ac:dyDescent="0.25">
      <c r="A89" s="10">
        <v>880089</v>
      </c>
      <c r="B89" s="138" t="s">
        <v>1284</v>
      </c>
      <c r="C89" s="10" t="s">
        <v>799</v>
      </c>
      <c r="D89" s="139">
        <f>190</f>
        <v>190</v>
      </c>
      <c r="E89" s="140">
        <v>8</v>
      </c>
      <c r="F89" s="11">
        <f>6</f>
        <v>6</v>
      </c>
      <c r="G89" s="1" t="s">
        <v>86</v>
      </c>
      <c r="H89" s="11" t="s">
        <v>84</v>
      </c>
    </row>
    <row r="90" spans="1:11" x14ac:dyDescent="0.25">
      <c r="A90" s="160">
        <v>880090</v>
      </c>
      <c r="B90" s="138" t="s">
        <v>1285</v>
      </c>
      <c r="C90" s="10" t="s">
        <v>799</v>
      </c>
      <c r="D90" s="139">
        <f>4</f>
        <v>4</v>
      </c>
      <c r="E90" s="140">
        <v>26</v>
      </c>
      <c r="F90" s="11">
        <f>9</f>
        <v>9</v>
      </c>
      <c r="G90" s="1" t="s">
        <v>101</v>
      </c>
      <c r="H90" s="11" t="s">
        <v>102</v>
      </c>
    </row>
    <row r="91" spans="1:11" x14ac:dyDescent="0.25">
      <c r="A91" s="271">
        <v>880091</v>
      </c>
      <c r="B91" s="138" t="s">
        <v>1286</v>
      </c>
      <c r="C91" s="10" t="s">
        <v>797</v>
      </c>
      <c r="D91" s="139">
        <f>10</f>
        <v>10</v>
      </c>
      <c r="E91" s="140">
        <v>24</v>
      </c>
      <c r="F91" s="11">
        <f>9</f>
        <v>9</v>
      </c>
      <c r="G91" s="1" t="s">
        <v>250</v>
      </c>
      <c r="H91" s="11" t="s">
        <v>251</v>
      </c>
    </row>
    <row r="92" spans="1:11" x14ac:dyDescent="0.25">
      <c r="A92" s="160">
        <v>880092</v>
      </c>
      <c r="B92" s="138" t="s">
        <v>1287</v>
      </c>
      <c r="C92" s="10" t="s">
        <v>799</v>
      </c>
      <c r="D92" s="139">
        <f>6</f>
        <v>6</v>
      </c>
      <c r="E92" s="140">
        <v>22</v>
      </c>
      <c r="F92" s="11">
        <f>1</f>
        <v>1</v>
      </c>
      <c r="G92" s="1" t="s">
        <v>82</v>
      </c>
      <c r="H92" s="11" t="s">
        <v>103</v>
      </c>
      <c r="I92" s="105"/>
      <c r="J92" s="105"/>
      <c r="K92" s="105"/>
    </row>
    <row r="93" spans="1:11" x14ac:dyDescent="0.25">
      <c r="A93" s="10">
        <v>880093</v>
      </c>
      <c r="B93" s="138" t="s">
        <v>1288</v>
      </c>
      <c r="C93" s="10" t="s">
        <v>799</v>
      </c>
      <c r="D93" s="139">
        <f>94</f>
        <v>94</v>
      </c>
      <c r="E93" s="140">
        <v>26</v>
      </c>
      <c r="F93" s="11">
        <f>6</f>
        <v>6</v>
      </c>
      <c r="G93" s="1" t="s">
        <v>104</v>
      </c>
      <c r="H93" s="11" t="s">
        <v>105</v>
      </c>
    </row>
    <row r="94" spans="1:11" x14ac:dyDescent="0.25">
      <c r="A94" s="160">
        <v>880094</v>
      </c>
      <c r="B94" s="138" t="s">
        <v>1289</v>
      </c>
      <c r="C94" s="10" t="s">
        <v>800</v>
      </c>
      <c r="D94" s="139">
        <f>278</f>
        <v>278</v>
      </c>
      <c r="E94" s="140">
        <v>29</v>
      </c>
      <c r="F94" s="11">
        <f>2</f>
        <v>2</v>
      </c>
      <c r="G94" s="1" t="s">
        <v>783</v>
      </c>
      <c r="H94" s="11" t="s">
        <v>2505</v>
      </c>
      <c r="I94" s="105"/>
      <c r="J94" s="105"/>
      <c r="K94" s="105"/>
    </row>
    <row r="95" spans="1:11" x14ac:dyDescent="0.25">
      <c r="A95" s="10">
        <v>880095</v>
      </c>
      <c r="B95" s="138" t="s">
        <v>1290</v>
      </c>
      <c r="C95" s="10" t="s">
        <v>799</v>
      </c>
      <c r="D95" s="139">
        <v>244</v>
      </c>
      <c r="E95" s="140">
        <v>63</v>
      </c>
      <c r="F95" s="11" t="s">
        <v>2438</v>
      </c>
      <c r="G95" s="1" t="s">
        <v>106</v>
      </c>
      <c r="H95" s="11" t="s">
        <v>102</v>
      </c>
    </row>
    <row r="96" spans="1:11" x14ac:dyDescent="0.25">
      <c r="A96" s="160">
        <v>880096</v>
      </c>
      <c r="B96" s="138" t="s">
        <v>1291</v>
      </c>
      <c r="C96" s="10" t="s">
        <v>799</v>
      </c>
      <c r="D96" s="139">
        <f>7</f>
        <v>7</v>
      </c>
      <c r="E96" s="140">
        <v>25</v>
      </c>
      <c r="F96" s="11">
        <f>10</f>
        <v>10</v>
      </c>
      <c r="G96" s="1" t="s">
        <v>107</v>
      </c>
      <c r="H96" s="11" t="s">
        <v>102</v>
      </c>
    </row>
    <row r="97" spans="1:9" x14ac:dyDescent="0.25">
      <c r="A97" s="10">
        <v>880097</v>
      </c>
      <c r="B97" s="138" t="s">
        <v>1292</v>
      </c>
      <c r="C97" s="10" t="s">
        <v>798</v>
      </c>
      <c r="D97" s="139">
        <f>101</f>
        <v>101</v>
      </c>
      <c r="E97" s="140">
        <v>21</v>
      </c>
      <c r="F97" s="11">
        <f>5</f>
        <v>5</v>
      </c>
      <c r="G97" s="1" t="s">
        <v>108</v>
      </c>
      <c r="H97" s="11" t="s">
        <v>109</v>
      </c>
    </row>
    <row r="98" spans="1:9" x14ac:dyDescent="0.25">
      <c r="A98" s="160">
        <v>880098</v>
      </c>
      <c r="B98" s="138" t="s">
        <v>1293</v>
      </c>
      <c r="C98" s="10" t="s">
        <v>797</v>
      </c>
      <c r="D98" s="139">
        <v>255</v>
      </c>
      <c r="E98" s="140">
        <v>68</v>
      </c>
      <c r="F98" s="11">
        <v>9</v>
      </c>
      <c r="G98" s="1" t="s">
        <v>2285</v>
      </c>
      <c r="H98" s="11" t="s">
        <v>2286</v>
      </c>
    </row>
    <row r="99" spans="1:9" x14ac:dyDescent="0.25">
      <c r="A99" s="10">
        <v>880099</v>
      </c>
      <c r="B99" s="138" t="s">
        <v>1294</v>
      </c>
      <c r="C99" s="10" t="s">
        <v>113</v>
      </c>
      <c r="D99" s="139" t="s">
        <v>806</v>
      </c>
      <c r="E99" s="140" t="s">
        <v>805</v>
      </c>
      <c r="F99" s="11" t="s">
        <v>805</v>
      </c>
      <c r="G99" s="1" t="s">
        <v>501</v>
      </c>
      <c r="H99" s="11" t="s">
        <v>707</v>
      </c>
    </row>
    <row r="100" spans="1:9" x14ac:dyDescent="0.25">
      <c r="A100" s="160">
        <v>880100</v>
      </c>
      <c r="B100" s="138" t="s">
        <v>1295</v>
      </c>
      <c r="C100" s="10" t="s">
        <v>799</v>
      </c>
      <c r="D100" s="139">
        <f>214</f>
        <v>214</v>
      </c>
      <c r="E100" s="140">
        <v>65</v>
      </c>
      <c r="F100" s="11">
        <f>1</f>
        <v>1</v>
      </c>
      <c r="G100" s="1" t="s">
        <v>111</v>
      </c>
      <c r="H100" s="11" t="s">
        <v>102</v>
      </c>
    </row>
    <row r="101" spans="1:9" x14ac:dyDescent="0.25">
      <c r="A101" s="271">
        <v>880101</v>
      </c>
      <c r="B101" s="138" t="s">
        <v>1296</v>
      </c>
      <c r="C101" s="10" t="s">
        <v>800</v>
      </c>
      <c r="D101" s="139">
        <v>206</v>
      </c>
      <c r="E101" s="140">
        <v>64</v>
      </c>
      <c r="F101" s="11">
        <f>4</f>
        <v>4</v>
      </c>
      <c r="G101" s="1" t="s">
        <v>817</v>
      </c>
      <c r="H101" s="11" t="s">
        <v>112</v>
      </c>
    </row>
    <row r="102" spans="1:9" x14ac:dyDescent="0.25">
      <c r="A102" s="160">
        <v>880102</v>
      </c>
      <c r="B102" s="138" t="s">
        <v>1297</v>
      </c>
      <c r="C102" s="10" t="s">
        <v>797</v>
      </c>
      <c r="D102" s="139">
        <v>82</v>
      </c>
      <c r="E102" s="10">
        <v>29</v>
      </c>
      <c r="F102" s="1">
        <v>7</v>
      </c>
      <c r="G102" s="2" t="s">
        <v>972</v>
      </c>
      <c r="H102" s="11" t="s">
        <v>779</v>
      </c>
    </row>
    <row r="103" spans="1:9" x14ac:dyDescent="0.25">
      <c r="A103" s="10">
        <v>880103</v>
      </c>
      <c r="B103" s="138" t="s">
        <v>1298</v>
      </c>
      <c r="C103" s="10" t="s">
        <v>113</v>
      </c>
      <c r="D103" s="139" t="s">
        <v>806</v>
      </c>
      <c r="E103" s="140" t="s">
        <v>805</v>
      </c>
      <c r="F103" s="11" t="s">
        <v>805</v>
      </c>
      <c r="G103" s="1" t="s">
        <v>114</v>
      </c>
      <c r="H103" s="11" t="s">
        <v>818</v>
      </c>
    </row>
    <row r="104" spans="1:9" x14ac:dyDescent="0.25">
      <c r="A104" s="160">
        <v>880104</v>
      </c>
      <c r="B104" s="138" t="s">
        <v>1299</v>
      </c>
      <c r="C104" s="10" t="s">
        <v>800</v>
      </c>
      <c r="D104" s="139">
        <f>12</f>
        <v>12</v>
      </c>
      <c r="E104" s="140">
        <v>62</v>
      </c>
      <c r="F104" s="11">
        <f>8</f>
        <v>8</v>
      </c>
      <c r="G104" s="1" t="s">
        <v>116</v>
      </c>
      <c r="H104" s="11" t="s">
        <v>115</v>
      </c>
    </row>
    <row r="105" spans="1:9" x14ac:dyDescent="0.25">
      <c r="A105" s="10">
        <v>880105</v>
      </c>
      <c r="B105" s="138" t="s">
        <v>1300</v>
      </c>
      <c r="C105" s="10" t="s">
        <v>800</v>
      </c>
      <c r="D105" s="139">
        <v>223</v>
      </c>
      <c r="E105" s="140">
        <v>64</v>
      </c>
      <c r="F105" s="11">
        <v>4</v>
      </c>
      <c r="G105" s="1" t="s">
        <v>819</v>
      </c>
      <c r="H105" s="11" t="s">
        <v>102</v>
      </c>
    </row>
    <row r="106" spans="1:9" x14ac:dyDescent="0.25">
      <c r="A106" s="160">
        <v>880106</v>
      </c>
      <c r="B106" s="138" t="s">
        <v>1301</v>
      </c>
      <c r="C106" s="10" t="s">
        <v>799</v>
      </c>
      <c r="D106" s="139">
        <f>202</f>
        <v>202</v>
      </c>
      <c r="E106" s="140">
        <v>43</v>
      </c>
      <c r="F106" s="11">
        <f>4</f>
        <v>4</v>
      </c>
      <c r="G106" s="1" t="s">
        <v>820</v>
      </c>
      <c r="H106" s="11" t="s">
        <v>102</v>
      </c>
    </row>
    <row r="107" spans="1:9" ht="18" customHeight="1" x14ac:dyDescent="0.25">
      <c r="A107" s="10">
        <v>880107</v>
      </c>
      <c r="B107" s="138" t="s">
        <v>1302</v>
      </c>
      <c r="C107" s="10" t="s">
        <v>798</v>
      </c>
      <c r="D107" s="139">
        <v>274</v>
      </c>
      <c r="E107" s="140">
        <v>48</v>
      </c>
      <c r="F107" s="11">
        <v>10</v>
      </c>
      <c r="G107" s="1" t="s">
        <v>117</v>
      </c>
      <c r="H107" s="11" t="s">
        <v>118</v>
      </c>
    </row>
    <row r="108" spans="1:9" x14ac:dyDescent="0.25">
      <c r="A108" s="274">
        <v>880108</v>
      </c>
      <c r="B108" s="138" t="s">
        <v>1303</v>
      </c>
      <c r="C108" s="10" t="s">
        <v>799</v>
      </c>
      <c r="D108" s="139">
        <f>203</f>
        <v>203</v>
      </c>
      <c r="E108" s="140">
        <v>43</v>
      </c>
      <c r="F108" s="11">
        <f>9</f>
        <v>9</v>
      </c>
      <c r="G108" s="1" t="s">
        <v>732</v>
      </c>
      <c r="H108" s="11"/>
    </row>
    <row r="109" spans="1:9" x14ac:dyDescent="0.25">
      <c r="A109" s="10">
        <v>880109</v>
      </c>
      <c r="B109" s="138" t="s">
        <v>1304</v>
      </c>
      <c r="C109" s="10" t="s">
        <v>799</v>
      </c>
      <c r="D109" s="139">
        <f>205</f>
        <v>205</v>
      </c>
      <c r="E109" s="140">
        <v>64</v>
      </c>
      <c r="F109" s="11">
        <f>4</f>
        <v>4</v>
      </c>
      <c r="G109" s="1" t="s">
        <v>733</v>
      </c>
      <c r="H109" s="11" t="s">
        <v>734</v>
      </c>
      <c r="I109" s="2" t="s">
        <v>2273</v>
      </c>
    </row>
    <row r="110" spans="1:9" x14ac:dyDescent="0.25">
      <c r="A110" s="274">
        <v>880110</v>
      </c>
      <c r="B110" s="138" t="s">
        <v>1305</v>
      </c>
      <c r="C110" s="10" t="s">
        <v>800</v>
      </c>
      <c r="D110" s="139">
        <f>83</f>
        <v>83</v>
      </c>
      <c r="E110" s="140">
        <v>47</v>
      </c>
      <c r="F110" s="11">
        <f>6</f>
        <v>6</v>
      </c>
      <c r="G110" s="1" t="s">
        <v>735</v>
      </c>
      <c r="H110" s="11" t="s">
        <v>688</v>
      </c>
    </row>
    <row r="111" spans="1:9" x14ac:dyDescent="0.25">
      <c r="A111" s="10">
        <v>880111</v>
      </c>
      <c r="B111" s="138" t="s">
        <v>1306</v>
      </c>
      <c r="C111" s="10" t="s">
        <v>797</v>
      </c>
      <c r="D111" s="139">
        <f>81</f>
        <v>81</v>
      </c>
      <c r="E111" s="140">
        <v>68</v>
      </c>
      <c r="F111" s="11">
        <f>7</f>
        <v>7</v>
      </c>
      <c r="G111" s="1" t="s">
        <v>119</v>
      </c>
      <c r="H111" s="11" t="s">
        <v>344</v>
      </c>
    </row>
    <row r="112" spans="1:9" x14ac:dyDescent="0.25">
      <c r="A112" s="160">
        <v>880112</v>
      </c>
      <c r="B112" s="138" t="s">
        <v>1307</v>
      </c>
      <c r="C112" s="10" t="s">
        <v>799</v>
      </c>
      <c r="D112" s="139">
        <f>300</f>
        <v>300</v>
      </c>
      <c r="E112" s="140">
        <v>70</v>
      </c>
      <c r="F112" s="11">
        <f>10</f>
        <v>10</v>
      </c>
      <c r="G112" s="1" t="s">
        <v>120</v>
      </c>
      <c r="H112" s="11" t="s">
        <v>821</v>
      </c>
    </row>
    <row r="113" spans="1:11" x14ac:dyDescent="0.25">
      <c r="A113" s="10">
        <v>880113</v>
      </c>
      <c r="B113" s="138" t="s">
        <v>1308</v>
      </c>
      <c r="C113" s="10" t="s">
        <v>800</v>
      </c>
      <c r="D113" s="139">
        <f>232</f>
        <v>232</v>
      </c>
      <c r="E113" s="140">
        <v>65</v>
      </c>
      <c r="F113" s="11">
        <f>10</f>
        <v>10</v>
      </c>
      <c r="G113" s="1" t="s">
        <v>121</v>
      </c>
      <c r="H113" s="11" t="s">
        <v>102</v>
      </c>
    </row>
    <row r="114" spans="1:11" x14ac:dyDescent="0.25">
      <c r="A114" s="160">
        <v>880114</v>
      </c>
      <c r="B114" s="138" t="s">
        <v>1309</v>
      </c>
      <c r="C114" s="10" t="s">
        <v>800</v>
      </c>
      <c r="D114" s="139">
        <f>55</f>
        <v>55</v>
      </c>
      <c r="E114" s="140">
        <v>65</v>
      </c>
      <c r="F114" s="11">
        <f>2</f>
        <v>2</v>
      </c>
      <c r="G114" s="1" t="s">
        <v>122</v>
      </c>
      <c r="H114" s="11" t="s">
        <v>97</v>
      </c>
      <c r="I114" s="105"/>
      <c r="J114" s="105"/>
      <c r="K114" s="105"/>
    </row>
    <row r="115" spans="1:11" x14ac:dyDescent="0.25">
      <c r="A115" s="10">
        <v>880115</v>
      </c>
      <c r="B115" s="138" t="s">
        <v>1310</v>
      </c>
      <c r="C115" s="10" t="s">
        <v>800</v>
      </c>
      <c r="D115" s="139">
        <f>78</f>
        <v>78</v>
      </c>
      <c r="E115" s="140">
        <v>67</v>
      </c>
      <c r="F115" s="11">
        <f>4</f>
        <v>4</v>
      </c>
      <c r="G115" s="1" t="s">
        <v>123</v>
      </c>
      <c r="H115" s="11" t="s">
        <v>124</v>
      </c>
    </row>
    <row r="116" spans="1:11" x14ac:dyDescent="0.25">
      <c r="A116" s="160">
        <v>880116</v>
      </c>
      <c r="B116" s="138" t="s">
        <v>1311</v>
      </c>
      <c r="C116" s="10" t="s">
        <v>800</v>
      </c>
      <c r="D116" s="139">
        <f>77</f>
        <v>77</v>
      </c>
      <c r="E116" s="140">
        <v>67</v>
      </c>
      <c r="F116" s="11">
        <f>2</f>
        <v>2</v>
      </c>
      <c r="G116" s="1" t="s">
        <v>125</v>
      </c>
      <c r="H116" s="11" t="s">
        <v>102</v>
      </c>
    </row>
    <row r="117" spans="1:11" x14ac:dyDescent="0.25">
      <c r="A117" s="10">
        <v>880117</v>
      </c>
      <c r="B117" s="138" t="s">
        <v>1312</v>
      </c>
      <c r="C117" s="10" t="s">
        <v>800</v>
      </c>
      <c r="D117" s="139">
        <v>279</v>
      </c>
      <c r="E117" s="140">
        <v>66</v>
      </c>
      <c r="F117" s="11">
        <v>7</v>
      </c>
      <c r="G117" s="1" t="s">
        <v>2437</v>
      </c>
      <c r="H117" s="11" t="s">
        <v>102</v>
      </c>
    </row>
    <row r="118" spans="1:11" x14ac:dyDescent="0.25">
      <c r="A118" s="160">
        <v>880118</v>
      </c>
      <c r="B118" s="138" t="s">
        <v>1313</v>
      </c>
      <c r="C118" s="10" t="s">
        <v>800</v>
      </c>
      <c r="D118" s="139">
        <f>11</f>
        <v>11</v>
      </c>
      <c r="E118" s="140">
        <v>62</v>
      </c>
      <c r="F118" s="11">
        <f>7</f>
        <v>7</v>
      </c>
      <c r="G118" s="1" t="s">
        <v>127</v>
      </c>
      <c r="H118" s="11" t="s">
        <v>102</v>
      </c>
    </row>
    <row r="119" spans="1:11" s="221" customFormat="1" x14ac:dyDescent="0.25">
      <c r="A119" s="275">
        <v>880119</v>
      </c>
      <c r="B119" s="293" t="s">
        <v>1314</v>
      </c>
      <c r="C119" s="275" t="s">
        <v>799</v>
      </c>
      <c r="D119" s="308">
        <f>299</f>
        <v>299</v>
      </c>
      <c r="E119" s="275">
        <v>66</v>
      </c>
      <c r="F119" s="220">
        <f>1</f>
        <v>1</v>
      </c>
      <c r="G119" s="220" t="s">
        <v>2276</v>
      </c>
      <c r="H119" s="220" t="s">
        <v>129</v>
      </c>
      <c r="I119" s="221" t="s">
        <v>2277</v>
      </c>
    </row>
    <row r="120" spans="1:11" x14ac:dyDescent="0.25">
      <c r="A120" s="140">
        <v>880121</v>
      </c>
      <c r="B120" s="138" t="s">
        <v>1315</v>
      </c>
      <c r="C120" s="10" t="s">
        <v>799</v>
      </c>
      <c r="D120" s="139">
        <f>298</f>
        <v>298</v>
      </c>
      <c r="E120" s="140">
        <v>70</v>
      </c>
      <c r="F120" s="11">
        <f>6</f>
        <v>6</v>
      </c>
      <c r="G120" s="1" t="s">
        <v>130</v>
      </c>
      <c r="H120" s="11" t="s">
        <v>102</v>
      </c>
      <c r="I120" s="105"/>
      <c r="J120" s="105"/>
      <c r="K120" s="105"/>
    </row>
    <row r="121" spans="1:11" x14ac:dyDescent="0.25">
      <c r="A121" s="160">
        <v>880122</v>
      </c>
      <c r="B121" s="138" t="s">
        <v>1316</v>
      </c>
      <c r="C121" s="10" t="s">
        <v>799</v>
      </c>
      <c r="D121" s="139">
        <f>208</f>
        <v>208</v>
      </c>
      <c r="E121" s="140">
        <v>65</v>
      </c>
      <c r="F121" s="11">
        <f>4</f>
        <v>4</v>
      </c>
      <c r="G121" s="1" t="s">
        <v>54</v>
      </c>
      <c r="H121" s="11" t="s">
        <v>97</v>
      </c>
    </row>
    <row r="122" spans="1:11" x14ac:dyDescent="0.25">
      <c r="A122" s="10">
        <v>880123</v>
      </c>
      <c r="B122" s="138" t="s">
        <v>1317</v>
      </c>
      <c r="C122" s="10" t="s">
        <v>799</v>
      </c>
      <c r="D122" s="139">
        <f>297</f>
        <v>297</v>
      </c>
      <c r="E122" s="140">
        <v>67</v>
      </c>
      <c r="F122" s="11">
        <f>5</f>
        <v>5</v>
      </c>
      <c r="G122" s="1" t="s">
        <v>131</v>
      </c>
      <c r="H122" s="11" t="s">
        <v>102</v>
      </c>
    </row>
    <row r="123" spans="1:11" x14ac:dyDescent="0.25">
      <c r="A123" s="160">
        <v>880124</v>
      </c>
      <c r="B123" s="138" t="s">
        <v>1318</v>
      </c>
      <c r="C123" s="10" t="s">
        <v>799</v>
      </c>
      <c r="D123" s="139">
        <f>2</f>
        <v>2</v>
      </c>
      <c r="E123" s="140">
        <v>21</v>
      </c>
      <c r="F123" s="11">
        <f>5</f>
        <v>5</v>
      </c>
      <c r="G123" s="1" t="s">
        <v>132</v>
      </c>
      <c r="H123" s="11" t="s">
        <v>103</v>
      </c>
    </row>
    <row r="124" spans="1:11" x14ac:dyDescent="0.25">
      <c r="A124" s="10">
        <v>880125</v>
      </c>
      <c r="B124" s="138" t="s">
        <v>1319</v>
      </c>
      <c r="C124" s="10" t="s">
        <v>799</v>
      </c>
      <c r="D124" s="139">
        <f>77</f>
        <v>77</v>
      </c>
      <c r="E124" s="140">
        <v>10</v>
      </c>
      <c r="F124" s="11">
        <f>4</f>
        <v>4</v>
      </c>
      <c r="G124" s="1" t="s">
        <v>133</v>
      </c>
      <c r="H124" s="11" t="s">
        <v>134</v>
      </c>
    </row>
    <row r="125" spans="1:11" x14ac:dyDescent="0.25">
      <c r="A125" s="160">
        <v>880126</v>
      </c>
      <c r="B125" s="138" t="s">
        <v>1320</v>
      </c>
      <c r="C125" s="10" t="s">
        <v>2523</v>
      </c>
      <c r="D125" s="139">
        <v>295</v>
      </c>
      <c r="E125" s="140">
        <v>46</v>
      </c>
      <c r="F125" s="11">
        <v>5</v>
      </c>
      <c r="G125" s="1" t="s">
        <v>2524</v>
      </c>
      <c r="H125" s="11" t="s">
        <v>2525</v>
      </c>
    </row>
    <row r="126" spans="1:11" s="221" customFormat="1" x14ac:dyDescent="0.25">
      <c r="A126" s="275">
        <v>880129</v>
      </c>
      <c r="B126" s="293" t="s">
        <v>1321</v>
      </c>
      <c r="C126" s="275" t="s">
        <v>799</v>
      </c>
      <c r="D126" s="308">
        <f>210</f>
        <v>210</v>
      </c>
      <c r="E126" s="275">
        <v>62</v>
      </c>
      <c r="F126" s="220">
        <f>9</f>
        <v>9</v>
      </c>
      <c r="G126" s="220" t="s">
        <v>136</v>
      </c>
      <c r="H126" s="220" t="s">
        <v>137</v>
      </c>
      <c r="I126" s="221" t="s">
        <v>2274</v>
      </c>
    </row>
    <row r="127" spans="1:11" x14ac:dyDescent="0.25">
      <c r="A127" s="160">
        <v>880128</v>
      </c>
      <c r="B127" s="138" t="s">
        <v>1322</v>
      </c>
      <c r="C127" s="10" t="s">
        <v>799</v>
      </c>
      <c r="D127" s="139">
        <f>287</f>
        <v>287</v>
      </c>
      <c r="E127" s="140">
        <v>66</v>
      </c>
      <c r="F127" s="11">
        <f>4</f>
        <v>4</v>
      </c>
      <c r="G127" s="1" t="s">
        <v>135</v>
      </c>
      <c r="H127" s="11" t="s">
        <v>102</v>
      </c>
    </row>
    <row r="128" spans="1:11" s="221" customFormat="1" x14ac:dyDescent="0.25">
      <c r="A128" s="275">
        <v>880129</v>
      </c>
      <c r="B128" s="293" t="s">
        <v>1323</v>
      </c>
      <c r="C128" s="275"/>
      <c r="D128" s="308"/>
      <c r="E128" s="275"/>
      <c r="F128" s="220"/>
      <c r="G128" s="220"/>
      <c r="H128" s="220" t="s">
        <v>2275</v>
      </c>
      <c r="I128" s="221" t="s">
        <v>2274</v>
      </c>
    </row>
    <row r="129" spans="1:11" x14ac:dyDescent="0.25">
      <c r="A129" s="160">
        <v>880130</v>
      </c>
      <c r="B129" s="138" t="s">
        <v>1324</v>
      </c>
      <c r="C129" s="10" t="s">
        <v>799</v>
      </c>
      <c r="D129" s="139">
        <f>93</f>
        <v>93</v>
      </c>
      <c r="E129" s="140">
        <v>8</v>
      </c>
      <c r="F129" s="11">
        <f>2</f>
        <v>2</v>
      </c>
      <c r="G129" s="1" t="s">
        <v>138</v>
      </c>
      <c r="H129" s="11" t="s">
        <v>139</v>
      </c>
    </row>
    <row r="130" spans="1:11" x14ac:dyDescent="0.25">
      <c r="A130" s="10">
        <v>880131</v>
      </c>
      <c r="B130" s="138" t="s">
        <v>1325</v>
      </c>
      <c r="C130" s="10" t="s">
        <v>797</v>
      </c>
      <c r="D130" s="139">
        <v>61</v>
      </c>
      <c r="E130" s="140">
        <v>8</v>
      </c>
      <c r="F130" s="11">
        <v>8</v>
      </c>
      <c r="G130" s="1" t="s">
        <v>2360</v>
      </c>
      <c r="H130" s="11" t="s">
        <v>2361</v>
      </c>
    </row>
    <row r="131" spans="1:11" x14ac:dyDescent="0.25">
      <c r="A131" s="160">
        <v>880132</v>
      </c>
      <c r="B131" s="138" t="s">
        <v>1326</v>
      </c>
      <c r="C131" s="10" t="s">
        <v>797</v>
      </c>
      <c r="D131" s="139">
        <f>29</f>
        <v>29</v>
      </c>
      <c r="E131" s="140">
        <v>22</v>
      </c>
      <c r="F131" s="11">
        <f>5</f>
        <v>5</v>
      </c>
      <c r="G131" s="1" t="s">
        <v>140</v>
      </c>
      <c r="H131" s="11" t="s">
        <v>141</v>
      </c>
    </row>
    <row r="132" spans="1:11" x14ac:dyDescent="0.25">
      <c r="A132" s="10">
        <v>880133</v>
      </c>
      <c r="B132" s="138" t="s">
        <v>1327</v>
      </c>
      <c r="C132" s="10" t="s">
        <v>799</v>
      </c>
      <c r="D132" s="139">
        <v>58</v>
      </c>
      <c r="E132" s="140">
        <v>10</v>
      </c>
      <c r="F132" s="11">
        <v>9</v>
      </c>
      <c r="G132" s="1" t="s">
        <v>1960</v>
      </c>
      <c r="H132" s="11" t="s">
        <v>1691</v>
      </c>
    </row>
    <row r="133" spans="1:11" x14ac:dyDescent="0.25">
      <c r="A133" s="160">
        <v>880134</v>
      </c>
      <c r="B133" s="138" t="s">
        <v>2278</v>
      </c>
      <c r="C133" s="10" t="s">
        <v>797</v>
      </c>
      <c r="D133" s="139">
        <v>117</v>
      </c>
      <c r="E133" s="140">
        <v>41</v>
      </c>
      <c r="F133" s="11">
        <v>7</v>
      </c>
      <c r="G133" s="1" t="s">
        <v>2279</v>
      </c>
      <c r="H133" s="11" t="s">
        <v>1061</v>
      </c>
    </row>
    <row r="134" spans="1:11" x14ac:dyDescent="0.25">
      <c r="A134" s="10">
        <v>80135</v>
      </c>
      <c r="B134" s="138" t="s">
        <v>1328</v>
      </c>
      <c r="C134" s="10" t="s">
        <v>798</v>
      </c>
      <c r="D134" s="139">
        <v>135</v>
      </c>
      <c r="E134" s="140">
        <v>41</v>
      </c>
      <c r="F134" s="11">
        <v>4</v>
      </c>
      <c r="G134" s="1" t="s">
        <v>2280</v>
      </c>
      <c r="H134" s="11" t="s">
        <v>1741</v>
      </c>
    </row>
    <row r="135" spans="1:11" x14ac:dyDescent="0.25">
      <c r="A135" s="160">
        <v>880136</v>
      </c>
      <c r="B135" s="138" t="s">
        <v>1329</v>
      </c>
      <c r="C135" s="10" t="s">
        <v>797</v>
      </c>
      <c r="D135" s="139">
        <f>295</f>
        <v>295</v>
      </c>
      <c r="E135" s="140">
        <v>66</v>
      </c>
      <c r="F135" s="11">
        <f>2</f>
        <v>2</v>
      </c>
      <c r="G135" s="1" t="s">
        <v>822</v>
      </c>
      <c r="H135" s="11" t="s">
        <v>823</v>
      </c>
    </row>
    <row r="136" spans="1:11" x14ac:dyDescent="0.25">
      <c r="A136" s="10">
        <v>880137</v>
      </c>
      <c r="B136" s="138" t="s">
        <v>1330</v>
      </c>
      <c r="C136" s="10" t="s">
        <v>798</v>
      </c>
      <c r="D136" s="139">
        <f>100</f>
        <v>100</v>
      </c>
      <c r="E136" s="140">
        <v>70</v>
      </c>
      <c r="F136" s="11">
        <f>1</f>
        <v>1</v>
      </c>
      <c r="G136" s="1" t="s">
        <v>143</v>
      </c>
      <c r="H136" s="11" t="s">
        <v>144</v>
      </c>
    </row>
    <row r="137" spans="1:11" x14ac:dyDescent="0.25">
      <c r="A137" s="160">
        <v>880138</v>
      </c>
      <c r="B137" s="138" t="s">
        <v>1331</v>
      </c>
      <c r="C137" s="10" t="s">
        <v>800</v>
      </c>
      <c r="D137" s="139">
        <f>32</f>
        <v>32</v>
      </c>
      <c r="E137" s="140">
        <v>65</v>
      </c>
      <c r="F137" s="11">
        <f>6</f>
        <v>6</v>
      </c>
      <c r="G137" s="1" t="s">
        <v>145</v>
      </c>
      <c r="H137" s="11" t="s">
        <v>146</v>
      </c>
    </row>
    <row r="138" spans="1:11" x14ac:dyDescent="0.25">
      <c r="A138" s="271">
        <v>880139</v>
      </c>
      <c r="B138" s="138" t="s">
        <v>1332</v>
      </c>
      <c r="C138" s="271" t="s">
        <v>798</v>
      </c>
      <c r="D138" s="304">
        <v>252</v>
      </c>
      <c r="E138" s="271">
        <v>48</v>
      </c>
      <c r="F138" s="3">
        <v>8</v>
      </c>
      <c r="G138" s="3" t="s">
        <v>147</v>
      </c>
      <c r="H138" s="3" t="s">
        <v>118</v>
      </c>
      <c r="I138" s="4"/>
      <c r="J138" s="3"/>
      <c r="K138" s="4"/>
    </row>
    <row r="139" spans="1:11" x14ac:dyDescent="0.25">
      <c r="A139" s="160">
        <v>880140</v>
      </c>
      <c r="B139" s="138" t="s">
        <v>1333</v>
      </c>
      <c r="C139" s="271" t="s">
        <v>800</v>
      </c>
      <c r="D139" s="304">
        <v>41</v>
      </c>
      <c r="E139" s="271">
        <v>4</v>
      </c>
      <c r="F139" s="3">
        <v>8</v>
      </c>
      <c r="G139" s="3" t="s">
        <v>2448</v>
      </c>
      <c r="H139" s="3" t="s">
        <v>357</v>
      </c>
      <c r="I139" s="4"/>
      <c r="J139" s="3"/>
    </row>
    <row r="140" spans="1:11" x14ac:dyDescent="0.25">
      <c r="A140" s="10">
        <v>880141</v>
      </c>
      <c r="B140" s="138" t="s">
        <v>1334</v>
      </c>
      <c r="C140" s="10" t="s">
        <v>797</v>
      </c>
      <c r="D140" s="139">
        <f>120</f>
        <v>120</v>
      </c>
      <c r="E140" s="140">
        <v>42</v>
      </c>
      <c r="F140" s="11">
        <f>1</f>
        <v>1</v>
      </c>
      <c r="G140" s="1" t="s">
        <v>824</v>
      </c>
      <c r="H140" s="11" t="s">
        <v>825</v>
      </c>
    </row>
    <row r="141" spans="1:11" x14ac:dyDescent="0.25">
      <c r="A141" s="160">
        <v>880142</v>
      </c>
      <c r="B141" s="138" t="s">
        <v>1335</v>
      </c>
      <c r="C141" s="271" t="s">
        <v>798</v>
      </c>
      <c r="D141" s="304">
        <v>4</v>
      </c>
      <c r="E141" s="271">
        <v>48</v>
      </c>
      <c r="F141" s="3">
        <v>10</v>
      </c>
      <c r="G141" s="3" t="s">
        <v>2512</v>
      </c>
      <c r="H141" s="3" t="s">
        <v>926</v>
      </c>
      <c r="I141" s="4"/>
      <c r="J141" s="3"/>
    </row>
    <row r="142" spans="1:11" x14ac:dyDescent="0.25">
      <c r="A142" s="10">
        <v>880143</v>
      </c>
      <c r="B142" s="138" t="s">
        <v>1336</v>
      </c>
      <c r="C142" s="10" t="s">
        <v>797</v>
      </c>
      <c r="D142" s="139">
        <f>207</f>
        <v>207</v>
      </c>
      <c r="E142" s="140">
        <v>61</v>
      </c>
      <c r="F142" s="11">
        <f>1</f>
        <v>1</v>
      </c>
      <c r="G142" s="1" t="s">
        <v>148</v>
      </c>
      <c r="H142" s="11" t="s">
        <v>142</v>
      </c>
    </row>
    <row r="143" spans="1:11" x14ac:dyDescent="0.25">
      <c r="A143" s="160">
        <v>880144</v>
      </c>
      <c r="B143" s="138" t="s">
        <v>1337</v>
      </c>
      <c r="C143" s="271" t="s">
        <v>801</v>
      </c>
      <c r="D143" s="304">
        <f>225</f>
        <v>225</v>
      </c>
      <c r="E143" s="271">
        <v>65</v>
      </c>
      <c r="F143" s="3">
        <f>3</f>
        <v>3</v>
      </c>
      <c r="G143" s="3" t="s">
        <v>149</v>
      </c>
      <c r="H143" s="3" t="s">
        <v>150</v>
      </c>
      <c r="I143" s="4"/>
      <c r="J143" s="3"/>
    </row>
    <row r="144" spans="1:11" x14ac:dyDescent="0.25">
      <c r="A144" s="140">
        <v>880145</v>
      </c>
      <c r="B144" s="138" t="s">
        <v>1338</v>
      </c>
      <c r="C144" s="271" t="s">
        <v>801</v>
      </c>
      <c r="D144" s="304">
        <v>16</v>
      </c>
      <c r="E144" s="271">
        <v>21</v>
      </c>
      <c r="F144" s="3">
        <v>8</v>
      </c>
      <c r="G144" s="3" t="s">
        <v>2359</v>
      </c>
      <c r="H144" s="3" t="s">
        <v>926</v>
      </c>
      <c r="I144" s="4"/>
      <c r="J144" s="3"/>
    </row>
    <row r="145" spans="1:12" s="141" customFormat="1" x14ac:dyDescent="0.25">
      <c r="A145" s="160">
        <v>880146</v>
      </c>
      <c r="B145" s="138" t="s">
        <v>1339</v>
      </c>
      <c r="C145" s="10" t="s">
        <v>797</v>
      </c>
      <c r="D145" s="139">
        <v>2</v>
      </c>
      <c r="E145" s="10">
        <v>3</v>
      </c>
      <c r="F145" s="10">
        <v>1</v>
      </c>
      <c r="G145" s="141" t="s">
        <v>1650</v>
      </c>
      <c r="H145" s="140" t="s">
        <v>1651</v>
      </c>
    </row>
    <row r="146" spans="1:12" s="217" customFormat="1" x14ac:dyDescent="0.25">
      <c r="A146" s="277">
        <v>880554</v>
      </c>
      <c r="B146" s="295" t="s">
        <v>1626</v>
      </c>
      <c r="C146" s="277" t="s">
        <v>797</v>
      </c>
      <c r="D146" s="310">
        <v>257</v>
      </c>
      <c r="E146" s="277">
        <v>45</v>
      </c>
      <c r="F146" s="216">
        <v>6</v>
      </c>
      <c r="G146" s="217" t="s">
        <v>1443</v>
      </c>
      <c r="H146" s="216" t="s">
        <v>1444</v>
      </c>
      <c r="J146" s="217" t="s">
        <v>1627</v>
      </c>
    </row>
    <row r="147" spans="1:12" x14ac:dyDescent="0.25">
      <c r="A147" s="160">
        <v>880148</v>
      </c>
      <c r="B147" s="138" t="s">
        <v>1340</v>
      </c>
      <c r="C147" s="10" t="s">
        <v>799</v>
      </c>
      <c r="D147" s="139">
        <f>78</f>
        <v>78</v>
      </c>
      <c r="E147" s="140">
        <v>10</v>
      </c>
      <c r="F147" s="11">
        <f>6</f>
        <v>6</v>
      </c>
      <c r="G147" s="1" t="s">
        <v>151</v>
      </c>
      <c r="H147" s="11" t="s">
        <v>91</v>
      </c>
    </row>
    <row r="148" spans="1:12" x14ac:dyDescent="0.25">
      <c r="A148" s="10">
        <v>880149</v>
      </c>
      <c r="B148" s="138" t="s">
        <v>1341</v>
      </c>
      <c r="C148" s="10" t="s">
        <v>800</v>
      </c>
      <c r="D148" s="139">
        <f>39</f>
        <v>39</v>
      </c>
      <c r="E148" s="140">
        <v>27</v>
      </c>
      <c r="F148" s="11">
        <f>5</f>
        <v>5</v>
      </c>
      <c r="G148" s="1" t="s">
        <v>152</v>
      </c>
      <c r="H148" s="11" t="s">
        <v>95</v>
      </c>
    </row>
    <row r="149" spans="1:12" x14ac:dyDescent="0.25">
      <c r="A149" s="160">
        <v>880150</v>
      </c>
      <c r="B149" s="138" t="s">
        <v>1342</v>
      </c>
      <c r="C149" s="10" t="s">
        <v>798</v>
      </c>
      <c r="D149" s="303">
        <f>270</f>
        <v>270</v>
      </c>
      <c r="E149" s="140">
        <v>50</v>
      </c>
      <c r="F149" s="11">
        <f>2</f>
        <v>2</v>
      </c>
      <c r="G149" s="1" t="s">
        <v>153</v>
      </c>
      <c r="H149" s="11" t="s">
        <v>154</v>
      </c>
    </row>
    <row r="150" spans="1:12" x14ac:dyDescent="0.25">
      <c r="A150" s="140">
        <v>880151</v>
      </c>
      <c r="B150" s="138" t="s">
        <v>1702</v>
      </c>
      <c r="C150" s="10" t="s">
        <v>799</v>
      </c>
      <c r="D150" s="139">
        <v>84</v>
      </c>
      <c r="E150" s="140">
        <v>49</v>
      </c>
      <c r="F150" s="11">
        <v>8</v>
      </c>
      <c r="G150" s="1" t="s">
        <v>2377</v>
      </c>
      <c r="H150" s="11" t="s">
        <v>2425</v>
      </c>
    </row>
    <row r="151" spans="1:12" x14ac:dyDescent="0.25">
      <c r="A151" s="160">
        <v>880152</v>
      </c>
      <c r="B151" s="138" t="s">
        <v>1343</v>
      </c>
      <c r="E151" s="140"/>
      <c r="F151" s="11"/>
      <c r="G151" s="1"/>
      <c r="H151" s="11"/>
    </row>
    <row r="152" spans="1:12" x14ac:dyDescent="0.25">
      <c r="A152" s="10">
        <v>880153</v>
      </c>
      <c r="B152" s="138" t="s">
        <v>1344</v>
      </c>
      <c r="C152" s="10" t="s">
        <v>799</v>
      </c>
      <c r="D152" s="139">
        <v>276</v>
      </c>
      <c r="E152" s="140">
        <v>47</v>
      </c>
      <c r="F152" s="11">
        <v>1</v>
      </c>
      <c r="G152" s="1" t="s">
        <v>1027</v>
      </c>
      <c r="H152" s="11" t="s">
        <v>1028</v>
      </c>
    </row>
    <row r="153" spans="1:12" x14ac:dyDescent="0.25">
      <c r="A153" s="160">
        <v>880154</v>
      </c>
      <c r="B153" s="138" t="s">
        <v>1345</v>
      </c>
      <c r="C153" s="10" t="s">
        <v>799</v>
      </c>
      <c r="D153" s="139">
        <f>120</f>
        <v>120</v>
      </c>
      <c r="E153" s="140">
        <v>62</v>
      </c>
      <c r="F153" s="11">
        <f>2</f>
        <v>2</v>
      </c>
      <c r="G153" s="1" t="s">
        <v>157</v>
      </c>
      <c r="H153" s="11" t="s">
        <v>158</v>
      </c>
    </row>
    <row r="154" spans="1:12" x14ac:dyDescent="0.25">
      <c r="A154" s="140">
        <v>880155</v>
      </c>
      <c r="B154" s="138" t="s">
        <v>1346</v>
      </c>
      <c r="C154" s="10" t="s">
        <v>797</v>
      </c>
      <c r="D154" s="139">
        <v>196</v>
      </c>
      <c r="E154" s="140">
        <v>50</v>
      </c>
      <c r="F154" s="11">
        <v>4</v>
      </c>
      <c r="G154" s="1" t="s">
        <v>1703</v>
      </c>
      <c r="H154" s="11" t="s">
        <v>1704</v>
      </c>
    </row>
    <row r="155" spans="1:12" x14ac:dyDescent="0.25">
      <c r="A155" s="160">
        <v>880156</v>
      </c>
      <c r="B155" s="138" t="s">
        <v>1347</v>
      </c>
      <c r="C155" s="10" t="s">
        <v>799</v>
      </c>
      <c r="D155" s="139">
        <f>8</f>
        <v>8</v>
      </c>
      <c r="E155" s="140">
        <v>21</v>
      </c>
      <c r="F155" s="11">
        <f>3</f>
        <v>3</v>
      </c>
      <c r="G155" s="1" t="s">
        <v>159</v>
      </c>
      <c r="H155" s="11" t="s">
        <v>103</v>
      </c>
    </row>
    <row r="156" spans="1:12" x14ac:dyDescent="0.25">
      <c r="A156" s="140">
        <v>880157</v>
      </c>
      <c r="B156" s="138" t="s">
        <v>1348</v>
      </c>
      <c r="C156" s="10" t="s">
        <v>800</v>
      </c>
      <c r="D156" s="139">
        <v>98</v>
      </c>
      <c r="E156" s="140">
        <v>26</v>
      </c>
      <c r="F156" s="11">
        <v>9</v>
      </c>
      <c r="G156" s="1" t="s">
        <v>2412</v>
      </c>
      <c r="H156" s="11" t="s">
        <v>2303</v>
      </c>
      <c r="I156" s="332"/>
      <c r="J156" s="105"/>
      <c r="K156" s="105"/>
      <c r="L156" s="105"/>
    </row>
    <row r="157" spans="1:12" x14ac:dyDescent="0.25">
      <c r="A157" s="160">
        <v>880158</v>
      </c>
      <c r="B157" s="138" t="s">
        <v>1349</v>
      </c>
      <c r="C157" s="10" t="s">
        <v>797</v>
      </c>
      <c r="D157" s="139">
        <f>192</f>
        <v>192</v>
      </c>
      <c r="E157" s="140">
        <v>48</v>
      </c>
      <c r="F157" s="11">
        <f>2</f>
        <v>2</v>
      </c>
      <c r="G157" s="1" t="s">
        <v>160</v>
      </c>
      <c r="H157" s="11" t="s">
        <v>161</v>
      </c>
    </row>
    <row r="158" spans="1:12" x14ac:dyDescent="0.25">
      <c r="A158" s="10">
        <v>880159</v>
      </c>
      <c r="B158" s="138" t="s">
        <v>1350</v>
      </c>
      <c r="C158" s="10" t="s">
        <v>800</v>
      </c>
      <c r="D158" s="139">
        <f>240</f>
        <v>240</v>
      </c>
      <c r="E158" s="140">
        <v>64</v>
      </c>
      <c r="F158" s="11">
        <f>10</f>
        <v>10</v>
      </c>
      <c r="G158" s="1" t="s">
        <v>162</v>
      </c>
      <c r="H158" s="11" t="s">
        <v>163</v>
      </c>
    </row>
    <row r="159" spans="1:12" x14ac:dyDescent="0.25">
      <c r="A159" s="160">
        <v>880160</v>
      </c>
      <c r="B159" s="138" t="s">
        <v>1351</v>
      </c>
      <c r="C159" s="10" t="s">
        <v>797</v>
      </c>
      <c r="D159" s="139">
        <f>209</f>
        <v>209</v>
      </c>
      <c r="E159" s="140">
        <v>64</v>
      </c>
      <c r="F159" s="11">
        <f>5</f>
        <v>5</v>
      </c>
      <c r="G159" s="1" t="s">
        <v>164</v>
      </c>
      <c r="H159" s="11" t="s">
        <v>80</v>
      </c>
    </row>
    <row r="160" spans="1:12" x14ac:dyDescent="0.25">
      <c r="A160" s="272">
        <v>880546</v>
      </c>
      <c r="B160" s="138" t="s">
        <v>1630</v>
      </c>
      <c r="C160" s="287" t="s">
        <v>801</v>
      </c>
      <c r="D160" s="311">
        <v>51</v>
      </c>
      <c r="E160" s="287">
        <v>26</v>
      </c>
      <c r="F160" s="5">
        <v>5</v>
      </c>
      <c r="G160" s="6" t="s">
        <v>1062</v>
      </c>
      <c r="H160" s="5" t="s">
        <v>1063</v>
      </c>
      <c r="I160" s="6" t="s">
        <v>402</v>
      </c>
      <c r="J160" s="158" t="s">
        <v>1631</v>
      </c>
      <c r="K160" s="158"/>
      <c r="L160" s="146"/>
    </row>
    <row r="161" spans="1:11" x14ac:dyDescent="0.25">
      <c r="A161" s="160">
        <v>880162</v>
      </c>
      <c r="B161" s="138" t="s">
        <v>1352</v>
      </c>
      <c r="C161" s="10" t="s">
        <v>799</v>
      </c>
      <c r="D161" s="139">
        <f>101</f>
        <v>101</v>
      </c>
      <c r="E161" s="140">
        <v>22</v>
      </c>
      <c r="F161" s="11">
        <f>4</f>
        <v>4</v>
      </c>
      <c r="G161" s="1" t="s">
        <v>165</v>
      </c>
      <c r="H161" s="11" t="s">
        <v>103</v>
      </c>
    </row>
    <row r="162" spans="1:11" x14ac:dyDescent="0.25">
      <c r="A162" s="10">
        <v>880163</v>
      </c>
      <c r="B162" s="138" t="s">
        <v>1353</v>
      </c>
      <c r="C162" s="10" t="s">
        <v>797</v>
      </c>
      <c r="D162" s="139">
        <v>121</v>
      </c>
      <c r="E162" s="140">
        <v>41</v>
      </c>
      <c r="F162" s="11">
        <v>6</v>
      </c>
      <c r="G162" s="1" t="s">
        <v>2547</v>
      </c>
      <c r="H162" s="11" t="s">
        <v>1061</v>
      </c>
    </row>
    <row r="163" spans="1:11" x14ac:dyDescent="0.25">
      <c r="A163" s="160">
        <v>880164</v>
      </c>
      <c r="B163" s="138" t="s">
        <v>1354</v>
      </c>
      <c r="C163" s="10" t="s">
        <v>799</v>
      </c>
      <c r="D163" s="139">
        <f>282</f>
        <v>282</v>
      </c>
      <c r="E163" s="140">
        <v>66</v>
      </c>
      <c r="F163" s="11">
        <f>5</f>
        <v>5</v>
      </c>
      <c r="G163" s="1" t="s">
        <v>166</v>
      </c>
      <c r="H163" s="11" t="s">
        <v>167</v>
      </c>
    </row>
    <row r="164" spans="1:11" x14ac:dyDescent="0.25">
      <c r="A164" s="271">
        <v>880165</v>
      </c>
      <c r="B164" s="138" t="s">
        <v>1355</v>
      </c>
      <c r="C164" s="271" t="s">
        <v>801</v>
      </c>
      <c r="D164" s="304">
        <f>63</f>
        <v>63</v>
      </c>
      <c r="E164" s="271">
        <v>30</v>
      </c>
      <c r="F164" s="3">
        <f>1</f>
        <v>1</v>
      </c>
      <c r="G164" s="3" t="s">
        <v>168</v>
      </c>
      <c r="H164" s="3" t="s">
        <v>169</v>
      </c>
      <c r="I164" s="4"/>
      <c r="J164" s="3"/>
    </row>
    <row r="165" spans="1:11" x14ac:dyDescent="0.25">
      <c r="A165" s="272">
        <v>880166</v>
      </c>
      <c r="B165" s="138" t="s">
        <v>1356</v>
      </c>
      <c r="C165" s="10" t="s">
        <v>799</v>
      </c>
      <c r="D165" s="139">
        <f>219</f>
        <v>219</v>
      </c>
      <c r="E165" s="140">
        <v>65</v>
      </c>
      <c r="F165" s="11">
        <f>9</f>
        <v>9</v>
      </c>
      <c r="G165" s="1" t="s">
        <v>170</v>
      </c>
      <c r="H165" s="11" t="s">
        <v>171</v>
      </c>
      <c r="I165" s="146" t="s">
        <v>1641</v>
      </c>
      <c r="J165" s="146"/>
      <c r="K165" s="146"/>
    </row>
    <row r="166" spans="1:11" x14ac:dyDescent="0.25">
      <c r="A166" s="278">
        <v>880167</v>
      </c>
      <c r="B166" s="333" t="s">
        <v>1357</v>
      </c>
      <c r="C166" s="278" t="s">
        <v>2354</v>
      </c>
      <c r="D166" s="278">
        <v>512</v>
      </c>
      <c r="E166" s="278"/>
      <c r="F166" s="334"/>
      <c r="G166" s="334" t="s">
        <v>2424</v>
      </c>
      <c r="H166" s="334"/>
    </row>
    <row r="167" spans="1:11" x14ac:dyDescent="0.25">
      <c r="A167" s="160">
        <v>880168</v>
      </c>
      <c r="B167" s="138" t="s">
        <v>1358</v>
      </c>
      <c r="C167" s="10" t="s">
        <v>797</v>
      </c>
      <c r="D167" s="139">
        <f>215</f>
        <v>215</v>
      </c>
      <c r="E167" s="140">
        <v>65</v>
      </c>
      <c r="F167" s="11">
        <f>5</f>
        <v>5</v>
      </c>
      <c r="G167" s="1" t="s">
        <v>172</v>
      </c>
      <c r="H167" s="11" t="s">
        <v>173</v>
      </c>
    </row>
    <row r="168" spans="1:11" x14ac:dyDescent="0.25">
      <c r="A168" s="10">
        <v>880169</v>
      </c>
      <c r="B168" s="138" t="s">
        <v>1359</v>
      </c>
      <c r="C168" s="10" t="s">
        <v>113</v>
      </c>
      <c r="D168" s="139" t="s">
        <v>806</v>
      </c>
      <c r="E168" s="140" t="s">
        <v>805</v>
      </c>
      <c r="F168" s="11" t="s">
        <v>806</v>
      </c>
      <c r="G168" s="1" t="s">
        <v>174</v>
      </c>
      <c r="H168" s="11" t="s">
        <v>175</v>
      </c>
    </row>
    <row r="169" spans="1:11" x14ac:dyDescent="0.25">
      <c r="A169" s="160">
        <v>880170</v>
      </c>
      <c r="B169" s="138" t="s">
        <v>1360</v>
      </c>
      <c r="C169" s="10" t="s">
        <v>797</v>
      </c>
      <c r="D169" s="139">
        <f>219</f>
        <v>219</v>
      </c>
      <c r="E169" s="140">
        <v>61</v>
      </c>
      <c r="F169" s="11">
        <f>5</f>
        <v>5</v>
      </c>
      <c r="G169" s="1" t="s">
        <v>176</v>
      </c>
      <c r="H169" s="11" t="s">
        <v>177</v>
      </c>
    </row>
    <row r="170" spans="1:11" x14ac:dyDescent="0.25">
      <c r="A170" s="10">
        <v>880171</v>
      </c>
      <c r="B170" s="138" t="s">
        <v>1112</v>
      </c>
      <c r="C170" s="10" t="s">
        <v>801</v>
      </c>
      <c r="D170" s="139">
        <f>20</f>
        <v>20</v>
      </c>
      <c r="E170" s="140">
        <v>22</v>
      </c>
      <c r="F170" s="11">
        <f>6</f>
        <v>6</v>
      </c>
      <c r="G170" s="1" t="s">
        <v>178</v>
      </c>
      <c r="H170" s="11" t="s">
        <v>179</v>
      </c>
    </row>
    <row r="171" spans="1:11" x14ac:dyDescent="0.25">
      <c r="A171" s="160">
        <v>880172</v>
      </c>
      <c r="B171" s="138" t="s">
        <v>1113</v>
      </c>
      <c r="C171" s="10" t="s">
        <v>799</v>
      </c>
      <c r="D171" s="139">
        <f>204</f>
        <v>204</v>
      </c>
      <c r="E171" s="140">
        <v>44</v>
      </c>
      <c r="F171" s="11">
        <f>7</f>
        <v>7</v>
      </c>
      <c r="G171" s="1" t="s">
        <v>180</v>
      </c>
      <c r="H171" s="11" t="s">
        <v>124</v>
      </c>
    </row>
    <row r="172" spans="1:11" x14ac:dyDescent="0.25">
      <c r="A172" s="140">
        <v>880173</v>
      </c>
      <c r="B172" s="138" t="s">
        <v>1114</v>
      </c>
      <c r="C172" s="287" t="s">
        <v>797</v>
      </c>
      <c r="D172" s="311">
        <v>212</v>
      </c>
      <c r="E172" s="279">
        <v>63</v>
      </c>
      <c r="F172" s="27">
        <v>1</v>
      </c>
      <c r="G172" s="5" t="s">
        <v>145</v>
      </c>
      <c r="H172" s="27" t="s">
        <v>1043</v>
      </c>
    </row>
    <row r="173" spans="1:11" x14ac:dyDescent="0.25">
      <c r="A173" s="274">
        <v>880174</v>
      </c>
      <c r="B173" s="138" t="s">
        <v>1115</v>
      </c>
      <c r="C173" s="271" t="s">
        <v>799</v>
      </c>
      <c r="D173" s="304">
        <v>183</v>
      </c>
      <c r="E173" s="271">
        <v>46</v>
      </c>
      <c r="F173" s="3">
        <v>4</v>
      </c>
      <c r="G173" s="3" t="s">
        <v>2440</v>
      </c>
      <c r="H173" s="3" t="s">
        <v>1792</v>
      </c>
      <c r="I173" s="4"/>
      <c r="J173" s="3"/>
    </row>
    <row r="174" spans="1:11" x14ac:dyDescent="0.25">
      <c r="A174" s="10">
        <v>880175</v>
      </c>
      <c r="B174" s="138" t="s">
        <v>1116</v>
      </c>
      <c r="C174" s="10" t="s">
        <v>800</v>
      </c>
      <c r="D174" s="139">
        <f>30</f>
        <v>30</v>
      </c>
      <c r="E174" s="140">
        <v>66</v>
      </c>
      <c r="F174" s="11">
        <f>6</f>
        <v>6</v>
      </c>
      <c r="G174" s="1" t="s">
        <v>181</v>
      </c>
      <c r="H174" s="11" t="s">
        <v>182</v>
      </c>
    </row>
    <row r="175" spans="1:11" x14ac:dyDescent="0.25">
      <c r="A175" s="160">
        <v>880176</v>
      </c>
      <c r="B175" s="138" t="s">
        <v>1117</v>
      </c>
      <c r="C175" s="10" t="s">
        <v>800</v>
      </c>
      <c r="D175" s="139">
        <f>53</f>
        <v>53</v>
      </c>
      <c r="E175" s="140">
        <v>65</v>
      </c>
      <c r="F175" s="11">
        <f>7</f>
        <v>7</v>
      </c>
      <c r="G175" s="1" t="s">
        <v>183</v>
      </c>
      <c r="H175" s="11" t="s">
        <v>102</v>
      </c>
    </row>
    <row r="176" spans="1:11" x14ac:dyDescent="0.25">
      <c r="A176" s="271">
        <v>880177</v>
      </c>
      <c r="B176" s="138" t="s">
        <v>1118</v>
      </c>
      <c r="C176" s="271" t="s">
        <v>798</v>
      </c>
      <c r="D176" s="304">
        <v>77</v>
      </c>
      <c r="E176" s="271">
        <v>10</v>
      </c>
      <c r="F176" s="3">
        <v>10</v>
      </c>
      <c r="G176" s="3" t="s">
        <v>1885</v>
      </c>
      <c r="H176" s="3" t="s">
        <v>1886</v>
      </c>
      <c r="I176" s="4"/>
      <c r="J176" s="3"/>
    </row>
    <row r="177" spans="1:11" x14ac:dyDescent="0.25">
      <c r="A177" s="160">
        <v>880178</v>
      </c>
      <c r="B177" s="138" t="s">
        <v>1634</v>
      </c>
      <c r="C177" s="10" t="s">
        <v>797</v>
      </c>
      <c r="D177" s="139">
        <f>221</f>
        <v>221</v>
      </c>
      <c r="E177" s="140">
        <v>62</v>
      </c>
      <c r="F177" s="11">
        <f>7</f>
        <v>7</v>
      </c>
      <c r="G177" s="1" t="s">
        <v>184</v>
      </c>
      <c r="H177" s="11" t="s">
        <v>142</v>
      </c>
    </row>
    <row r="178" spans="1:11" x14ac:dyDescent="0.25">
      <c r="A178" s="10">
        <v>880179</v>
      </c>
      <c r="B178" s="138" t="s">
        <v>1633</v>
      </c>
      <c r="C178" s="10" t="s">
        <v>799</v>
      </c>
      <c r="D178" s="139">
        <v>220</v>
      </c>
      <c r="E178" s="140">
        <v>65</v>
      </c>
      <c r="F178" s="11">
        <v>5</v>
      </c>
      <c r="G178" s="1" t="s">
        <v>2444</v>
      </c>
      <c r="H178" s="11" t="s">
        <v>2445</v>
      </c>
    </row>
    <row r="179" spans="1:11" x14ac:dyDescent="0.25">
      <c r="A179" s="272">
        <v>880180</v>
      </c>
      <c r="B179" s="138" t="s">
        <v>1732</v>
      </c>
      <c r="I179" s="105"/>
      <c r="J179" s="105"/>
      <c r="K179" s="105"/>
    </row>
    <row r="180" spans="1:11" x14ac:dyDescent="0.25">
      <c r="A180" s="272">
        <v>880181</v>
      </c>
      <c r="B180" s="138" t="s">
        <v>1731</v>
      </c>
      <c r="I180" s="105"/>
      <c r="J180" s="105"/>
      <c r="K180" s="105"/>
    </row>
    <row r="181" spans="1:11" x14ac:dyDescent="0.25">
      <c r="A181" s="160">
        <v>880182</v>
      </c>
      <c r="B181" s="138" t="s">
        <v>1361</v>
      </c>
      <c r="C181" s="10" t="s">
        <v>798</v>
      </c>
      <c r="D181" s="139">
        <f>61</f>
        <v>61</v>
      </c>
      <c r="E181" s="140">
        <v>66</v>
      </c>
      <c r="F181" s="11">
        <f>3</f>
        <v>3</v>
      </c>
      <c r="G181" s="1" t="s">
        <v>185</v>
      </c>
      <c r="H181" s="11" t="s">
        <v>142</v>
      </c>
    </row>
    <row r="182" spans="1:11" x14ac:dyDescent="0.25">
      <c r="A182" s="10">
        <v>880183</v>
      </c>
      <c r="B182" s="138" t="s">
        <v>1362</v>
      </c>
      <c r="C182" s="10" t="s">
        <v>799</v>
      </c>
      <c r="D182" s="139">
        <v>100</v>
      </c>
      <c r="E182" s="140">
        <v>28</v>
      </c>
      <c r="F182" s="11">
        <v>3</v>
      </c>
      <c r="G182" s="1" t="s">
        <v>1489</v>
      </c>
      <c r="H182" s="11" t="s">
        <v>1490</v>
      </c>
    </row>
    <row r="183" spans="1:11" x14ac:dyDescent="0.25">
      <c r="A183" s="160">
        <v>880184</v>
      </c>
      <c r="B183" s="138" t="s">
        <v>1363</v>
      </c>
      <c r="C183" s="10" t="s">
        <v>797</v>
      </c>
      <c r="D183" s="139">
        <f>112</f>
        <v>112</v>
      </c>
      <c r="E183" s="140">
        <v>22</v>
      </c>
      <c r="F183" s="11">
        <f>3</f>
        <v>3</v>
      </c>
      <c r="G183" s="1" t="s">
        <v>186</v>
      </c>
      <c r="H183" s="11" t="s">
        <v>187</v>
      </c>
    </row>
    <row r="184" spans="1:11" x14ac:dyDescent="0.25">
      <c r="A184" s="10">
        <v>880185</v>
      </c>
      <c r="B184" s="138" t="s">
        <v>1364</v>
      </c>
      <c r="C184" s="10" t="s">
        <v>797</v>
      </c>
      <c r="D184" s="139">
        <v>69</v>
      </c>
      <c r="E184" s="140">
        <v>7</v>
      </c>
      <c r="F184" s="11">
        <v>7</v>
      </c>
      <c r="G184" s="1" t="s">
        <v>1875</v>
      </c>
      <c r="H184" s="11" t="s">
        <v>1855</v>
      </c>
    </row>
    <row r="185" spans="1:11" x14ac:dyDescent="0.25">
      <c r="A185" s="160">
        <v>880186</v>
      </c>
      <c r="B185" s="138" t="s">
        <v>1365</v>
      </c>
      <c r="C185" s="10" t="s">
        <v>797</v>
      </c>
      <c r="D185" s="139">
        <f>83</f>
        <v>83</v>
      </c>
      <c r="E185" s="140">
        <v>26</v>
      </c>
      <c r="F185" s="11">
        <f>8</f>
        <v>8</v>
      </c>
      <c r="G185" s="1" t="s">
        <v>188</v>
      </c>
      <c r="H185" s="11" t="s">
        <v>189</v>
      </c>
    </row>
    <row r="186" spans="1:11" x14ac:dyDescent="0.25">
      <c r="A186" s="10">
        <v>880187</v>
      </c>
      <c r="B186" s="138" t="s">
        <v>1366</v>
      </c>
      <c r="C186" s="10" t="s">
        <v>801</v>
      </c>
      <c r="D186" s="139">
        <v>13</v>
      </c>
      <c r="E186" s="140">
        <v>21</v>
      </c>
      <c r="F186" s="11">
        <v>7</v>
      </c>
      <c r="G186" s="1" t="s">
        <v>925</v>
      </c>
      <c r="H186" s="11" t="s">
        <v>926</v>
      </c>
    </row>
    <row r="187" spans="1:11" x14ac:dyDescent="0.25">
      <c r="A187" s="160">
        <v>880188</v>
      </c>
      <c r="B187" s="138" t="s">
        <v>1367</v>
      </c>
      <c r="C187" s="10" t="s">
        <v>799</v>
      </c>
      <c r="D187" s="139">
        <f>209</f>
        <v>209</v>
      </c>
      <c r="E187" s="140">
        <v>44</v>
      </c>
      <c r="F187" s="11">
        <f>3</f>
        <v>3</v>
      </c>
      <c r="G187" s="1" t="s">
        <v>190</v>
      </c>
      <c r="H187" s="11" t="s">
        <v>102</v>
      </c>
    </row>
    <row r="188" spans="1:11" x14ac:dyDescent="0.25">
      <c r="A188" s="10">
        <v>880189</v>
      </c>
      <c r="B188" s="138" t="s">
        <v>1368</v>
      </c>
      <c r="C188" s="10" t="s">
        <v>797</v>
      </c>
      <c r="D188" s="139">
        <f>92</f>
        <v>92</v>
      </c>
      <c r="E188" s="140">
        <v>26</v>
      </c>
      <c r="F188" s="11">
        <f>6</f>
        <v>6</v>
      </c>
      <c r="G188" s="1" t="s">
        <v>191</v>
      </c>
      <c r="H188" s="11" t="s">
        <v>189</v>
      </c>
    </row>
    <row r="189" spans="1:11" x14ac:dyDescent="0.25">
      <c r="A189" s="160">
        <v>880190</v>
      </c>
      <c r="B189" s="138" t="s">
        <v>1369</v>
      </c>
      <c r="C189" s="10" t="s">
        <v>800</v>
      </c>
      <c r="D189" s="139">
        <f>5</f>
        <v>5</v>
      </c>
      <c r="E189" s="140">
        <v>61</v>
      </c>
      <c r="F189" s="11">
        <f>9</f>
        <v>9</v>
      </c>
      <c r="G189" s="1" t="s">
        <v>192</v>
      </c>
      <c r="H189" s="11" t="s">
        <v>102</v>
      </c>
    </row>
    <row r="190" spans="1:11" x14ac:dyDescent="0.25">
      <c r="A190" s="140">
        <v>880191</v>
      </c>
      <c r="B190" s="138" t="s">
        <v>1638</v>
      </c>
      <c r="C190" s="10" t="s">
        <v>797</v>
      </c>
      <c r="D190" s="139">
        <v>56</v>
      </c>
      <c r="E190" s="140">
        <v>28</v>
      </c>
      <c r="F190" s="11">
        <v>10</v>
      </c>
      <c r="G190" s="1" t="s">
        <v>2503</v>
      </c>
      <c r="H190" s="11" t="s">
        <v>2504</v>
      </c>
      <c r="I190" s="105"/>
      <c r="J190" s="105"/>
      <c r="K190" s="105"/>
    </row>
    <row r="191" spans="1:11" x14ac:dyDescent="0.25">
      <c r="A191" s="160">
        <v>880192</v>
      </c>
      <c r="B191" s="138" t="s">
        <v>1119</v>
      </c>
      <c r="C191" s="10" t="s">
        <v>797</v>
      </c>
      <c r="D191" s="139">
        <f>214</f>
        <v>214</v>
      </c>
      <c r="E191" s="140">
        <v>62</v>
      </c>
      <c r="F191" s="11">
        <f>2</f>
        <v>2</v>
      </c>
      <c r="G191" s="1" t="s">
        <v>826</v>
      </c>
      <c r="H191" s="11" t="s">
        <v>142</v>
      </c>
    </row>
    <row r="192" spans="1:11" x14ac:dyDescent="0.25">
      <c r="A192" s="10">
        <v>880193</v>
      </c>
      <c r="B192" s="138" t="s">
        <v>1120</v>
      </c>
      <c r="C192" s="10" t="s">
        <v>798</v>
      </c>
      <c r="D192" s="139">
        <f>15</f>
        <v>15</v>
      </c>
      <c r="E192" s="140">
        <v>62</v>
      </c>
      <c r="F192" s="11">
        <f>10</f>
        <v>10</v>
      </c>
      <c r="G192" s="1" t="s">
        <v>193</v>
      </c>
      <c r="H192" s="11" t="s">
        <v>189</v>
      </c>
    </row>
    <row r="193" spans="1:10" x14ac:dyDescent="0.25">
      <c r="A193" s="160">
        <v>880194</v>
      </c>
      <c r="B193" s="138" t="s">
        <v>1370</v>
      </c>
      <c r="C193" s="10" t="s">
        <v>799</v>
      </c>
      <c r="D193" s="139">
        <v>261</v>
      </c>
      <c r="E193" s="140">
        <v>66</v>
      </c>
      <c r="F193" s="11">
        <v>3</v>
      </c>
      <c r="G193" s="1" t="s">
        <v>1907</v>
      </c>
      <c r="H193" s="11" t="s">
        <v>688</v>
      </c>
    </row>
    <row r="194" spans="1:10" x14ac:dyDescent="0.25">
      <c r="A194" s="10">
        <v>880195</v>
      </c>
      <c r="B194" s="138" t="s">
        <v>1371</v>
      </c>
      <c r="C194" s="10" t="s">
        <v>798</v>
      </c>
      <c r="D194" s="139">
        <f>45</f>
        <v>45</v>
      </c>
      <c r="E194" s="140">
        <v>65</v>
      </c>
      <c r="F194" s="11">
        <f>10</f>
        <v>10</v>
      </c>
      <c r="G194" s="1" t="s">
        <v>194</v>
      </c>
      <c r="H194" s="11" t="s">
        <v>142</v>
      </c>
    </row>
    <row r="195" spans="1:10" x14ac:dyDescent="0.25">
      <c r="A195" s="160">
        <v>880196</v>
      </c>
      <c r="B195" s="138" t="s">
        <v>1372</v>
      </c>
      <c r="C195" s="10" t="s">
        <v>797</v>
      </c>
      <c r="D195" s="139">
        <f>213</f>
        <v>213</v>
      </c>
      <c r="E195" s="140">
        <v>61</v>
      </c>
      <c r="F195" s="11">
        <f>3</f>
        <v>3</v>
      </c>
      <c r="G195" s="1" t="s">
        <v>195</v>
      </c>
      <c r="H195" s="11" t="s">
        <v>196</v>
      </c>
    </row>
    <row r="196" spans="1:10" x14ac:dyDescent="0.25">
      <c r="A196" s="10">
        <v>880197</v>
      </c>
      <c r="B196" s="138" t="s">
        <v>1420</v>
      </c>
      <c r="C196" s="10" t="s">
        <v>797</v>
      </c>
      <c r="D196" s="139">
        <f>107</f>
        <v>107</v>
      </c>
      <c r="E196" s="140">
        <v>45</v>
      </c>
      <c r="F196" s="11">
        <f>6</f>
        <v>6</v>
      </c>
      <c r="G196" s="1" t="s">
        <v>197</v>
      </c>
      <c r="H196" s="11" t="s">
        <v>198</v>
      </c>
    </row>
    <row r="197" spans="1:10" x14ac:dyDescent="0.25">
      <c r="A197" s="160">
        <v>880198</v>
      </c>
      <c r="B197" s="138" t="s">
        <v>1421</v>
      </c>
      <c r="C197" s="10" t="s">
        <v>799</v>
      </c>
      <c r="D197" s="139">
        <f>215</f>
        <v>215</v>
      </c>
      <c r="E197" s="140">
        <v>62</v>
      </c>
      <c r="F197" s="11">
        <f>7</f>
        <v>7</v>
      </c>
      <c r="G197" s="1" t="s">
        <v>120</v>
      </c>
      <c r="H197" s="11" t="s">
        <v>137</v>
      </c>
    </row>
    <row r="198" spans="1:10" x14ac:dyDescent="0.25">
      <c r="A198" s="279">
        <v>880199</v>
      </c>
      <c r="B198" s="138" t="s">
        <v>1373</v>
      </c>
      <c r="C198" s="287" t="s">
        <v>797</v>
      </c>
      <c r="D198" s="311">
        <v>186</v>
      </c>
      <c r="E198" s="279">
        <v>50</v>
      </c>
      <c r="F198" s="27">
        <v>3</v>
      </c>
      <c r="G198" s="5" t="s">
        <v>1458</v>
      </c>
      <c r="H198" s="1" t="s">
        <v>1459</v>
      </c>
    </row>
    <row r="199" spans="1:10" x14ac:dyDescent="0.25">
      <c r="A199" s="160">
        <v>880200</v>
      </c>
      <c r="B199" s="138" t="s">
        <v>1422</v>
      </c>
      <c r="C199" s="10" t="s">
        <v>797</v>
      </c>
      <c r="D199" s="139">
        <v>97</v>
      </c>
      <c r="E199" s="140">
        <v>27</v>
      </c>
      <c r="F199" s="11">
        <v>7</v>
      </c>
      <c r="G199" s="1" t="s">
        <v>199</v>
      </c>
      <c r="H199" s="11" t="s">
        <v>200</v>
      </c>
    </row>
    <row r="200" spans="1:10" x14ac:dyDescent="0.25">
      <c r="A200" s="280">
        <v>880201</v>
      </c>
      <c r="B200" s="138" t="s">
        <v>1423</v>
      </c>
      <c r="C200" s="280" t="s">
        <v>800</v>
      </c>
      <c r="D200" s="307">
        <v>99</v>
      </c>
      <c r="E200" s="280">
        <v>26</v>
      </c>
      <c r="F200" s="7">
        <v>10</v>
      </c>
      <c r="G200" s="7" t="s">
        <v>2390</v>
      </c>
      <c r="H200" s="7" t="s">
        <v>2002</v>
      </c>
      <c r="J200" s="14"/>
    </row>
    <row r="201" spans="1:10" x14ac:dyDescent="0.25">
      <c r="A201" s="160">
        <v>880202</v>
      </c>
      <c r="B201" s="138" t="s">
        <v>1374</v>
      </c>
      <c r="C201" s="10" t="s">
        <v>2354</v>
      </c>
      <c r="D201" s="139">
        <v>284</v>
      </c>
      <c r="E201" s="10" t="s">
        <v>2355</v>
      </c>
      <c r="F201" s="1">
        <v>4</v>
      </c>
      <c r="G201" s="2" t="s">
        <v>2356</v>
      </c>
      <c r="H201" s="1" t="s">
        <v>2357</v>
      </c>
      <c r="J201" s="105"/>
    </row>
    <row r="202" spans="1:10" x14ac:dyDescent="0.25">
      <c r="A202" s="10">
        <v>880203</v>
      </c>
      <c r="B202" s="138" t="s">
        <v>1375</v>
      </c>
      <c r="C202" s="10" t="s">
        <v>800</v>
      </c>
      <c r="D202" s="139">
        <f>34</f>
        <v>34</v>
      </c>
      <c r="E202" s="140">
        <v>22</v>
      </c>
      <c r="F202" s="11">
        <v>4</v>
      </c>
      <c r="G202" s="1" t="s">
        <v>201</v>
      </c>
      <c r="H202" s="11" t="s">
        <v>91</v>
      </c>
    </row>
    <row r="203" spans="1:10" x14ac:dyDescent="0.25">
      <c r="A203" s="160">
        <v>880204</v>
      </c>
      <c r="B203" s="138" t="s">
        <v>1376</v>
      </c>
      <c r="C203" s="10" t="s">
        <v>797</v>
      </c>
      <c r="D203" s="139">
        <v>258</v>
      </c>
      <c r="E203" s="10">
        <v>67</v>
      </c>
      <c r="F203" s="1">
        <f>5</f>
        <v>5</v>
      </c>
      <c r="G203" s="2" t="s">
        <v>1670</v>
      </c>
      <c r="H203" s="1" t="s">
        <v>510</v>
      </c>
      <c r="J203" s="105"/>
    </row>
    <row r="204" spans="1:10" s="105" customFormat="1" x14ac:dyDescent="0.25">
      <c r="A204" s="140">
        <v>880205</v>
      </c>
      <c r="B204" s="168" t="s">
        <v>1377</v>
      </c>
      <c r="C204" s="279" t="s">
        <v>797</v>
      </c>
      <c r="D204" s="303">
        <v>259</v>
      </c>
      <c r="E204" s="316">
        <v>67</v>
      </c>
      <c r="F204" s="179"/>
      <c r="G204" s="11" t="s">
        <v>1670</v>
      </c>
      <c r="H204" s="11" t="s">
        <v>1671</v>
      </c>
    </row>
    <row r="205" spans="1:10" x14ac:dyDescent="0.25">
      <c r="A205" s="160">
        <v>880206</v>
      </c>
      <c r="B205" s="138" t="s">
        <v>1378</v>
      </c>
      <c r="C205" s="271" t="s">
        <v>797</v>
      </c>
      <c r="D205" s="304">
        <v>270</v>
      </c>
      <c r="E205" s="271">
        <v>67</v>
      </c>
      <c r="F205" s="3">
        <v>67</v>
      </c>
      <c r="G205" s="3" t="s">
        <v>1670</v>
      </c>
      <c r="H205" s="3" t="s">
        <v>1079</v>
      </c>
      <c r="J205" s="3"/>
    </row>
    <row r="206" spans="1:10" x14ac:dyDescent="0.25">
      <c r="A206" s="10">
        <v>880207</v>
      </c>
      <c r="B206" s="138" t="s">
        <v>1379</v>
      </c>
      <c r="C206" s="10" t="s">
        <v>797</v>
      </c>
      <c r="D206" s="139">
        <f>190</f>
        <v>190</v>
      </c>
      <c r="E206" s="140">
        <v>26</v>
      </c>
      <c r="F206" s="11">
        <v>3</v>
      </c>
      <c r="G206" s="1" t="s">
        <v>123</v>
      </c>
      <c r="H206" s="11" t="s">
        <v>202</v>
      </c>
    </row>
    <row r="207" spans="1:10" x14ac:dyDescent="0.25">
      <c r="A207" s="160">
        <v>880208</v>
      </c>
      <c r="B207" s="138" t="s">
        <v>1380</v>
      </c>
      <c r="C207" s="10" t="s">
        <v>800</v>
      </c>
      <c r="D207" s="139">
        <f>231</f>
        <v>231</v>
      </c>
      <c r="E207" s="140">
        <v>64</v>
      </c>
      <c r="F207" s="11">
        <f>6</f>
        <v>6</v>
      </c>
      <c r="G207" s="1" t="s">
        <v>203</v>
      </c>
      <c r="H207" s="11" t="s">
        <v>204</v>
      </c>
    </row>
    <row r="208" spans="1:10" x14ac:dyDescent="0.25">
      <c r="A208" s="10">
        <v>880209</v>
      </c>
      <c r="B208" s="138" t="s">
        <v>1381</v>
      </c>
      <c r="C208" s="10" t="s">
        <v>797</v>
      </c>
      <c r="D208" s="139">
        <f>28</f>
        <v>28</v>
      </c>
      <c r="E208" s="140">
        <v>3</v>
      </c>
      <c r="F208" s="11">
        <f>4</f>
        <v>4</v>
      </c>
      <c r="G208" s="1" t="s">
        <v>205</v>
      </c>
      <c r="H208" s="11" t="s">
        <v>141</v>
      </c>
    </row>
    <row r="209" spans="1:10" x14ac:dyDescent="0.25">
      <c r="A209" s="160">
        <v>880210</v>
      </c>
      <c r="B209" s="138" t="s">
        <v>1382</v>
      </c>
      <c r="C209" s="10" t="s">
        <v>799</v>
      </c>
      <c r="D209" s="139">
        <v>253</v>
      </c>
      <c r="E209" s="317">
        <v>49</v>
      </c>
      <c r="F209" s="15">
        <v>7</v>
      </c>
      <c r="G209" s="1" t="s">
        <v>1932</v>
      </c>
      <c r="H209" s="11" t="s">
        <v>1933</v>
      </c>
    </row>
    <row r="210" spans="1:10" x14ac:dyDescent="0.25">
      <c r="A210" s="10">
        <v>880211</v>
      </c>
      <c r="B210" s="138" t="s">
        <v>1383</v>
      </c>
      <c r="C210" s="10" t="s">
        <v>797</v>
      </c>
      <c r="D210" s="139">
        <f>123</f>
        <v>123</v>
      </c>
      <c r="E210" s="140">
        <v>41</v>
      </c>
      <c r="F210" s="11">
        <v>8</v>
      </c>
      <c r="G210" s="1" t="s">
        <v>206</v>
      </c>
      <c r="H210" s="11" t="s">
        <v>207</v>
      </c>
    </row>
    <row r="211" spans="1:10" x14ac:dyDescent="0.25">
      <c r="A211" s="160">
        <v>880212</v>
      </c>
      <c r="B211" s="138" t="s">
        <v>1384</v>
      </c>
      <c r="C211" s="10" t="s">
        <v>797</v>
      </c>
      <c r="D211" s="139">
        <v>48</v>
      </c>
      <c r="E211" s="140">
        <v>3</v>
      </c>
      <c r="F211" s="11">
        <v>3</v>
      </c>
      <c r="G211" s="1" t="s">
        <v>1541</v>
      </c>
      <c r="H211" s="11" t="s">
        <v>69</v>
      </c>
    </row>
    <row r="212" spans="1:10" x14ac:dyDescent="0.25">
      <c r="A212" s="10">
        <v>880213</v>
      </c>
      <c r="B212" s="138" t="s">
        <v>1385</v>
      </c>
      <c r="C212" s="10" t="s">
        <v>799</v>
      </c>
      <c r="D212" s="139">
        <f>102</f>
        <v>102</v>
      </c>
      <c r="E212" s="140">
        <v>44</v>
      </c>
      <c r="F212" s="11">
        <v>10</v>
      </c>
      <c r="G212" s="1" t="s">
        <v>208</v>
      </c>
      <c r="H212" s="11" t="s">
        <v>209</v>
      </c>
    </row>
    <row r="213" spans="1:10" x14ac:dyDescent="0.25">
      <c r="A213" s="160">
        <v>880214</v>
      </c>
      <c r="B213" s="138" t="s">
        <v>1386</v>
      </c>
      <c r="C213" s="10" t="s">
        <v>800</v>
      </c>
      <c r="D213" s="139">
        <f>54</f>
        <v>54</v>
      </c>
      <c r="E213" s="317">
        <v>9</v>
      </c>
      <c r="F213" s="15">
        <v>1</v>
      </c>
      <c r="G213" s="1" t="s">
        <v>210</v>
      </c>
      <c r="H213" s="11" t="s">
        <v>98</v>
      </c>
    </row>
    <row r="214" spans="1:10" x14ac:dyDescent="0.25">
      <c r="A214" s="10">
        <v>880215</v>
      </c>
      <c r="B214" s="138" t="s">
        <v>1387</v>
      </c>
      <c r="C214" s="10" t="s">
        <v>800</v>
      </c>
      <c r="D214" s="139">
        <f>298</f>
        <v>298</v>
      </c>
      <c r="E214" s="140">
        <v>67</v>
      </c>
      <c r="F214" s="11">
        <v>3</v>
      </c>
      <c r="G214" s="1" t="s">
        <v>211</v>
      </c>
      <c r="H214" s="11" t="s">
        <v>212</v>
      </c>
    </row>
    <row r="215" spans="1:10" x14ac:dyDescent="0.25">
      <c r="A215" s="160">
        <v>880216</v>
      </c>
      <c r="B215" s="138" t="s">
        <v>1388</v>
      </c>
      <c r="C215" s="10" t="s">
        <v>800</v>
      </c>
      <c r="D215" s="139">
        <v>299</v>
      </c>
      <c r="E215" s="140">
        <v>67</v>
      </c>
      <c r="F215" s="11">
        <v>10</v>
      </c>
      <c r="G215" s="1" t="s">
        <v>2358</v>
      </c>
      <c r="H215" s="11" t="s">
        <v>2303</v>
      </c>
    </row>
    <row r="216" spans="1:10" x14ac:dyDescent="0.25">
      <c r="A216" s="10">
        <v>880217</v>
      </c>
      <c r="B216" s="138" t="s">
        <v>1389</v>
      </c>
      <c r="C216" s="10" t="s">
        <v>800</v>
      </c>
      <c r="D216" s="139">
        <f>26</f>
        <v>26</v>
      </c>
      <c r="E216" s="140">
        <v>9</v>
      </c>
      <c r="F216" s="11">
        <v>7</v>
      </c>
      <c r="G216" s="1" t="s">
        <v>214</v>
      </c>
      <c r="H216" s="11" t="s">
        <v>84</v>
      </c>
    </row>
    <row r="217" spans="1:10" x14ac:dyDescent="0.25">
      <c r="A217" s="160">
        <v>880218</v>
      </c>
      <c r="B217" s="138" t="s">
        <v>1390</v>
      </c>
      <c r="C217" s="10" t="s">
        <v>797</v>
      </c>
      <c r="D217" s="139">
        <f>9</f>
        <v>9</v>
      </c>
      <c r="E217" s="140">
        <v>21</v>
      </c>
      <c r="F217" s="11">
        <v>7</v>
      </c>
      <c r="G217" s="1" t="s">
        <v>215</v>
      </c>
      <c r="H217" s="11" t="s">
        <v>216</v>
      </c>
    </row>
    <row r="218" spans="1:10" x14ac:dyDescent="0.25">
      <c r="A218" s="271">
        <v>880219</v>
      </c>
      <c r="B218" s="138" t="s">
        <v>1391</v>
      </c>
      <c r="C218" s="271" t="s">
        <v>797</v>
      </c>
      <c r="D218" s="304">
        <v>165</v>
      </c>
      <c r="E218" s="271">
        <v>30</v>
      </c>
      <c r="F218" s="3">
        <v>5</v>
      </c>
      <c r="G218" s="3" t="s">
        <v>217</v>
      </c>
      <c r="H218" s="3" t="s">
        <v>218</v>
      </c>
      <c r="I218" s="4"/>
      <c r="J218" s="3"/>
    </row>
    <row r="219" spans="1:10" x14ac:dyDescent="0.25">
      <c r="A219" s="160">
        <v>880220</v>
      </c>
      <c r="B219" s="138" t="s">
        <v>1392</v>
      </c>
      <c r="C219" s="10" t="s">
        <v>800</v>
      </c>
      <c r="D219" s="139">
        <f>64</f>
        <v>64</v>
      </c>
      <c r="E219" s="140">
        <v>27</v>
      </c>
      <c r="F219" s="11">
        <v>8</v>
      </c>
      <c r="G219" s="1" t="s">
        <v>219</v>
      </c>
      <c r="H219" s="11" t="s">
        <v>220</v>
      </c>
    </row>
    <row r="220" spans="1:10" x14ac:dyDescent="0.25">
      <c r="A220" s="10">
        <v>880221</v>
      </c>
      <c r="B220" s="138" t="s">
        <v>1393</v>
      </c>
      <c r="C220" s="10" t="s">
        <v>799</v>
      </c>
      <c r="D220" s="139">
        <v>293</v>
      </c>
      <c r="E220" s="140">
        <v>66</v>
      </c>
      <c r="F220" s="11">
        <v>10</v>
      </c>
      <c r="G220" s="1" t="s">
        <v>2370</v>
      </c>
      <c r="H220" s="11" t="s">
        <v>2303</v>
      </c>
    </row>
    <row r="221" spans="1:10" x14ac:dyDescent="0.25">
      <c r="A221" s="160">
        <v>880222</v>
      </c>
      <c r="B221" s="138" t="s">
        <v>1394</v>
      </c>
      <c r="C221" s="10" t="s">
        <v>799</v>
      </c>
      <c r="D221" s="139">
        <v>3</v>
      </c>
      <c r="E221" s="140">
        <v>23</v>
      </c>
      <c r="F221" s="11">
        <v>2</v>
      </c>
      <c r="G221" s="1" t="s">
        <v>2001</v>
      </c>
      <c r="H221" s="11" t="s">
        <v>2002</v>
      </c>
    </row>
    <row r="222" spans="1:10" x14ac:dyDescent="0.25">
      <c r="A222" s="10">
        <v>880223</v>
      </c>
      <c r="B222" s="138" t="s">
        <v>1395</v>
      </c>
      <c r="C222" s="10" t="s">
        <v>800</v>
      </c>
      <c r="D222" s="139">
        <v>31</v>
      </c>
      <c r="E222" s="140">
        <v>27</v>
      </c>
      <c r="F222" s="11">
        <v>1</v>
      </c>
      <c r="G222" s="1" t="s">
        <v>221</v>
      </c>
      <c r="H222" s="11" t="s">
        <v>222</v>
      </c>
    </row>
    <row r="223" spans="1:10" x14ac:dyDescent="0.25">
      <c r="A223" s="160">
        <v>880224</v>
      </c>
      <c r="B223" s="138" t="s">
        <v>1396</v>
      </c>
      <c r="C223" s="10" t="s">
        <v>797</v>
      </c>
      <c r="D223" s="139">
        <v>193</v>
      </c>
      <c r="E223" s="140">
        <v>50</v>
      </c>
      <c r="F223" s="11">
        <v>1</v>
      </c>
      <c r="G223" s="1" t="s">
        <v>952</v>
      </c>
      <c r="H223" s="11" t="s">
        <v>953</v>
      </c>
      <c r="J223" s="2" t="s">
        <v>954</v>
      </c>
    </row>
    <row r="224" spans="1:10" x14ac:dyDescent="0.25">
      <c r="A224" s="271">
        <v>880225</v>
      </c>
      <c r="B224" s="138" t="s">
        <v>1397</v>
      </c>
      <c r="C224" s="271" t="s">
        <v>798</v>
      </c>
      <c r="D224" s="304">
        <v>96</v>
      </c>
      <c r="E224" s="271">
        <v>69</v>
      </c>
      <c r="F224" s="3">
        <v>3</v>
      </c>
      <c r="G224" s="3" t="s">
        <v>1889</v>
      </c>
      <c r="H224" s="3" t="s">
        <v>1890</v>
      </c>
      <c r="I224" s="4"/>
      <c r="J224" s="4"/>
    </row>
    <row r="225" spans="1:11" x14ac:dyDescent="0.25">
      <c r="A225" s="160">
        <v>880226</v>
      </c>
      <c r="B225" s="138" t="s">
        <v>1398</v>
      </c>
      <c r="C225" s="10" t="s">
        <v>800</v>
      </c>
      <c r="D225" s="139">
        <f>277</f>
        <v>277</v>
      </c>
      <c r="E225" s="140">
        <v>47</v>
      </c>
      <c r="F225" s="11">
        <v>10</v>
      </c>
      <c r="G225" s="1" t="s">
        <v>223</v>
      </c>
      <c r="H225" s="11" t="s">
        <v>224</v>
      </c>
    </row>
    <row r="226" spans="1:11" x14ac:dyDescent="0.25">
      <c r="A226" s="272">
        <v>880227</v>
      </c>
      <c r="B226" s="138" t="s">
        <v>1399</v>
      </c>
      <c r="C226" s="271" t="s">
        <v>798</v>
      </c>
      <c r="D226" s="304">
        <v>73</v>
      </c>
      <c r="E226" s="318" t="s">
        <v>1713</v>
      </c>
      <c r="F226" s="16" t="s">
        <v>1714</v>
      </c>
      <c r="G226" s="17" t="s">
        <v>1715</v>
      </c>
      <c r="H226" s="3" t="s">
        <v>1716</v>
      </c>
      <c r="I226" s="146"/>
      <c r="J226" s="146"/>
      <c r="K226" s="146"/>
    </row>
    <row r="227" spans="1:11" x14ac:dyDescent="0.25">
      <c r="A227" s="160">
        <v>880228</v>
      </c>
      <c r="B227" s="138" t="s">
        <v>1400</v>
      </c>
      <c r="C227" s="10" t="s">
        <v>799</v>
      </c>
      <c r="D227" s="139">
        <f>292</f>
        <v>292</v>
      </c>
      <c r="E227" s="140">
        <v>67</v>
      </c>
      <c r="F227" s="11">
        <v>7</v>
      </c>
      <c r="G227" s="1" t="s">
        <v>225</v>
      </c>
      <c r="H227" s="11" t="s">
        <v>226</v>
      </c>
    </row>
    <row r="228" spans="1:11" x14ac:dyDescent="0.25">
      <c r="A228" s="10">
        <v>880229</v>
      </c>
      <c r="B228" s="138" t="s">
        <v>1401</v>
      </c>
      <c r="C228" s="10" t="s">
        <v>798</v>
      </c>
      <c r="D228" s="139">
        <v>71</v>
      </c>
      <c r="E228" s="140">
        <v>9</v>
      </c>
      <c r="F228" s="11">
        <v>10</v>
      </c>
      <c r="G228" s="1" t="s">
        <v>1719</v>
      </c>
      <c r="H228" s="11" t="s">
        <v>1720</v>
      </c>
    </row>
    <row r="229" spans="1:11" x14ac:dyDescent="0.25">
      <c r="A229" s="281">
        <v>880230</v>
      </c>
      <c r="B229" s="138" t="s">
        <v>1402</v>
      </c>
      <c r="C229" s="10" t="s">
        <v>799</v>
      </c>
      <c r="D229" s="139">
        <f>105</f>
        <v>105</v>
      </c>
      <c r="E229" s="140">
        <v>44</v>
      </c>
      <c r="F229" s="11">
        <v>2</v>
      </c>
      <c r="G229" s="1" t="s">
        <v>227</v>
      </c>
      <c r="H229" s="11" t="s">
        <v>228</v>
      </c>
    </row>
    <row r="230" spans="1:11" x14ac:dyDescent="0.25">
      <c r="A230" s="10">
        <v>880231</v>
      </c>
      <c r="B230" s="138" t="s">
        <v>1403</v>
      </c>
      <c r="C230" s="10" t="s">
        <v>799</v>
      </c>
      <c r="D230" s="139">
        <f>206</f>
        <v>206</v>
      </c>
      <c r="E230" s="140">
        <v>45</v>
      </c>
      <c r="F230" s="11">
        <f>4</f>
        <v>4</v>
      </c>
      <c r="G230" s="1" t="s">
        <v>791</v>
      </c>
      <c r="H230" s="11"/>
    </row>
    <row r="231" spans="1:11" x14ac:dyDescent="0.25">
      <c r="A231" s="281">
        <v>880232</v>
      </c>
      <c r="B231" s="138" t="s">
        <v>1404</v>
      </c>
      <c r="C231" s="10" t="s">
        <v>799</v>
      </c>
      <c r="D231" s="139">
        <f>225</f>
        <v>225</v>
      </c>
      <c r="E231" s="140">
        <v>63</v>
      </c>
      <c r="F231" s="11">
        <v>4</v>
      </c>
      <c r="G231" s="1" t="s">
        <v>229</v>
      </c>
      <c r="H231" s="11" t="s">
        <v>230</v>
      </c>
    </row>
    <row r="232" spans="1:11" x14ac:dyDescent="0.25">
      <c r="A232" s="272">
        <v>880233</v>
      </c>
      <c r="B232" s="138" t="s">
        <v>1405</v>
      </c>
      <c r="C232" s="10" t="s">
        <v>797</v>
      </c>
      <c r="D232" s="139">
        <f>113</f>
        <v>113</v>
      </c>
      <c r="E232" s="140">
        <v>44</v>
      </c>
      <c r="F232" s="11">
        <v>2</v>
      </c>
      <c r="G232" s="1" t="s">
        <v>1717</v>
      </c>
      <c r="H232" s="11" t="s">
        <v>1718</v>
      </c>
      <c r="I232" s="146"/>
      <c r="J232" s="146"/>
      <c r="K232" s="146"/>
    </row>
    <row r="233" spans="1:11" x14ac:dyDescent="0.25">
      <c r="A233" s="281">
        <v>880234</v>
      </c>
      <c r="B233" s="138" t="s">
        <v>1406</v>
      </c>
      <c r="C233" s="10" t="s">
        <v>799</v>
      </c>
      <c r="D233" s="139">
        <f>71</f>
        <v>71</v>
      </c>
      <c r="E233" s="317">
        <v>8</v>
      </c>
      <c r="F233" s="15">
        <v>1</v>
      </c>
      <c r="G233" s="1" t="s">
        <v>232</v>
      </c>
      <c r="H233" s="11" t="s">
        <v>233</v>
      </c>
    </row>
    <row r="234" spans="1:11" x14ac:dyDescent="0.25">
      <c r="A234" s="271">
        <v>880235</v>
      </c>
      <c r="B234" s="138" t="s">
        <v>1407</v>
      </c>
      <c r="C234" s="140" t="s">
        <v>801</v>
      </c>
      <c r="D234" s="304">
        <f>25</f>
        <v>25</v>
      </c>
      <c r="E234" s="319">
        <v>2</v>
      </c>
      <c r="F234" s="94">
        <v>1</v>
      </c>
      <c r="G234" s="3" t="s">
        <v>234</v>
      </c>
      <c r="H234" s="3" t="s">
        <v>235</v>
      </c>
      <c r="I234" s="4"/>
      <c r="J234" s="4"/>
    </row>
    <row r="235" spans="1:11" x14ac:dyDescent="0.25">
      <c r="A235" s="281">
        <v>880236</v>
      </c>
      <c r="B235" s="138" t="s">
        <v>1408</v>
      </c>
      <c r="C235" s="10" t="s">
        <v>799</v>
      </c>
      <c r="D235" s="139">
        <f>291</f>
        <v>291</v>
      </c>
      <c r="E235" s="140">
        <v>68</v>
      </c>
      <c r="F235" s="11">
        <v>1</v>
      </c>
      <c r="G235" s="1" t="s">
        <v>236</v>
      </c>
      <c r="H235" s="11" t="s">
        <v>237</v>
      </c>
    </row>
    <row r="236" spans="1:11" x14ac:dyDescent="0.25">
      <c r="A236" s="10">
        <v>880237</v>
      </c>
      <c r="B236" s="138" t="s">
        <v>1409</v>
      </c>
      <c r="C236" s="10" t="s">
        <v>799</v>
      </c>
      <c r="D236" s="139">
        <v>124</v>
      </c>
      <c r="E236" s="140">
        <v>43</v>
      </c>
      <c r="F236" s="11">
        <v>3</v>
      </c>
      <c r="G236" s="1" t="s">
        <v>995</v>
      </c>
      <c r="H236" s="11" t="s">
        <v>688</v>
      </c>
    </row>
    <row r="237" spans="1:11" x14ac:dyDescent="0.25">
      <c r="A237" s="281">
        <v>880238</v>
      </c>
      <c r="B237" s="138" t="s">
        <v>1410</v>
      </c>
      <c r="C237" s="287" t="s">
        <v>800</v>
      </c>
      <c r="D237" s="311">
        <v>18</v>
      </c>
      <c r="E237" s="10">
        <v>1</v>
      </c>
      <c r="F237" s="1">
        <v>4</v>
      </c>
      <c r="G237" s="2" t="s">
        <v>1029</v>
      </c>
      <c r="H237" s="1" t="s">
        <v>1030</v>
      </c>
    </row>
    <row r="238" spans="1:11" x14ac:dyDescent="0.25">
      <c r="A238" s="10">
        <v>880239</v>
      </c>
      <c r="B238" s="138" t="s">
        <v>1411</v>
      </c>
      <c r="C238" s="10" t="s">
        <v>799</v>
      </c>
      <c r="D238" s="139">
        <f>107</f>
        <v>107</v>
      </c>
      <c r="E238" s="10">
        <v>23</v>
      </c>
      <c r="F238" s="1">
        <v>4</v>
      </c>
      <c r="G238" s="1" t="s">
        <v>238</v>
      </c>
      <c r="H238" s="11" t="s">
        <v>239</v>
      </c>
    </row>
    <row r="239" spans="1:11" x14ac:dyDescent="0.25">
      <c r="A239" s="281">
        <v>880240</v>
      </c>
      <c r="B239" s="138" t="s">
        <v>1412</v>
      </c>
      <c r="C239" s="10" t="s">
        <v>801</v>
      </c>
      <c r="D239" s="139">
        <v>131</v>
      </c>
      <c r="E239" s="10">
        <v>23</v>
      </c>
      <c r="F239" s="1">
        <v>6</v>
      </c>
      <c r="G239" s="1" t="s">
        <v>1656</v>
      </c>
      <c r="H239" s="11" t="s">
        <v>1657</v>
      </c>
    </row>
    <row r="240" spans="1:11" x14ac:dyDescent="0.25">
      <c r="A240" s="10">
        <v>880241</v>
      </c>
      <c r="B240" s="138" t="s">
        <v>1413</v>
      </c>
      <c r="C240" s="140" t="s">
        <v>799</v>
      </c>
      <c r="D240" s="139">
        <v>164</v>
      </c>
      <c r="E240" s="10">
        <v>9</v>
      </c>
      <c r="F240" s="1">
        <v>3</v>
      </c>
      <c r="G240" s="1" t="s">
        <v>2325</v>
      </c>
      <c r="H240" s="11" t="s">
        <v>1691</v>
      </c>
    </row>
    <row r="241" spans="1:11" x14ac:dyDescent="0.25">
      <c r="A241" s="281">
        <v>880242</v>
      </c>
      <c r="B241" s="138" t="s">
        <v>1414</v>
      </c>
      <c r="C241" s="287" t="s">
        <v>797</v>
      </c>
      <c r="D241" s="311">
        <v>228</v>
      </c>
      <c r="E241" s="10">
        <v>42</v>
      </c>
      <c r="F241" s="1">
        <v>6</v>
      </c>
      <c r="G241" s="2" t="s">
        <v>984</v>
      </c>
      <c r="H241" s="1" t="s">
        <v>985</v>
      </c>
    </row>
    <row r="242" spans="1:11" x14ac:dyDescent="0.25">
      <c r="A242" s="279">
        <v>880243</v>
      </c>
      <c r="B242" s="138" t="s">
        <v>1849</v>
      </c>
      <c r="C242" s="287" t="s">
        <v>799</v>
      </c>
      <c r="D242" s="311">
        <v>131</v>
      </c>
      <c r="E242" s="10">
        <v>25</v>
      </c>
      <c r="F242" s="1">
        <v>4</v>
      </c>
      <c r="G242" s="2" t="s">
        <v>1850</v>
      </c>
      <c r="H242" s="1" t="s">
        <v>688</v>
      </c>
    </row>
    <row r="243" spans="1:11" x14ac:dyDescent="0.25">
      <c r="A243" s="281">
        <v>880244</v>
      </c>
      <c r="B243" s="138" t="s">
        <v>1415</v>
      </c>
      <c r="C243" s="10" t="s">
        <v>800</v>
      </c>
      <c r="D243" s="139">
        <f>33</f>
        <v>33</v>
      </c>
      <c r="E243" s="10">
        <v>29</v>
      </c>
      <c r="F243" s="1">
        <v>1</v>
      </c>
      <c r="G243" s="1" t="s">
        <v>240</v>
      </c>
      <c r="H243" s="11" t="s">
        <v>237</v>
      </c>
    </row>
    <row r="244" spans="1:11" x14ac:dyDescent="0.25">
      <c r="A244" s="10">
        <v>880245</v>
      </c>
      <c r="B244" s="138" t="s">
        <v>1416</v>
      </c>
      <c r="C244" s="10" t="s">
        <v>800</v>
      </c>
      <c r="D244" s="139">
        <f>272</f>
        <v>272</v>
      </c>
      <c r="E244" s="10">
        <v>66</v>
      </c>
      <c r="F244" s="1">
        <v>3</v>
      </c>
      <c r="G244" s="1" t="s">
        <v>828</v>
      </c>
      <c r="H244" s="11" t="s">
        <v>241</v>
      </c>
    </row>
    <row r="245" spans="1:11" x14ac:dyDescent="0.25">
      <c r="A245" s="281">
        <v>880246</v>
      </c>
      <c r="B245" s="138" t="s">
        <v>1417</v>
      </c>
      <c r="C245" s="10" t="s">
        <v>801</v>
      </c>
      <c r="D245" s="139">
        <f>140</f>
        <v>140</v>
      </c>
      <c r="E245" s="10">
        <v>25</v>
      </c>
      <c r="F245" s="1">
        <f>4</f>
        <v>4</v>
      </c>
      <c r="G245" s="1" t="s">
        <v>242</v>
      </c>
      <c r="H245" s="11" t="s">
        <v>243</v>
      </c>
    </row>
    <row r="246" spans="1:11" x14ac:dyDescent="0.25">
      <c r="A246" s="10">
        <v>880247</v>
      </c>
      <c r="B246" s="138" t="s">
        <v>1418</v>
      </c>
      <c r="C246" s="10" t="s">
        <v>800</v>
      </c>
      <c r="D246" s="139">
        <f>282</f>
        <v>282</v>
      </c>
      <c r="E246" s="10">
        <v>29</v>
      </c>
      <c r="F246" s="1">
        <v>3</v>
      </c>
      <c r="G246" s="1" t="s">
        <v>244</v>
      </c>
      <c r="H246" s="11" t="s">
        <v>827</v>
      </c>
    </row>
    <row r="247" spans="1:11" x14ac:dyDescent="0.25">
      <c r="A247" s="281">
        <v>880248</v>
      </c>
      <c r="B247" s="138" t="s">
        <v>1419</v>
      </c>
      <c r="C247" s="10" t="s">
        <v>1025</v>
      </c>
      <c r="D247" s="139">
        <v>110</v>
      </c>
      <c r="E247" s="10">
        <v>22</v>
      </c>
      <c r="F247" s="1">
        <v>2</v>
      </c>
      <c r="G247" s="1" t="s">
        <v>1930</v>
      </c>
      <c r="H247" s="11" t="s">
        <v>1931</v>
      </c>
    </row>
    <row r="248" spans="1:11" x14ac:dyDescent="0.25">
      <c r="A248" s="10">
        <v>880249</v>
      </c>
      <c r="B248" s="138" t="s">
        <v>1127</v>
      </c>
      <c r="C248" s="10" t="s">
        <v>797</v>
      </c>
      <c r="D248" s="139">
        <f>90</f>
        <v>90</v>
      </c>
      <c r="E248" s="10">
        <v>30</v>
      </c>
      <c r="F248" s="1">
        <v>7</v>
      </c>
      <c r="G248" s="1" t="s">
        <v>245</v>
      </c>
      <c r="H248" s="11" t="s">
        <v>246</v>
      </c>
    </row>
    <row r="249" spans="1:11" x14ac:dyDescent="0.25">
      <c r="A249" s="282">
        <v>880250</v>
      </c>
      <c r="B249" s="138" t="s">
        <v>1128</v>
      </c>
      <c r="C249" s="271" t="s">
        <v>797</v>
      </c>
      <c r="D249" s="304">
        <v>166</v>
      </c>
      <c r="E249" s="319">
        <v>30</v>
      </c>
      <c r="F249" s="94">
        <v>9</v>
      </c>
      <c r="G249" s="3" t="s">
        <v>2413</v>
      </c>
      <c r="H249" s="3" t="s">
        <v>2414</v>
      </c>
      <c r="I249" s="4"/>
      <c r="J249" s="4"/>
    </row>
    <row r="250" spans="1:11" x14ac:dyDescent="0.25">
      <c r="A250" s="10">
        <v>880251</v>
      </c>
      <c r="B250" s="138" t="s">
        <v>1129</v>
      </c>
      <c r="C250" s="10" t="s">
        <v>797</v>
      </c>
      <c r="D250" s="139">
        <f>291</f>
        <v>291</v>
      </c>
      <c r="E250" s="10">
        <v>68</v>
      </c>
      <c r="F250" s="1">
        <f>3</f>
        <v>3</v>
      </c>
      <c r="G250" s="1" t="s">
        <v>254</v>
      </c>
      <c r="H250" s="11" t="s">
        <v>38</v>
      </c>
    </row>
    <row r="251" spans="1:11" x14ac:dyDescent="0.25">
      <c r="A251" s="281">
        <v>880252</v>
      </c>
      <c r="B251" s="296" t="s">
        <v>1130</v>
      </c>
      <c r="C251" s="10" t="s">
        <v>797</v>
      </c>
      <c r="D251" s="139">
        <v>35</v>
      </c>
      <c r="E251" s="10">
        <v>42</v>
      </c>
      <c r="F251" s="1">
        <v>10</v>
      </c>
      <c r="G251" s="1" t="s">
        <v>1521</v>
      </c>
      <c r="H251" s="11" t="s">
        <v>1871</v>
      </c>
      <c r="I251" s="105"/>
      <c r="J251" s="105"/>
      <c r="K251" s="105"/>
    </row>
    <row r="252" spans="1:11" x14ac:dyDescent="0.25">
      <c r="A252" s="10">
        <v>880253</v>
      </c>
      <c r="B252" s="296" t="s">
        <v>1131</v>
      </c>
      <c r="C252" s="10" t="s">
        <v>797</v>
      </c>
      <c r="D252" s="139">
        <f>182</f>
        <v>182</v>
      </c>
      <c r="E252" s="10">
        <v>26</v>
      </c>
      <c r="F252" s="1">
        <f>2</f>
        <v>2</v>
      </c>
      <c r="G252" s="1" t="s">
        <v>255</v>
      </c>
      <c r="H252" s="11" t="s">
        <v>249</v>
      </c>
    </row>
    <row r="253" spans="1:11" x14ac:dyDescent="0.25">
      <c r="A253" s="281">
        <v>880254</v>
      </c>
      <c r="B253" s="296" t="s">
        <v>1132</v>
      </c>
      <c r="C253" s="10" t="s">
        <v>799</v>
      </c>
      <c r="D253" s="139">
        <v>17</v>
      </c>
      <c r="E253" s="10">
        <v>22</v>
      </c>
      <c r="F253" s="1">
        <v>8</v>
      </c>
      <c r="G253" s="1" t="s">
        <v>1071</v>
      </c>
      <c r="H253" s="11" t="s">
        <v>1072</v>
      </c>
    </row>
    <row r="254" spans="1:11" x14ac:dyDescent="0.25">
      <c r="A254" s="278">
        <v>880255</v>
      </c>
      <c r="B254" s="296" t="s">
        <v>1133</v>
      </c>
      <c r="C254" s="142" t="s">
        <v>808</v>
      </c>
      <c r="D254" s="312" t="s">
        <v>809</v>
      </c>
      <c r="E254" s="142" t="s">
        <v>807</v>
      </c>
      <c r="F254" s="9" t="s">
        <v>803</v>
      </c>
      <c r="G254" s="9" t="s">
        <v>684</v>
      </c>
      <c r="H254" s="18" t="s">
        <v>724</v>
      </c>
    </row>
    <row r="255" spans="1:11" x14ac:dyDescent="0.25">
      <c r="A255" s="281">
        <v>880256</v>
      </c>
      <c r="B255" s="145" t="s">
        <v>1134</v>
      </c>
      <c r="C255" s="10" t="s">
        <v>797</v>
      </c>
      <c r="D255" s="139">
        <v>181</v>
      </c>
      <c r="E255" s="10">
        <v>26</v>
      </c>
      <c r="F255" s="1">
        <f>1</f>
        <v>1</v>
      </c>
      <c r="G255" s="1" t="s">
        <v>256</v>
      </c>
      <c r="H255" s="11" t="s">
        <v>257</v>
      </c>
    </row>
    <row r="256" spans="1:11" x14ac:dyDescent="0.25">
      <c r="A256" s="10">
        <v>880257</v>
      </c>
      <c r="B256" s="145" t="s">
        <v>1135</v>
      </c>
      <c r="C256" s="10" t="s">
        <v>797</v>
      </c>
      <c r="D256" s="139">
        <f>118</f>
        <v>118</v>
      </c>
      <c r="E256" s="10">
        <v>43</v>
      </c>
      <c r="F256" s="1">
        <f>4</f>
        <v>4</v>
      </c>
      <c r="G256" s="1" t="s">
        <v>258</v>
      </c>
      <c r="H256" s="11" t="s">
        <v>259</v>
      </c>
    </row>
    <row r="257" spans="1:11" x14ac:dyDescent="0.25">
      <c r="A257" s="281">
        <v>880258</v>
      </c>
      <c r="B257" s="145" t="s">
        <v>1136</v>
      </c>
      <c r="C257" s="10" t="s">
        <v>797</v>
      </c>
      <c r="D257" s="139">
        <v>88</v>
      </c>
      <c r="E257" s="10">
        <v>8</v>
      </c>
      <c r="F257" s="1">
        <v>6</v>
      </c>
      <c r="G257" s="1" t="s">
        <v>1854</v>
      </c>
      <c r="H257" s="11" t="s">
        <v>1855</v>
      </c>
    </row>
    <row r="258" spans="1:11" x14ac:dyDescent="0.25">
      <c r="A258" s="272">
        <v>880166</v>
      </c>
      <c r="B258" s="138" t="s">
        <v>1642</v>
      </c>
      <c r="C258" s="10" t="s">
        <v>799</v>
      </c>
      <c r="D258" s="139">
        <f>219</f>
        <v>219</v>
      </c>
      <c r="E258" s="140">
        <v>65</v>
      </c>
      <c r="F258" s="11">
        <f>9</f>
        <v>9</v>
      </c>
      <c r="G258" s="1" t="s">
        <v>170</v>
      </c>
      <c r="H258" s="11" t="s">
        <v>171</v>
      </c>
      <c r="I258" s="146" t="s">
        <v>1643</v>
      </c>
      <c r="J258" s="146"/>
      <c r="K258" s="146"/>
    </row>
    <row r="259" spans="1:11" x14ac:dyDescent="0.25">
      <c r="A259" s="281">
        <v>880260</v>
      </c>
      <c r="B259" s="145" t="s">
        <v>1137</v>
      </c>
      <c r="C259" s="10" t="s">
        <v>797</v>
      </c>
      <c r="D259" s="139">
        <f>177</f>
        <v>177</v>
      </c>
      <c r="E259" s="10">
        <v>26</v>
      </c>
      <c r="F259" s="1">
        <f>10</f>
        <v>10</v>
      </c>
      <c r="G259" s="1" t="s">
        <v>260</v>
      </c>
      <c r="H259" s="11" t="s">
        <v>261</v>
      </c>
    </row>
    <row r="260" spans="1:11" x14ac:dyDescent="0.25">
      <c r="A260" s="10">
        <v>880261</v>
      </c>
      <c r="B260" s="145" t="s">
        <v>1138</v>
      </c>
      <c r="C260" s="10" t="s">
        <v>797</v>
      </c>
      <c r="D260" s="139">
        <f>137</f>
        <v>137</v>
      </c>
      <c r="E260" s="10">
        <v>45</v>
      </c>
      <c r="F260" s="1">
        <f>9</f>
        <v>9</v>
      </c>
      <c r="G260" s="1" t="s">
        <v>262</v>
      </c>
      <c r="H260" s="11" t="s">
        <v>263</v>
      </c>
    </row>
    <row r="261" spans="1:11" x14ac:dyDescent="0.25">
      <c r="A261" s="281">
        <v>880262</v>
      </c>
      <c r="B261" s="145" t="s">
        <v>1139</v>
      </c>
      <c r="C261" s="10" t="s">
        <v>797</v>
      </c>
      <c r="D261" s="139">
        <v>79</v>
      </c>
      <c r="E261" s="10">
        <v>8</v>
      </c>
      <c r="F261" s="1">
        <v>5</v>
      </c>
      <c r="G261" s="1" t="s">
        <v>1733</v>
      </c>
      <c r="H261" s="11" t="s">
        <v>1734</v>
      </c>
    </row>
    <row r="262" spans="1:11" x14ac:dyDescent="0.25">
      <c r="A262" s="10">
        <v>880263</v>
      </c>
      <c r="B262" s="145" t="s">
        <v>1140</v>
      </c>
      <c r="C262" s="10" t="s">
        <v>800</v>
      </c>
      <c r="D262" s="139">
        <f>202</f>
        <v>202</v>
      </c>
      <c r="E262" s="10">
        <v>66</v>
      </c>
      <c r="F262" s="1">
        <f>5</f>
        <v>5</v>
      </c>
      <c r="G262" s="1" t="s">
        <v>264</v>
      </c>
      <c r="H262" s="11" t="s">
        <v>265</v>
      </c>
    </row>
    <row r="263" spans="1:11" x14ac:dyDescent="0.25">
      <c r="A263" s="281">
        <v>880264</v>
      </c>
      <c r="B263" s="145" t="s">
        <v>1141</v>
      </c>
      <c r="C263" s="10" t="s">
        <v>798</v>
      </c>
      <c r="D263" s="139">
        <f>261</f>
        <v>261</v>
      </c>
      <c r="E263" s="10">
        <v>47</v>
      </c>
      <c r="F263" s="1">
        <f>7</f>
        <v>7</v>
      </c>
      <c r="G263" s="1" t="s">
        <v>266</v>
      </c>
      <c r="H263" s="11" t="s">
        <v>267</v>
      </c>
    </row>
    <row r="264" spans="1:11" x14ac:dyDescent="0.25">
      <c r="A264" s="10">
        <v>880265</v>
      </c>
      <c r="B264" s="145" t="s">
        <v>1142</v>
      </c>
      <c r="C264" s="10" t="s">
        <v>797</v>
      </c>
      <c r="D264" s="139">
        <f>121</f>
        <v>121</v>
      </c>
      <c r="E264" s="10">
        <v>41</v>
      </c>
      <c r="F264" s="1">
        <f>2</f>
        <v>2</v>
      </c>
      <c r="G264" s="1" t="s">
        <v>268</v>
      </c>
      <c r="H264" s="11" t="s">
        <v>269</v>
      </c>
    </row>
    <row r="265" spans="1:11" x14ac:dyDescent="0.25">
      <c r="A265" s="281">
        <v>880266</v>
      </c>
      <c r="B265" s="145" t="s">
        <v>1143</v>
      </c>
      <c r="C265" s="10" t="s">
        <v>799</v>
      </c>
      <c r="D265" s="139">
        <f>99</f>
        <v>99</v>
      </c>
      <c r="E265" s="140">
        <v>9</v>
      </c>
      <c r="F265" s="1">
        <f>4</f>
        <v>4</v>
      </c>
      <c r="G265" s="1" t="s">
        <v>270</v>
      </c>
      <c r="H265" s="11" t="s">
        <v>271</v>
      </c>
    </row>
    <row r="266" spans="1:11" x14ac:dyDescent="0.25">
      <c r="A266" s="10">
        <v>880267</v>
      </c>
      <c r="B266" s="145" t="s">
        <v>1144</v>
      </c>
      <c r="C266" s="10" t="s">
        <v>801</v>
      </c>
      <c r="D266" s="139">
        <v>113</v>
      </c>
      <c r="E266" s="10">
        <v>22</v>
      </c>
      <c r="F266" s="1">
        <v>5</v>
      </c>
      <c r="G266" s="1" t="s">
        <v>1949</v>
      </c>
      <c r="H266" s="11" t="s">
        <v>683</v>
      </c>
    </row>
    <row r="267" spans="1:11" x14ac:dyDescent="0.25">
      <c r="A267" s="272">
        <v>880367</v>
      </c>
      <c r="B267" s="138" t="s">
        <v>1851</v>
      </c>
      <c r="C267" s="10" t="s">
        <v>800</v>
      </c>
      <c r="D267" s="139">
        <f>10</f>
        <v>10</v>
      </c>
      <c r="E267" s="10">
        <v>6</v>
      </c>
      <c r="F267" s="1">
        <f>1</f>
        <v>1</v>
      </c>
      <c r="G267" s="2" t="s">
        <v>365</v>
      </c>
      <c r="H267" s="1" t="s">
        <v>357</v>
      </c>
      <c r="I267" s="146" t="s">
        <v>1640</v>
      </c>
      <c r="J267" s="146"/>
      <c r="K267" s="146"/>
    </row>
    <row r="268" spans="1:11" x14ac:dyDescent="0.25">
      <c r="A268" s="140">
        <v>880269</v>
      </c>
      <c r="B268" s="138" t="s">
        <v>1852</v>
      </c>
      <c r="C268" s="10" t="s">
        <v>800</v>
      </c>
      <c r="D268" s="139">
        <v>50</v>
      </c>
      <c r="E268" s="10">
        <v>44</v>
      </c>
      <c r="F268" s="1">
        <v>4</v>
      </c>
      <c r="G268" s="2" t="s">
        <v>1853</v>
      </c>
      <c r="H268" s="1" t="s">
        <v>688</v>
      </c>
      <c r="I268" s="105"/>
      <c r="J268" s="105"/>
      <c r="K268" s="105"/>
    </row>
    <row r="269" spans="1:11" x14ac:dyDescent="0.25">
      <c r="A269" s="283">
        <v>880255</v>
      </c>
      <c r="B269" s="145" t="s">
        <v>1145</v>
      </c>
      <c r="C269" s="10" t="s">
        <v>797</v>
      </c>
      <c r="D269" s="139">
        <f>109</f>
        <v>109</v>
      </c>
      <c r="E269" s="10">
        <v>42</v>
      </c>
      <c r="F269" s="1">
        <f>9</f>
        <v>9</v>
      </c>
      <c r="G269" s="1" t="s">
        <v>788</v>
      </c>
      <c r="H269" s="11" t="s">
        <v>685</v>
      </c>
      <c r="I269" s="158" t="s">
        <v>725</v>
      </c>
      <c r="J269" s="146"/>
      <c r="K269" s="146"/>
    </row>
    <row r="270" spans="1:11" x14ac:dyDescent="0.25">
      <c r="A270" s="279">
        <v>880271</v>
      </c>
      <c r="B270" s="145" t="s">
        <v>1146</v>
      </c>
      <c r="C270" s="10" t="s">
        <v>798</v>
      </c>
      <c r="D270" s="139">
        <v>126</v>
      </c>
      <c r="E270" s="10">
        <v>23</v>
      </c>
      <c r="F270" s="1">
        <v>2</v>
      </c>
      <c r="G270" s="1" t="s">
        <v>1737</v>
      </c>
      <c r="H270" s="11" t="s">
        <v>1740</v>
      </c>
      <c r="I270" s="180"/>
      <c r="J270" s="105"/>
      <c r="K270" s="156"/>
    </row>
    <row r="271" spans="1:11" x14ac:dyDescent="0.25">
      <c r="A271" s="281">
        <v>880272</v>
      </c>
      <c r="B271" s="145" t="s">
        <v>1147</v>
      </c>
      <c r="C271" s="10" t="s">
        <v>799</v>
      </c>
      <c r="D271" s="139">
        <v>296</v>
      </c>
      <c r="E271" s="10">
        <v>67</v>
      </c>
      <c r="F271" s="1">
        <v>9</v>
      </c>
      <c r="G271" s="1" t="s">
        <v>1620</v>
      </c>
      <c r="H271" s="11" t="s">
        <v>1621</v>
      </c>
    </row>
    <row r="272" spans="1:11" x14ac:dyDescent="0.25">
      <c r="A272" s="10">
        <v>880273</v>
      </c>
      <c r="B272" s="145" t="s">
        <v>1148</v>
      </c>
      <c r="C272" s="10" t="s">
        <v>800</v>
      </c>
      <c r="D272" s="139">
        <v>233</v>
      </c>
      <c r="E272" s="10">
        <v>42</v>
      </c>
      <c r="F272" s="1">
        <v>7</v>
      </c>
      <c r="G272" s="1" t="s">
        <v>2467</v>
      </c>
      <c r="H272" s="11" t="s">
        <v>2468</v>
      </c>
    </row>
    <row r="273" spans="1:11" x14ac:dyDescent="0.25">
      <c r="A273" s="281">
        <v>880274</v>
      </c>
      <c r="B273" s="145" t="s">
        <v>1149</v>
      </c>
      <c r="C273" s="10" t="s">
        <v>799</v>
      </c>
      <c r="D273" s="139">
        <f>112</f>
        <v>112</v>
      </c>
      <c r="E273" s="10">
        <v>21</v>
      </c>
      <c r="F273" s="1">
        <f>8</f>
        <v>8</v>
      </c>
      <c r="G273" s="1" t="s">
        <v>272</v>
      </c>
      <c r="H273" s="11" t="s">
        <v>273</v>
      </c>
    </row>
    <row r="274" spans="1:11" x14ac:dyDescent="0.25">
      <c r="A274" s="10">
        <v>880275</v>
      </c>
      <c r="B274" s="145" t="s">
        <v>1150</v>
      </c>
      <c r="C274" s="10" t="s">
        <v>801</v>
      </c>
      <c r="D274" s="139">
        <v>183</v>
      </c>
      <c r="E274" s="10">
        <v>48</v>
      </c>
      <c r="F274" s="1">
        <v>1</v>
      </c>
      <c r="G274" s="1" t="s">
        <v>1742</v>
      </c>
      <c r="H274" s="11" t="s">
        <v>1743</v>
      </c>
    </row>
    <row r="275" spans="1:11" x14ac:dyDescent="0.25">
      <c r="A275" s="283">
        <v>880276</v>
      </c>
      <c r="B275" s="297" t="s">
        <v>2399</v>
      </c>
      <c r="C275" s="140" t="s">
        <v>799</v>
      </c>
      <c r="D275" s="303">
        <v>222</v>
      </c>
      <c r="E275" s="140">
        <v>41</v>
      </c>
      <c r="F275" s="11">
        <v>10</v>
      </c>
      <c r="G275" s="105" t="s">
        <v>2398</v>
      </c>
      <c r="H275" s="11" t="s">
        <v>2337</v>
      </c>
      <c r="I275" s="105"/>
      <c r="J275" s="105"/>
      <c r="K275" s="105"/>
    </row>
    <row r="276" spans="1:11" x14ac:dyDescent="0.25">
      <c r="A276" s="10">
        <v>880277</v>
      </c>
      <c r="B276" s="145" t="s">
        <v>1151</v>
      </c>
      <c r="C276" s="10" t="s">
        <v>797</v>
      </c>
      <c r="D276" s="139">
        <v>262</v>
      </c>
      <c r="E276" s="10">
        <v>67</v>
      </c>
      <c r="F276" s="1">
        <v>7</v>
      </c>
      <c r="G276" s="1" t="s">
        <v>1532</v>
      </c>
      <c r="H276" s="11" t="s">
        <v>1533</v>
      </c>
    </row>
    <row r="277" spans="1:11" x14ac:dyDescent="0.25">
      <c r="A277" s="281">
        <v>880278</v>
      </c>
      <c r="B277" s="145" t="s">
        <v>1152</v>
      </c>
      <c r="C277" s="10" t="s">
        <v>797</v>
      </c>
      <c r="D277" s="139">
        <f>128</f>
        <v>128</v>
      </c>
      <c r="E277" s="10">
        <v>41</v>
      </c>
      <c r="F277" s="1">
        <f>10</f>
        <v>10</v>
      </c>
      <c r="G277" s="1" t="s">
        <v>274</v>
      </c>
      <c r="H277" s="11" t="s">
        <v>267</v>
      </c>
    </row>
    <row r="278" spans="1:11" x14ac:dyDescent="0.25">
      <c r="A278" s="10">
        <v>880279</v>
      </c>
      <c r="B278" s="145" t="s">
        <v>1153</v>
      </c>
      <c r="C278" s="10" t="s">
        <v>799</v>
      </c>
      <c r="D278" s="139">
        <f>34</f>
        <v>34</v>
      </c>
      <c r="E278" s="10">
        <v>62</v>
      </c>
      <c r="F278" s="1">
        <f>10</f>
        <v>10</v>
      </c>
      <c r="G278" s="1" t="s">
        <v>275</v>
      </c>
      <c r="H278" s="11" t="s">
        <v>276</v>
      </c>
    </row>
    <row r="279" spans="1:11" x14ac:dyDescent="0.25">
      <c r="A279" s="281">
        <v>880280</v>
      </c>
      <c r="B279" s="145" t="s">
        <v>1154</v>
      </c>
      <c r="C279" s="10" t="s">
        <v>799</v>
      </c>
      <c r="D279" s="139">
        <f>92</f>
        <v>92</v>
      </c>
      <c r="E279" s="10">
        <v>10</v>
      </c>
      <c r="F279" s="1">
        <f>8</f>
        <v>8</v>
      </c>
      <c r="G279" s="1" t="s">
        <v>277</v>
      </c>
      <c r="H279" s="11" t="s">
        <v>278</v>
      </c>
    </row>
    <row r="280" spans="1:11" x14ac:dyDescent="0.25">
      <c r="A280" s="10">
        <v>880281</v>
      </c>
      <c r="B280" s="145" t="s">
        <v>1155</v>
      </c>
      <c r="C280" s="10" t="s">
        <v>797</v>
      </c>
      <c r="D280" s="139">
        <f>91</f>
        <v>91</v>
      </c>
      <c r="E280" s="10">
        <v>8</v>
      </c>
      <c r="F280" s="1">
        <f>1</f>
        <v>1</v>
      </c>
      <c r="G280" s="1" t="s">
        <v>279</v>
      </c>
      <c r="H280" s="11" t="s">
        <v>280</v>
      </c>
    </row>
    <row r="281" spans="1:11" x14ac:dyDescent="0.25">
      <c r="A281" s="281">
        <v>880282</v>
      </c>
      <c r="B281" s="145" t="s">
        <v>1156</v>
      </c>
      <c r="C281" s="10" t="s">
        <v>797</v>
      </c>
      <c r="D281" s="139">
        <f>94</f>
        <v>94</v>
      </c>
      <c r="E281" s="10">
        <v>8</v>
      </c>
      <c r="F281" s="1">
        <f>2</f>
        <v>2</v>
      </c>
      <c r="G281" s="1" t="s">
        <v>281</v>
      </c>
      <c r="H281" s="11" t="s">
        <v>280</v>
      </c>
    </row>
    <row r="282" spans="1:11" x14ac:dyDescent="0.25">
      <c r="A282" s="10">
        <v>880283</v>
      </c>
      <c r="B282" s="145" t="s">
        <v>1157</v>
      </c>
      <c r="C282" s="10" t="s">
        <v>797</v>
      </c>
      <c r="D282" s="139">
        <f>95</f>
        <v>95</v>
      </c>
      <c r="E282" s="10">
        <v>8</v>
      </c>
      <c r="F282" s="1">
        <f>4</f>
        <v>4</v>
      </c>
      <c r="G282" s="1" t="s">
        <v>282</v>
      </c>
      <c r="H282" s="11" t="s">
        <v>280</v>
      </c>
    </row>
    <row r="283" spans="1:11" x14ac:dyDescent="0.25">
      <c r="A283" s="281">
        <v>880284</v>
      </c>
      <c r="B283" s="145" t="s">
        <v>1158</v>
      </c>
      <c r="C283" s="10" t="s">
        <v>797</v>
      </c>
      <c r="D283" s="139">
        <f>126</f>
        <v>126</v>
      </c>
      <c r="E283" s="10">
        <v>41</v>
      </c>
      <c r="F283" s="1">
        <f>6</f>
        <v>6</v>
      </c>
      <c r="G283" s="1" t="s">
        <v>283</v>
      </c>
      <c r="H283" s="11" t="s">
        <v>284</v>
      </c>
    </row>
    <row r="284" spans="1:11" x14ac:dyDescent="0.25">
      <c r="A284" s="283">
        <v>880288</v>
      </c>
      <c r="B284" s="138" t="s">
        <v>1161</v>
      </c>
      <c r="C284" s="10" t="s">
        <v>797</v>
      </c>
      <c r="D284" s="139">
        <v>287</v>
      </c>
      <c r="E284" s="10">
        <v>68</v>
      </c>
      <c r="F284" s="1">
        <v>2</v>
      </c>
      <c r="G284" s="1" t="s">
        <v>1494</v>
      </c>
      <c r="H284" s="11" t="s">
        <v>1495</v>
      </c>
      <c r="I284" s="146" t="s">
        <v>1645</v>
      </c>
      <c r="J284" s="146"/>
      <c r="K284" s="146"/>
    </row>
    <row r="285" spans="1:11" x14ac:dyDescent="0.25">
      <c r="A285" s="281">
        <v>880286</v>
      </c>
      <c r="B285" s="145" t="s">
        <v>1159</v>
      </c>
      <c r="C285" s="10" t="s">
        <v>797</v>
      </c>
      <c r="D285" s="139">
        <f>284</f>
        <v>284</v>
      </c>
      <c r="E285" s="10">
        <v>68</v>
      </c>
      <c r="F285" s="1">
        <f>5</f>
        <v>5</v>
      </c>
      <c r="G285" s="1" t="s">
        <v>286</v>
      </c>
      <c r="H285" s="11" t="s">
        <v>287</v>
      </c>
    </row>
    <row r="286" spans="1:11" x14ac:dyDescent="0.25">
      <c r="A286" s="10">
        <v>880287</v>
      </c>
      <c r="B286" s="145" t="s">
        <v>1160</v>
      </c>
      <c r="C286" s="10" t="s">
        <v>799</v>
      </c>
      <c r="D286" s="139">
        <f>288</f>
        <v>288</v>
      </c>
      <c r="E286" s="10">
        <v>65</v>
      </c>
      <c r="F286" s="1">
        <v>10</v>
      </c>
      <c r="G286" s="1" t="s">
        <v>288</v>
      </c>
      <c r="H286" s="11" t="s">
        <v>289</v>
      </c>
    </row>
    <row r="287" spans="1:11" x14ac:dyDescent="0.25">
      <c r="A287" s="283">
        <v>880288</v>
      </c>
      <c r="B287" s="138" t="s">
        <v>1161</v>
      </c>
      <c r="C287" s="10" t="s">
        <v>797</v>
      </c>
      <c r="D287" s="139">
        <v>287</v>
      </c>
      <c r="E287" s="10">
        <v>68</v>
      </c>
      <c r="F287" s="1">
        <v>2</v>
      </c>
      <c r="G287" s="1" t="s">
        <v>1494</v>
      </c>
      <c r="H287" s="11" t="s">
        <v>1495</v>
      </c>
      <c r="I287" s="146" t="s">
        <v>1644</v>
      </c>
      <c r="J287" s="146"/>
      <c r="K287" s="146"/>
    </row>
    <row r="288" spans="1:11" x14ac:dyDescent="0.25">
      <c r="A288" s="10">
        <v>880289</v>
      </c>
      <c r="B288" s="138" t="s">
        <v>1162</v>
      </c>
      <c r="C288" s="287" t="s">
        <v>799</v>
      </c>
      <c r="D288" s="311">
        <v>35</v>
      </c>
      <c r="E288" s="10">
        <v>21</v>
      </c>
      <c r="F288" s="1">
        <v>7</v>
      </c>
      <c r="G288" s="2" t="s">
        <v>2326</v>
      </c>
      <c r="H288" s="1" t="s">
        <v>2327</v>
      </c>
    </row>
    <row r="289" spans="1:11" x14ac:dyDescent="0.25">
      <c r="A289" s="281">
        <v>880290</v>
      </c>
      <c r="B289" s="138" t="s">
        <v>1163</v>
      </c>
      <c r="C289" s="10" t="s">
        <v>797</v>
      </c>
      <c r="D289" s="139">
        <f>256</f>
        <v>256</v>
      </c>
      <c r="E289" s="10">
        <v>66</v>
      </c>
      <c r="F289" s="1">
        <v>10</v>
      </c>
      <c r="G289" s="1" t="s">
        <v>290</v>
      </c>
      <c r="H289" s="11" t="s">
        <v>252</v>
      </c>
    </row>
    <row r="290" spans="1:11" x14ac:dyDescent="0.25">
      <c r="A290" s="10">
        <v>880291</v>
      </c>
      <c r="B290" s="138" t="s">
        <v>1164</v>
      </c>
      <c r="C290" s="301" t="s">
        <v>706</v>
      </c>
      <c r="D290" s="313"/>
    </row>
    <row r="291" spans="1:11" x14ac:dyDescent="0.25">
      <c r="A291" s="281">
        <v>880292</v>
      </c>
      <c r="B291" s="138" t="s">
        <v>1165</v>
      </c>
      <c r="C291" s="10" t="s">
        <v>797</v>
      </c>
      <c r="D291" s="139">
        <f>127</f>
        <v>127</v>
      </c>
      <c r="E291" s="10">
        <v>45</v>
      </c>
      <c r="F291" s="1">
        <f>1</f>
        <v>1</v>
      </c>
      <c r="G291" s="1" t="s">
        <v>291</v>
      </c>
      <c r="H291" s="11" t="s">
        <v>292</v>
      </c>
    </row>
    <row r="292" spans="1:11" x14ac:dyDescent="0.25">
      <c r="A292" s="10">
        <v>880293</v>
      </c>
      <c r="B292" s="138" t="s">
        <v>1166</v>
      </c>
      <c r="C292" s="10" t="s">
        <v>800</v>
      </c>
      <c r="D292" s="139">
        <f>243</f>
        <v>243</v>
      </c>
      <c r="E292" s="10">
        <v>65</v>
      </c>
      <c r="F292" s="1">
        <f>1</f>
        <v>1</v>
      </c>
      <c r="G292" s="2" t="s">
        <v>786</v>
      </c>
      <c r="H292" s="1" t="s">
        <v>293</v>
      </c>
    </row>
    <row r="293" spans="1:11" x14ac:dyDescent="0.25">
      <c r="A293" s="281">
        <v>880294</v>
      </c>
      <c r="B293" s="138" t="s">
        <v>1167</v>
      </c>
      <c r="C293" s="10" t="s">
        <v>799</v>
      </c>
      <c r="D293" s="139">
        <v>254</v>
      </c>
      <c r="E293" s="10">
        <v>47</v>
      </c>
      <c r="F293" s="1">
        <f>9</f>
        <v>9</v>
      </c>
      <c r="G293" s="1" t="s">
        <v>294</v>
      </c>
      <c r="H293" s="11" t="s">
        <v>239</v>
      </c>
    </row>
    <row r="294" spans="1:11" x14ac:dyDescent="0.25">
      <c r="A294" s="10">
        <v>880295</v>
      </c>
      <c r="B294" s="138" t="s">
        <v>1168</v>
      </c>
      <c r="C294" s="10" t="s">
        <v>797</v>
      </c>
      <c r="D294" s="139">
        <f>276</f>
        <v>276</v>
      </c>
      <c r="E294" s="10">
        <v>67</v>
      </c>
      <c r="F294" s="1">
        <f>9</f>
        <v>9</v>
      </c>
      <c r="G294" s="2" t="s">
        <v>295</v>
      </c>
      <c r="H294" s="1" t="s">
        <v>296</v>
      </c>
    </row>
    <row r="295" spans="1:11" x14ac:dyDescent="0.25">
      <c r="A295" s="281">
        <v>880296</v>
      </c>
      <c r="B295" s="138" t="s">
        <v>1169</v>
      </c>
      <c r="C295" s="10" t="s">
        <v>799</v>
      </c>
      <c r="D295" s="139">
        <f>193</f>
        <v>193</v>
      </c>
      <c r="E295" s="10">
        <v>70</v>
      </c>
      <c r="F295" s="1">
        <f>2</f>
        <v>2</v>
      </c>
      <c r="G295" s="1" t="s">
        <v>297</v>
      </c>
      <c r="H295" s="11" t="s">
        <v>137</v>
      </c>
    </row>
    <row r="296" spans="1:11" x14ac:dyDescent="0.25">
      <c r="A296" s="10">
        <v>880297</v>
      </c>
      <c r="B296" s="138" t="s">
        <v>1170</v>
      </c>
      <c r="C296" s="287" t="s">
        <v>800</v>
      </c>
      <c r="D296" s="311">
        <v>100</v>
      </c>
      <c r="E296" s="10">
        <v>26</v>
      </c>
      <c r="F296" s="1">
        <v>1</v>
      </c>
      <c r="G296" s="2" t="s">
        <v>993</v>
      </c>
      <c r="H296" s="1" t="s">
        <v>994</v>
      </c>
    </row>
    <row r="297" spans="1:11" x14ac:dyDescent="0.25">
      <c r="A297" s="281">
        <v>880298</v>
      </c>
      <c r="B297" s="138" t="s">
        <v>1171</v>
      </c>
      <c r="C297" s="10" t="s">
        <v>797</v>
      </c>
      <c r="D297" s="139">
        <v>288</v>
      </c>
      <c r="E297" s="10">
        <v>67</v>
      </c>
      <c r="F297" s="1">
        <v>4</v>
      </c>
      <c r="G297" s="1" t="s">
        <v>998</v>
      </c>
      <c r="H297" s="11" t="s">
        <v>296</v>
      </c>
    </row>
    <row r="298" spans="1:11" x14ac:dyDescent="0.25">
      <c r="A298" s="279">
        <v>880299</v>
      </c>
      <c r="B298" s="138" t="s">
        <v>1172</v>
      </c>
      <c r="C298" s="287" t="s">
        <v>797</v>
      </c>
      <c r="D298" s="139">
        <v>87</v>
      </c>
      <c r="E298" s="10">
        <v>26</v>
      </c>
      <c r="F298" s="1">
        <v>2</v>
      </c>
      <c r="G298" s="2" t="s">
        <v>1457</v>
      </c>
      <c r="H298" s="1" t="s">
        <v>1748</v>
      </c>
      <c r="I298" s="156"/>
      <c r="J298" s="105"/>
      <c r="K298" s="105"/>
    </row>
    <row r="299" spans="1:11" x14ac:dyDescent="0.25">
      <c r="A299" s="281">
        <v>880300</v>
      </c>
      <c r="B299" s="138" t="s">
        <v>1173</v>
      </c>
      <c r="C299" s="10" t="s">
        <v>799</v>
      </c>
      <c r="D299" s="139">
        <f>85</f>
        <v>85</v>
      </c>
      <c r="E299" s="10">
        <v>28</v>
      </c>
      <c r="F299" s="1">
        <v>5</v>
      </c>
      <c r="G299" s="1" t="s">
        <v>1488</v>
      </c>
      <c r="H299" s="11" t="s">
        <v>299</v>
      </c>
    </row>
    <row r="300" spans="1:11" x14ac:dyDescent="0.25">
      <c r="A300" s="279">
        <v>880301</v>
      </c>
      <c r="B300" s="138" t="s">
        <v>1174</v>
      </c>
      <c r="C300" s="287" t="s">
        <v>801</v>
      </c>
      <c r="D300" s="311">
        <v>230</v>
      </c>
      <c r="E300" s="287">
        <v>65</v>
      </c>
      <c r="F300" s="5">
        <v>10</v>
      </c>
      <c r="G300" s="6" t="s">
        <v>2500</v>
      </c>
      <c r="H300" s="5" t="s">
        <v>1747</v>
      </c>
      <c r="I300" s="2" t="s">
        <v>402</v>
      </c>
    </row>
    <row r="301" spans="1:11" x14ac:dyDescent="0.25">
      <c r="A301" s="160">
        <v>880302</v>
      </c>
      <c r="B301" s="138" t="s">
        <v>1175</v>
      </c>
      <c r="C301" s="271" t="s">
        <v>801</v>
      </c>
      <c r="D301" s="304">
        <v>43</v>
      </c>
      <c r="E301" s="271">
        <v>21</v>
      </c>
      <c r="F301" s="3">
        <v>6</v>
      </c>
      <c r="G301" s="4" t="s">
        <v>977</v>
      </c>
      <c r="H301" s="3" t="s">
        <v>978</v>
      </c>
      <c r="I301" s="4"/>
      <c r="J301" s="4"/>
    </row>
    <row r="302" spans="1:11" x14ac:dyDescent="0.25">
      <c r="A302" s="279">
        <v>880303</v>
      </c>
      <c r="B302" s="138" t="s">
        <v>1176</v>
      </c>
      <c r="C302" s="10" t="s">
        <v>799</v>
      </c>
      <c r="D302" s="139">
        <v>180</v>
      </c>
      <c r="E302" s="10">
        <v>66</v>
      </c>
      <c r="F302" s="1">
        <v>7</v>
      </c>
      <c r="G302" s="2" t="s">
        <v>1749</v>
      </c>
      <c r="H302" s="1" t="s">
        <v>1750</v>
      </c>
    </row>
    <row r="303" spans="1:11" x14ac:dyDescent="0.25">
      <c r="A303" s="10">
        <v>880304</v>
      </c>
      <c r="B303" s="138" t="s">
        <v>1177</v>
      </c>
      <c r="C303" s="10" t="s">
        <v>799</v>
      </c>
      <c r="D303" s="139">
        <v>260</v>
      </c>
      <c r="E303" s="10">
        <v>70</v>
      </c>
      <c r="F303" s="1">
        <v>7</v>
      </c>
      <c r="G303" s="2" t="s">
        <v>301</v>
      </c>
      <c r="H303" s="1" t="s">
        <v>137</v>
      </c>
    </row>
    <row r="304" spans="1:11" x14ac:dyDescent="0.25">
      <c r="A304" s="274">
        <v>880305</v>
      </c>
      <c r="B304" s="138" t="s">
        <v>1178</v>
      </c>
      <c r="C304" s="287" t="s">
        <v>800</v>
      </c>
      <c r="D304" s="311">
        <v>246</v>
      </c>
      <c r="E304" s="10">
        <v>62</v>
      </c>
      <c r="F304" s="1">
        <v>9</v>
      </c>
      <c r="G304" s="2" t="s">
        <v>947</v>
      </c>
      <c r="H304" s="1" t="s">
        <v>948</v>
      </c>
    </row>
    <row r="305" spans="1:11" x14ac:dyDescent="0.25">
      <c r="A305" s="280">
        <v>880306</v>
      </c>
      <c r="B305" s="138" t="s">
        <v>1179</v>
      </c>
      <c r="C305" s="10" t="s">
        <v>798</v>
      </c>
      <c r="D305" s="139">
        <f>141</f>
        <v>141</v>
      </c>
      <c r="E305" s="10">
        <v>25</v>
      </c>
      <c r="F305" s="1">
        <f>8</f>
        <v>8</v>
      </c>
      <c r="G305" s="2" t="s">
        <v>302</v>
      </c>
      <c r="H305" s="1" t="s">
        <v>303</v>
      </c>
    </row>
    <row r="306" spans="1:11" x14ac:dyDescent="0.25">
      <c r="A306" s="274">
        <v>880307</v>
      </c>
      <c r="B306" s="138" t="s">
        <v>1180</v>
      </c>
      <c r="C306" s="10" t="s">
        <v>798</v>
      </c>
      <c r="D306" s="139">
        <f>102</f>
        <v>102</v>
      </c>
      <c r="E306" s="10">
        <v>8</v>
      </c>
      <c r="F306" s="1">
        <f>4</f>
        <v>4</v>
      </c>
      <c r="G306" s="2" t="s">
        <v>304</v>
      </c>
      <c r="H306" s="1" t="s">
        <v>305</v>
      </c>
    </row>
    <row r="307" spans="1:11" x14ac:dyDescent="0.25">
      <c r="A307" s="10">
        <v>880308</v>
      </c>
      <c r="B307" s="138" t="s">
        <v>1181</v>
      </c>
      <c r="C307" s="10" t="s">
        <v>800</v>
      </c>
      <c r="D307" s="139">
        <v>68</v>
      </c>
      <c r="E307" s="10">
        <v>10</v>
      </c>
      <c r="F307" s="1">
        <v>3</v>
      </c>
      <c r="G307" s="2" t="s">
        <v>2381</v>
      </c>
      <c r="H307" s="1" t="s">
        <v>2382</v>
      </c>
    </row>
    <row r="308" spans="1:11" x14ac:dyDescent="0.25">
      <c r="A308" s="281">
        <v>880309</v>
      </c>
      <c r="B308" s="138" t="s">
        <v>1182</v>
      </c>
      <c r="C308" s="10" t="s">
        <v>797</v>
      </c>
      <c r="D308" s="139">
        <f>133</f>
        <v>133</v>
      </c>
      <c r="E308" s="10">
        <v>21</v>
      </c>
      <c r="F308" s="1">
        <f>3</f>
        <v>3</v>
      </c>
      <c r="G308" s="2" t="s">
        <v>307</v>
      </c>
      <c r="H308" s="1" t="s">
        <v>308</v>
      </c>
    </row>
    <row r="309" spans="1:11" x14ac:dyDescent="0.25">
      <c r="A309" s="10">
        <v>880310</v>
      </c>
      <c r="B309" s="138" t="s">
        <v>1183</v>
      </c>
      <c r="C309" s="10" t="s">
        <v>800</v>
      </c>
      <c r="D309" s="139">
        <f>225</f>
        <v>225</v>
      </c>
      <c r="E309" s="10">
        <v>62</v>
      </c>
      <c r="F309" s="1">
        <f>4</f>
        <v>4</v>
      </c>
      <c r="G309" s="2" t="s">
        <v>309</v>
      </c>
      <c r="H309" s="1" t="s">
        <v>310</v>
      </c>
    </row>
    <row r="310" spans="1:11" x14ac:dyDescent="0.25">
      <c r="A310" s="274">
        <v>880311</v>
      </c>
      <c r="B310" s="138" t="s">
        <v>1184</v>
      </c>
      <c r="C310" s="10" t="s">
        <v>800</v>
      </c>
      <c r="D310" s="139">
        <f>291</f>
        <v>291</v>
      </c>
      <c r="E310" s="10">
        <v>46</v>
      </c>
      <c r="F310" s="1">
        <f>8</f>
        <v>8</v>
      </c>
      <c r="G310" s="2" t="s">
        <v>311</v>
      </c>
      <c r="H310" s="1" t="s">
        <v>312</v>
      </c>
    </row>
    <row r="311" spans="1:11" x14ac:dyDescent="0.25">
      <c r="A311" s="280">
        <v>880312</v>
      </c>
      <c r="B311" s="138" t="s">
        <v>1185</v>
      </c>
      <c r="C311" s="271" t="s">
        <v>799</v>
      </c>
      <c r="D311" s="304">
        <v>160</v>
      </c>
      <c r="E311" s="271">
        <v>9</v>
      </c>
      <c r="F311" s="3">
        <v>1</v>
      </c>
      <c r="G311" s="4" t="s">
        <v>2550</v>
      </c>
      <c r="H311" s="3" t="s">
        <v>1691</v>
      </c>
      <c r="I311" s="4"/>
      <c r="J311" s="4"/>
    </row>
    <row r="312" spans="1:11" x14ac:dyDescent="0.25">
      <c r="A312" s="274">
        <v>880313</v>
      </c>
      <c r="B312" s="138" t="s">
        <v>1186</v>
      </c>
      <c r="C312" s="10" t="s">
        <v>801</v>
      </c>
      <c r="D312" s="139">
        <v>83</v>
      </c>
      <c r="E312" s="10">
        <v>3</v>
      </c>
      <c r="F312" s="1">
        <v>6</v>
      </c>
      <c r="G312" s="2" t="s">
        <v>1094</v>
      </c>
      <c r="H312" s="1" t="s">
        <v>2409</v>
      </c>
    </row>
    <row r="313" spans="1:11" x14ac:dyDescent="0.25">
      <c r="A313" s="10">
        <v>880314</v>
      </c>
      <c r="B313" s="138" t="s">
        <v>1187</v>
      </c>
      <c r="C313" s="10" t="s">
        <v>798</v>
      </c>
      <c r="D313" s="139">
        <f>142</f>
        <v>142</v>
      </c>
      <c r="E313" s="10">
        <v>25</v>
      </c>
      <c r="F313" s="1">
        <f>1</f>
        <v>1</v>
      </c>
      <c r="G313" s="2" t="s">
        <v>313</v>
      </c>
      <c r="H313" s="1" t="s">
        <v>314</v>
      </c>
    </row>
    <row r="314" spans="1:11" x14ac:dyDescent="0.25">
      <c r="A314" s="281">
        <v>880315</v>
      </c>
      <c r="B314" s="138" t="s">
        <v>1188</v>
      </c>
      <c r="C314" s="10" t="s">
        <v>799</v>
      </c>
      <c r="D314" s="139">
        <f>10</f>
        <v>10</v>
      </c>
      <c r="E314" s="10">
        <v>24</v>
      </c>
      <c r="F314" s="1">
        <f>4</f>
        <v>4</v>
      </c>
      <c r="G314" s="2" t="s">
        <v>315</v>
      </c>
      <c r="H314" s="1" t="s">
        <v>316</v>
      </c>
    </row>
    <row r="315" spans="1:11" x14ac:dyDescent="0.25">
      <c r="A315" s="271">
        <v>880316</v>
      </c>
      <c r="B315" s="138" t="s">
        <v>1189</v>
      </c>
      <c r="C315" s="271" t="s">
        <v>799</v>
      </c>
      <c r="D315" s="304">
        <v>67</v>
      </c>
      <c r="E315" s="271">
        <v>8</v>
      </c>
      <c r="F315" s="3">
        <v>3</v>
      </c>
      <c r="G315" s="4" t="s">
        <v>2530</v>
      </c>
      <c r="H315" s="3" t="s">
        <v>1691</v>
      </c>
      <c r="I315" s="4"/>
      <c r="J315" s="4"/>
      <c r="K315" s="4"/>
    </row>
    <row r="316" spans="1:11" x14ac:dyDescent="0.25">
      <c r="A316" s="274">
        <v>880317</v>
      </c>
      <c r="B316" s="138" t="s">
        <v>1765</v>
      </c>
      <c r="C316" s="271" t="s">
        <v>797</v>
      </c>
      <c r="D316" s="304">
        <v>261</v>
      </c>
      <c r="E316" s="271">
        <v>69</v>
      </c>
      <c r="F316" s="3">
        <v>10</v>
      </c>
      <c r="G316" s="4" t="s">
        <v>2314</v>
      </c>
      <c r="H316" s="3" t="s">
        <v>2315</v>
      </c>
      <c r="I316" s="4"/>
      <c r="J316" s="4"/>
      <c r="K316" s="4"/>
    </row>
    <row r="317" spans="1:11" x14ac:dyDescent="0.25">
      <c r="A317" s="280">
        <v>880318</v>
      </c>
      <c r="B317" s="138" t="s">
        <v>1190</v>
      </c>
      <c r="C317" s="10" t="s">
        <v>797</v>
      </c>
      <c r="D317" s="139">
        <v>84</v>
      </c>
      <c r="E317" s="10">
        <v>10</v>
      </c>
      <c r="F317" s="1">
        <v>10</v>
      </c>
      <c r="G317" s="2" t="s">
        <v>820</v>
      </c>
      <c r="H317" s="1" t="s">
        <v>1031</v>
      </c>
    </row>
    <row r="318" spans="1:11" x14ac:dyDescent="0.25">
      <c r="A318" s="274">
        <v>880319</v>
      </c>
      <c r="B318" s="138" t="s">
        <v>1191</v>
      </c>
      <c r="C318" s="271" t="s">
        <v>801</v>
      </c>
      <c r="D318" s="304">
        <f>190</f>
        <v>190</v>
      </c>
      <c r="E318" s="271">
        <v>48</v>
      </c>
      <c r="F318" s="3">
        <f>5</f>
        <v>5</v>
      </c>
      <c r="G318" s="4" t="s">
        <v>318</v>
      </c>
      <c r="H318" s="3" t="s">
        <v>319</v>
      </c>
      <c r="I318" s="4"/>
      <c r="J318" s="4"/>
      <c r="K318" s="4"/>
    </row>
    <row r="319" spans="1:11" x14ac:dyDescent="0.25">
      <c r="A319" s="10">
        <v>880320</v>
      </c>
      <c r="B319" s="144" t="s">
        <v>1192</v>
      </c>
      <c r="C319" s="287" t="s">
        <v>800</v>
      </c>
      <c r="D319" s="311">
        <v>9</v>
      </c>
      <c r="E319" s="10">
        <v>22</v>
      </c>
      <c r="F319" s="1">
        <v>6</v>
      </c>
      <c r="G319" s="2" t="s">
        <v>979</v>
      </c>
      <c r="H319" s="1" t="s">
        <v>976</v>
      </c>
    </row>
    <row r="320" spans="1:11" x14ac:dyDescent="0.25">
      <c r="A320" s="281">
        <v>880321</v>
      </c>
      <c r="B320" s="144" t="s">
        <v>1193</v>
      </c>
      <c r="C320" s="10" t="s">
        <v>797</v>
      </c>
      <c r="D320" s="139">
        <v>30</v>
      </c>
      <c r="E320" s="10">
        <v>23</v>
      </c>
      <c r="F320" s="1">
        <v>4</v>
      </c>
      <c r="G320" s="2" t="s">
        <v>1453</v>
      </c>
      <c r="H320" s="1" t="s">
        <v>957</v>
      </c>
    </row>
    <row r="321" spans="1:11" x14ac:dyDescent="0.25">
      <c r="A321" s="10">
        <v>880322</v>
      </c>
      <c r="B321" s="144" t="s">
        <v>1194</v>
      </c>
      <c r="C321" s="279" t="s">
        <v>801</v>
      </c>
      <c r="D321" s="306">
        <f>130</f>
        <v>130</v>
      </c>
      <c r="E321" s="10">
        <v>25</v>
      </c>
      <c r="F321" s="1">
        <f>1</f>
        <v>1</v>
      </c>
      <c r="G321" s="2" t="s">
        <v>766</v>
      </c>
      <c r="H321" s="1" t="s">
        <v>767</v>
      </c>
    </row>
    <row r="322" spans="1:11" x14ac:dyDescent="0.25">
      <c r="A322" s="160">
        <v>880323</v>
      </c>
      <c r="B322" s="144" t="s">
        <v>1195</v>
      </c>
      <c r="C322" s="10" t="s">
        <v>800</v>
      </c>
      <c r="D322" s="139">
        <f>271</f>
        <v>271</v>
      </c>
      <c r="E322" s="10">
        <v>46</v>
      </c>
      <c r="F322" s="1">
        <f>9</f>
        <v>9</v>
      </c>
      <c r="G322" s="2" t="s">
        <v>321</v>
      </c>
      <c r="H322" s="1" t="s">
        <v>97</v>
      </c>
    </row>
    <row r="323" spans="1:11" x14ac:dyDescent="0.25">
      <c r="A323" s="269">
        <v>880324</v>
      </c>
      <c r="B323" s="144" t="s">
        <v>1196</v>
      </c>
      <c r="C323" s="10" t="s">
        <v>798</v>
      </c>
      <c r="D323" s="139">
        <v>270</v>
      </c>
      <c r="E323" s="10">
        <v>46</v>
      </c>
      <c r="F323" s="1">
        <v>10</v>
      </c>
      <c r="G323" s="20" t="s">
        <v>2464</v>
      </c>
      <c r="H323" s="1" t="s">
        <v>1940</v>
      </c>
    </row>
    <row r="324" spans="1:11" x14ac:dyDescent="0.25">
      <c r="A324" s="269">
        <v>880325</v>
      </c>
      <c r="B324" s="144" t="s">
        <v>1197</v>
      </c>
      <c r="C324" s="10" t="s">
        <v>798</v>
      </c>
      <c r="D324" s="139">
        <v>138</v>
      </c>
      <c r="E324" s="10">
        <v>47</v>
      </c>
      <c r="F324" s="363">
        <v>43985</v>
      </c>
      <c r="G324" s="20" t="s">
        <v>2463</v>
      </c>
      <c r="H324" s="1" t="s">
        <v>1712</v>
      </c>
    </row>
    <row r="325" spans="1:11" x14ac:dyDescent="0.25">
      <c r="A325" s="160">
        <v>880326</v>
      </c>
      <c r="B325" s="144" t="s">
        <v>1198</v>
      </c>
      <c r="C325" s="271" t="s">
        <v>798</v>
      </c>
      <c r="D325" s="304">
        <v>2</v>
      </c>
      <c r="E325" s="271">
        <v>49</v>
      </c>
      <c r="F325" s="3">
        <v>9</v>
      </c>
      <c r="G325" s="4" t="s">
        <v>322</v>
      </c>
      <c r="H325" s="3" t="s">
        <v>323</v>
      </c>
      <c r="I325" s="4"/>
      <c r="J325" s="4"/>
      <c r="K325" s="21"/>
    </row>
    <row r="326" spans="1:11" x14ac:dyDescent="0.25">
      <c r="A326" s="269">
        <v>880327</v>
      </c>
      <c r="B326" s="144" t="s">
        <v>1199</v>
      </c>
      <c r="C326" s="10" t="s">
        <v>798</v>
      </c>
      <c r="D326" s="139">
        <v>268</v>
      </c>
      <c r="E326" s="10">
        <v>46</v>
      </c>
      <c r="F326" s="1">
        <v>8</v>
      </c>
      <c r="G326" s="20" t="s">
        <v>1939</v>
      </c>
      <c r="H326" s="1" t="s">
        <v>1947</v>
      </c>
    </row>
    <row r="327" spans="1:11" x14ac:dyDescent="0.25">
      <c r="A327" s="10">
        <v>880328</v>
      </c>
      <c r="B327" s="144" t="s">
        <v>1200</v>
      </c>
      <c r="C327" s="10" t="s">
        <v>797</v>
      </c>
      <c r="D327" s="139">
        <v>138</v>
      </c>
      <c r="E327" s="10">
        <v>43</v>
      </c>
      <c r="F327" s="1">
        <v>10</v>
      </c>
      <c r="G327" s="2" t="s">
        <v>324</v>
      </c>
      <c r="H327" s="1" t="s">
        <v>325</v>
      </c>
    </row>
    <row r="328" spans="1:11" x14ac:dyDescent="0.25">
      <c r="A328" s="274">
        <v>880329</v>
      </c>
      <c r="B328" s="144" t="s">
        <v>1201</v>
      </c>
      <c r="C328" s="10" t="s">
        <v>797</v>
      </c>
      <c r="D328" s="139">
        <v>220</v>
      </c>
      <c r="E328" s="10">
        <v>41</v>
      </c>
      <c r="F328" s="1">
        <v>4</v>
      </c>
      <c r="G328" s="2" t="s">
        <v>326</v>
      </c>
    </row>
    <row r="329" spans="1:11" x14ac:dyDescent="0.25">
      <c r="A329" s="280">
        <v>880330</v>
      </c>
      <c r="B329" s="144" t="s">
        <v>1202</v>
      </c>
      <c r="C329" s="10" t="s">
        <v>798</v>
      </c>
      <c r="D329" s="139">
        <v>113</v>
      </c>
      <c r="E329" s="317">
        <v>9</v>
      </c>
      <c r="F329" s="15">
        <v>4</v>
      </c>
      <c r="G329" s="2" t="s">
        <v>327</v>
      </c>
      <c r="H329" s="1" t="s">
        <v>328</v>
      </c>
    </row>
    <row r="330" spans="1:11" x14ac:dyDescent="0.25">
      <c r="A330" s="274">
        <v>880331</v>
      </c>
      <c r="B330" s="144" t="s">
        <v>1203</v>
      </c>
      <c r="C330" s="10" t="s">
        <v>797</v>
      </c>
      <c r="D330" s="139">
        <f>279</f>
        <v>279</v>
      </c>
      <c r="E330" s="10">
        <v>70</v>
      </c>
      <c r="F330" s="1">
        <f>6</f>
        <v>6</v>
      </c>
      <c r="G330" s="2" t="s">
        <v>329</v>
      </c>
      <c r="H330" s="1" t="s">
        <v>330</v>
      </c>
    </row>
    <row r="331" spans="1:11" x14ac:dyDescent="0.25">
      <c r="A331" s="271">
        <v>880332</v>
      </c>
      <c r="B331" s="144" t="s">
        <v>1204</v>
      </c>
      <c r="C331" s="271" t="s">
        <v>798</v>
      </c>
      <c r="D331" s="304">
        <v>67</v>
      </c>
      <c r="E331" s="271">
        <v>67</v>
      </c>
      <c r="F331" s="3">
        <v>2</v>
      </c>
      <c r="G331" s="4" t="s">
        <v>2378</v>
      </c>
      <c r="H331" s="3" t="s">
        <v>2379</v>
      </c>
      <c r="I331" s="4"/>
      <c r="J331" s="4"/>
      <c r="K331" s="4"/>
    </row>
    <row r="332" spans="1:11" x14ac:dyDescent="0.25">
      <c r="A332" s="281">
        <v>880333</v>
      </c>
      <c r="B332" s="144" t="s">
        <v>1205</v>
      </c>
      <c r="C332" s="10" t="s">
        <v>801</v>
      </c>
      <c r="D332" s="139">
        <f>223</f>
        <v>223</v>
      </c>
      <c r="E332" s="10">
        <v>65</v>
      </c>
      <c r="F332" s="1">
        <f>8</f>
        <v>8</v>
      </c>
      <c r="G332" s="2" t="s">
        <v>331</v>
      </c>
      <c r="H332" s="1" t="s">
        <v>332</v>
      </c>
    </row>
    <row r="333" spans="1:11" x14ac:dyDescent="0.25">
      <c r="A333" s="10">
        <v>880334</v>
      </c>
      <c r="B333" s="144" t="s">
        <v>1206</v>
      </c>
      <c r="C333" s="10" t="s">
        <v>797</v>
      </c>
      <c r="D333" s="139">
        <f>231</f>
        <v>231</v>
      </c>
      <c r="E333" s="10">
        <v>65</v>
      </c>
      <c r="F333" s="1">
        <v>1</v>
      </c>
      <c r="G333" s="2" t="s">
        <v>333</v>
      </c>
    </row>
    <row r="334" spans="1:11" x14ac:dyDescent="0.25">
      <c r="A334" s="274">
        <v>880335</v>
      </c>
      <c r="B334" s="144" t="s">
        <v>1207</v>
      </c>
      <c r="C334" s="10" t="s">
        <v>797</v>
      </c>
      <c r="D334" s="139">
        <v>261</v>
      </c>
      <c r="E334" s="10">
        <v>66</v>
      </c>
      <c r="F334" s="1">
        <v>6</v>
      </c>
      <c r="G334" s="2" t="s">
        <v>334</v>
      </c>
    </row>
    <row r="335" spans="1:11" x14ac:dyDescent="0.25">
      <c r="A335" s="280">
        <v>880336</v>
      </c>
      <c r="B335" s="144" t="s">
        <v>1208</v>
      </c>
      <c r="C335" s="10" t="s">
        <v>797</v>
      </c>
      <c r="D335" s="139">
        <v>38</v>
      </c>
      <c r="E335" s="317">
        <v>1</v>
      </c>
      <c r="F335" s="15">
        <v>5</v>
      </c>
      <c r="G335" s="2" t="s">
        <v>335</v>
      </c>
    </row>
    <row r="336" spans="1:11" x14ac:dyDescent="0.25">
      <c r="A336" s="274">
        <v>880337</v>
      </c>
      <c r="B336" s="144" t="s">
        <v>1209</v>
      </c>
      <c r="C336" s="10" t="s">
        <v>797</v>
      </c>
      <c r="D336" s="139">
        <v>36</v>
      </c>
      <c r="E336" s="10">
        <v>2</v>
      </c>
      <c r="F336" s="1">
        <v>6</v>
      </c>
      <c r="G336" s="2" t="s">
        <v>1470</v>
      </c>
      <c r="H336" s="1" t="s">
        <v>1471</v>
      </c>
    </row>
    <row r="337" spans="1:11" x14ac:dyDescent="0.25">
      <c r="A337" s="10">
        <v>880338</v>
      </c>
      <c r="B337" s="144" t="s">
        <v>1210</v>
      </c>
      <c r="C337" s="10" t="s">
        <v>799</v>
      </c>
      <c r="D337" s="139">
        <v>207</v>
      </c>
      <c r="E337" s="10">
        <v>24</v>
      </c>
      <c r="F337" s="1">
        <v>10</v>
      </c>
      <c r="G337" s="2" t="s">
        <v>959</v>
      </c>
      <c r="H337" s="1" t="s">
        <v>688</v>
      </c>
    </row>
    <row r="338" spans="1:11" x14ac:dyDescent="0.25">
      <c r="A338" s="281">
        <v>880339</v>
      </c>
      <c r="B338" s="144" t="s">
        <v>1211</v>
      </c>
      <c r="C338" s="10" t="s">
        <v>800</v>
      </c>
      <c r="D338" s="139">
        <v>43</v>
      </c>
      <c r="E338" s="10">
        <v>42</v>
      </c>
      <c r="F338" s="1">
        <v>2</v>
      </c>
      <c r="G338" s="2" t="s">
        <v>1967</v>
      </c>
      <c r="H338" s="1" t="s">
        <v>1968</v>
      </c>
    </row>
    <row r="339" spans="1:11" x14ac:dyDescent="0.25">
      <c r="A339" s="10">
        <v>880340</v>
      </c>
      <c r="B339" s="144" t="s">
        <v>1212</v>
      </c>
      <c r="C339" s="10" t="s">
        <v>799</v>
      </c>
      <c r="D339" s="139">
        <v>289</v>
      </c>
      <c r="E339" s="10">
        <v>48</v>
      </c>
      <c r="F339" s="1">
        <v>10</v>
      </c>
      <c r="G339" s="2" t="s">
        <v>1954</v>
      </c>
      <c r="H339" s="1" t="s">
        <v>1953</v>
      </c>
    </row>
    <row r="340" spans="1:11" x14ac:dyDescent="0.25">
      <c r="A340" s="284">
        <v>880341</v>
      </c>
      <c r="B340" s="144" t="s">
        <v>1213</v>
      </c>
      <c r="C340" s="10" t="s">
        <v>797</v>
      </c>
      <c r="D340" s="139">
        <f>40</f>
        <v>40</v>
      </c>
      <c r="E340" s="10">
        <v>22</v>
      </c>
      <c r="F340" s="1">
        <f>9</f>
        <v>9</v>
      </c>
      <c r="G340" s="2" t="s">
        <v>337</v>
      </c>
      <c r="H340" s="1" t="s">
        <v>338</v>
      </c>
    </row>
    <row r="341" spans="1:11" x14ac:dyDescent="0.25">
      <c r="A341" s="279">
        <v>880342</v>
      </c>
      <c r="B341" s="144" t="s">
        <v>1214</v>
      </c>
      <c r="C341" s="10" t="s">
        <v>798</v>
      </c>
      <c r="D341" s="139">
        <v>74</v>
      </c>
      <c r="E341" s="10">
        <v>68</v>
      </c>
      <c r="F341" s="1">
        <v>9</v>
      </c>
      <c r="G341" s="2" t="s">
        <v>1767</v>
      </c>
      <c r="H341" s="1" t="s">
        <v>1768</v>
      </c>
      <c r="I341" s="181" t="s">
        <v>402</v>
      </c>
      <c r="J341" s="105"/>
      <c r="K341" s="105"/>
    </row>
    <row r="342" spans="1:11" x14ac:dyDescent="0.25">
      <c r="A342" s="284">
        <v>880343</v>
      </c>
      <c r="B342" s="144" t="s">
        <v>1215</v>
      </c>
      <c r="C342" s="10" t="s">
        <v>799</v>
      </c>
      <c r="D342" s="139">
        <v>125</v>
      </c>
      <c r="E342" s="10">
        <v>65</v>
      </c>
      <c r="F342" s="1">
        <v>8</v>
      </c>
      <c r="G342" s="2" t="s">
        <v>1468</v>
      </c>
      <c r="H342" s="1" t="s">
        <v>688</v>
      </c>
    </row>
    <row r="343" spans="1:11" x14ac:dyDescent="0.25">
      <c r="A343" s="10">
        <v>880344</v>
      </c>
      <c r="B343" s="144" t="s">
        <v>1216</v>
      </c>
      <c r="C343" s="10" t="s">
        <v>797</v>
      </c>
      <c r="D343" s="139">
        <f>39</f>
        <v>39</v>
      </c>
      <c r="E343" s="10">
        <v>4</v>
      </c>
      <c r="F343" s="1">
        <f>1</f>
        <v>1</v>
      </c>
      <c r="G343" s="2" t="s">
        <v>339</v>
      </c>
      <c r="H343" s="1" t="s">
        <v>340</v>
      </c>
    </row>
    <row r="344" spans="1:11" x14ac:dyDescent="0.25">
      <c r="A344" s="285">
        <v>880345</v>
      </c>
      <c r="B344" s="144" t="s">
        <v>1217</v>
      </c>
      <c r="C344" s="10" t="s">
        <v>797</v>
      </c>
      <c r="D344" s="139">
        <v>274</v>
      </c>
      <c r="E344" s="10">
        <v>66</v>
      </c>
      <c r="F344" s="1">
        <v>6</v>
      </c>
      <c r="G344" s="2" t="s">
        <v>290</v>
      </c>
      <c r="H344" s="1" t="s">
        <v>2539</v>
      </c>
    </row>
    <row r="345" spans="1:11" x14ac:dyDescent="0.25">
      <c r="A345" s="10">
        <v>880346</v>
      </c>
      <c r="B345" s="144" t="s">
        <v>1218</v>
      </c>
      <c r="C345" s="10" t="s">
        <v>799</v>
      </c>
      <c r="D345" s="139">
        <f>14</f>
        <v>14</v>
      </c>
      <c r="E345" s="10">
        <v>25</v>
      </c>
      <c r="F345" s="1">
        <f>1</f>
        <v>1</v>
      </c>
      <c r="G345" s="2" t="s">
        <v>341</v>
      </c>
      <c r="H345" s="1" t="s">
        <v>342</v>
      </c>
    </row>
    <row r="346" spans="1:11" x14ac:dyDescent="0.25">
      <c r="A346" s="284">
        <v>880347</v>
      </c>
      <c r="B346" s="144" t="s">
        <v>1219</v>
      </c>
      <c r="C346" s="10" t="s">
        <v>800</v>
      </c>
      <c r="D346" s="139">
        <v>202</v>
      </c>
      <c r="E346" s="10">
        <v>61</v>
      </c>
      <c r="F346" s="1">
        <v>6</v>
      </c>
      <c r="G346" s="2" t="s">
        <v>1507</v>
      </c>
      <c r="H346" s="1" t="s">
        <v>1508</v>
      </c>
      <c r="J346" s="1"/>
    </row>
    <row r="347" spans="1:11" x14ac:dyDescent="0.25">
      <c r="A347" s="269">
        <v>880348</v>
      </c>
      <c r="B347" s="144" t="s">
        <v>1220</v>
      </c>
      <c r="C347" s="10" t="s">
        <v>798</v>
      </c>
      <c r="D347" s="139">
        <v>272</v>
      </c>
      <c r="E347" s="10">
        <v>46</v>
      </c>
      <c r="F347" s="1">
        <v>6</v>
      </c>
      <c r="G347" s="20" t="s">
        <v>1939</v>
      </c>
      <c r="H347" s="9" t="s">
        <v>1947</v>
      </c>
    </row>
    <row r="348" spans="1:11" x14ac:dyDescent="0.25">
      <c r="A348" s="284">
        <v>880349</v>
      </c>
      <c r="B348" s="144" t="s">
        <v>1221</v>
      </c>
      <c r="C348" s="10" t="s">
        <v>797</v>
      </c>
      <c r="D348" s="139">
        <f>184</f>
        <v>184</v>
      </c>
      <c r="E348" s="10">
        <v>29</v>
      </c>
      <c r="F348" s="1">
        <f>5</f>
        <v>5</v>
      </c>
      <c r="G348" s="2" t="s">
        <v>343</v>
      </c>
      <c r="H348" s="1" t="s">
        <v>344</v>
      </c>
    </row>
    <row r="349" spans="1:11" x14ac:dyDescent="0.25">
      <c r="A349" s="10">
        <v>880350</v>
      </c>
      <c r="B349" s="144" t="s">
        <v>1222</v>
      </c>
      <c r="C349" s="10" t="s">
        <v>798</v>
      </c>
      <c r="D349" s="139">
        <f>111</f>
        <v>111</v>
      </c>
      <c r="E349" s="10">
        <v>9</v>
      </c>
      <c r="F349" s="1">
        <f>5</f>
        <v>5</v>
      </c>
      <c r="G349" s="2" t="s">
        <v>345</v>
      </c>
      <c r="H349" s="1" t="s">
        <v>346</v>
      </c>
    </row>
    <row r="350" spans="1:11" x14ac:dyDescent="0.25">
      <c r="A350" s="285">
        <v>880351</v>
      </c>
      <c r="B350" s="144" t="s">
        <v>1223</v>
      </c>
      <c r="C350" s="10" t="s">
        <v>797</v>
      </c>
      <c r="D350" s="139">
        <f>281</f>
        <v>281</v>
      </c>
      <c r="E350" s="10">
        <v>66</v>
      </c>
      <c r="F350" s="1">
        <f>8</f>
        <v>8</v>
      </c>
      <c r="G350" s="2" t="s">
        <v>347</v>
      </c>
      <c r="H350" s="1" t="s">
        <v>300</v>
      </c>
    </row>
    <row r="351" spans="1:11" x14ac:dyDescent="0.25">
      <c r="A351" s="10">
        <v>880352</v>
      </c>
      <c r="B351" s="138" t="s">
        <v>2063</v>
      </c>
      <c r="C351" s="10" t="s">
        <v>799</v>
      </c>
      <c r="D351" s="139">
        <f>233</f>
        <v>233</v>
      </c>
      <c r="E351" s="10">
        <v>42</v>
      </c>
      <c r="F351" s="1">
        <f>8</f>
        <v>8</v>
      </c>
      <c r="G351" s="2" t="s">
        <v>348</v>
      </c>
      <c r="H351" s="1" t="s">
        <v>97</v>
      </c>
    </row>
    <row r="352" spans="1:11" x14ac:dyDescent="0.25">
      <c r="A352" s="284">
        <v>880353</v>
      </c>
      <c r="B352" s="138" t="s">
        <v>2064</v>
      </c>
      <c r="C352" s="10" t="s">
        <v>797</v>
      </c>
      <c r="D352" s="139">
        <f>42</f>
        <v>42</v>
      </c>
      <c r="E352" s="10">
        <v>6</v>
      </c>
      <c r="F352" s="1">
        <f>3</f>
        <v>3</v>
      </c>
      <c r="G352" s="2" t="s">
        <v>350</v>
      </c>
      <c r="H352" s="1" t="s">
        <v>349</v>
      </c>
    </row>
    <row r="353" spans="1:11" x14ac:dyDescent="0.25">
      <c r="A353" s="10">
        <v>880354</v>
      </c>
      <c r="B353" s="138" t="s">
        <v>2065</v>
      </c>
      <c r="C353" s="10" t="s">
        <v>799</v>
      </c>
      <c r="D353" s="139">
        <f>41</f>
        <v>41</v>
      </c>
      <c r="E353" s="10">
        <v>1</v>
      </c>
      <c r="F353" s="1">
        <f>6</f>
        <v>6</v>
      </c>
      <c r="G353" s="2" t="s">
        <v>792</v>
      </c>
      <c r="H353" s="1" t="s">
        <v>793</v>
      </c>
    </row>
    <row r="354" spans="1:11" x14ac:dyDescent="0.25">
      <c r="A354" s="284">
        <v>880355</v>
      </c>
      <c r="B354" s="138" t="s">
        <v>2066</v>
      </c>
      <c r="C354" s="10" t="s">
        <v>798</v>
      </c>
      <c r="D354" s="139">
        <f>105</f>
        <v>105</v>
      </c>
      <c r="E354" s="10">
        <v>8</v>
      </c>
      <c r="F354" s="1">
        <f>10</f>
        <v>10</v>
      </c>
      <c r="G354" s="2" t="s">
        <v>256</v>
      </c>
      <c r="H354" s="1" t="s">
        <v>351</v>
      </c>
    </row>
    <row r="355" spans="1:11" x14ac:dyDescent="0.25">
      <c r="A355" s="140">
        <v>880356</v>
      </c>
      <c r="B355" s="138" t="s">
        <v>2067</v>
      </c>
      <c r="C355" s="287" t="s">
        <v>797</v>
      </c>
      <c r="D355" s="139">
        <v>14</v>
      </c>
      <c r="E355" s="10">
        <v>21</v>
      </c>
      <c r="F355" s="1">
        <v>7</v>
      </c>
      <c r="G355" s="2" t="s">
        <v>1475</v>
      </c>
      <c r="H355" s="1" t="s">
        <v>1472</v>
      </c>
    </row>
    <row r="356" spans="1:11" x14ac:dyDescent="0.25">
      <c r="A356" s="284">
        <v>880357</v>
      </c>
      <c r="B356" s="138" t="s">
        <v>2068</v>
      </c>
      <c r="C356" s="10" t="s">
        <v>797</v>
      </c>
      <c r="D356" s="139">
        <f>278</f>
        <v>278</v>
      </c>
      <c r="E356" s="10">
        <v>67</v>
      </c>
      <c r="F356" s="1">
        <f>1</f>
        <v>1</v>
      </c>
      <c r="G356" s="2" t="s">
        <v>795</v>
      </c>
      <c r="H356" s="1" t="s">
        <v>796</v>
      </c>
    </row>
    <row r="357" spans="1:11" x14ac:dyDescent="0.25">
      <c r="A357" s="10">
        <v>880358</v>
      </c>
      <c r="B357" s="138" t="s">
        <v>2069</v>
      </c>
      <c r="C357" s="10" t="s">
        <v>800</v>
      </c>
      <c r="D357" s="139">
        <v>254</v>
      </c>
      <c r="E357" s="10">
        <v>66</v>
      </c>
      <c r="F357" s="1">
        <v>8</v>
      </c>
      <c r="G357" s="2" t="s">
        <v>1952</v>
      </c>
      <c r="H357" s="1" t="s">
        <v>1933</v>
      </c>
    </row>
    <row r="358" spans="1:11" x14ac:dyDescent="0.25">
      <c r="A358" s="284">
        <v>880359</v>
      </c>
      <c r="B358" s="138" t="s">
        <v>2070</v>
      </c>
      <c r="C358" s="10" t="s">
        <v>800</v>
      </c>
      <c r="D358" s="139">
        <f>176</f>
        <v>176</v>
      </c>
      <c r="E358" s="10">
        <v>29</v>
      </c>
      <c r="F358" s="1">
        <f>10</f>
        <v>10</v>
      </c>
      <c r="G358" s="2" t="s">
        <v>352</v>
      </c>
      <c r="H358" s="1" t="s">
        <v>353</v>
      </c>
    </row>
    <row r="359" spans="1:11" x14ac:dyDescent="0.25">
      <c r="A359" s="271">
        <v>880360</v>
      </c>
      <c r="B359" s="138" t="s">
        <v>2071</v>
      </c>
      <c r="C359" s="271" t="s">
        <v>801</v>
      </c>
      <c r="D359" s="304">
        <f>105</f>
        <v>105</v>
      </c>
      <c r="E359" s="271">
        <v>24</v>
      </c>
      <c r="F359" s="3">
        <f>3</f>
        <v>3</v>
      </c>
      <c r="G359" s="4" t="s">
        <v>354</v>
      </c>
      <c r="H359" s="3" t="s">
        <v>355</v>
      </c>
      <c r="I359" s="4"/>
      <c r="J359" s="4"/>
    </row>
    <row r="360" spans="1:11" x14ac:dyDescent="0.25">
      <c r="A360" s="284">
        <v>880361</v>
      </c>
      <c r="B360" s="138" t="s">
        <v>2072</v>
      </c>
      <c r="C360" s="10" t="s">
        <v>800</v>
      </c>
      <c r="D360" s="139">
        <v>1</v>
      </c>
      <c r="G360" s="2" t="s">
        <v>356</v>
      </c>
      <c r="H360" s="1" t="s">
        <v>357</v>
      </c>
    </row>
    <row r="361" spans="1:11" x14ac:dyDescent="0.25">
      <c r="A361" s="10">
        <v>880362</v>
      </c>
      <c r="B361" s="138" t="s">
        <v>2073</v>
      </c>
      <c r="C361" s="10" t="s">
        <v>799</v>
      </c>
      <c r="D361" s="139">
        <v>61</v>
      </c>
      <c r="E361" s="10">
        <v>10</v>
      </c>
      <c r="F361" s="1">
        <v>10</v>
      </c>
      <c r="G361" s="2" t="s">
        <v>358</v>
      </c>
      <c r="H361" s="1" t="s">
        <v>359</v>
      </c>
    </row>
    <row r="362" spans="1:11" x14ac:dyDescent="0.25">
      <c r="A362" s="284">
        <v>880363</v>
      </c>
      <c r="B362" s="138" t="s">
        <v>2074</v>
      </c>
      <c r="C362" s="10" t="s">
        <v>797</v>
      </c>
      <c r="D362" s="139">
        <v>273</v>
      </c>
      <c r="E362" s="10">
        <v>69</v>
      </c>
      <c r="F362" s="1">
        <v>1</v>
      </c>
      <c r="G362" s="2" t="s">
        <v>1512</v>
      </c>
      <c r="H362" s="1" t="s">
        <v>1513</v>
      </c>
    </row>
    <row r="363" spans="1:11" x14ac:dyDescent="0.25">
      <c r="A363" s="10">
        <v>880364</v>
      </c>
      <c r="B363" s="138" t="s">
        <v>2075</v>
      </c>
      <c r="C363" s="10" t="s">
        <v>797</v>
      </c>
      <c r="D363" s="139">
        <f>115</f>
        <v>115</v>
      </c>
      <c r="E363" s="10">
        <v>44</v>
      </c>
      <c r="F363" s="1">
        <f>4</f>
        <v>4</v>
      </c>
      <c r="G363" s="2" t="s">
        <v>361</v>
      </c>
      <c r="H363" s="1" t="s">
        <v>362</v>
      </c>
    </row>
    <row r="364" spans="1:11" x14ac:dyDescent="0.25">
      <c r="A364" s="284">
        <v>880365</v>
      </c>
      <c r="B364" s="138" t="s">
        <v>2076</v>
      </c>
      <c r="C364" s="10" t="s">
        <v>800</v>
      </c>
      <c r="D364" s="139">
        <f>15</f>
        <v>15</v>
      </c>
      <c r="E364" s="10">
        <v>1</v>
      </c>
      <c r="F364" s="1">
        <f>2</f>
        <v>2</v>
      </c>
      <c r="G364" s="2" t="s">
        <v>363</v>
      </c>
      <c r="H364" s="1" t="s">
        <v>364</v>
      </c>
    </row>
    <row r="365" spans="1:11" x14ac:dyDescent="0.25">
      <c r="A365" s="10">
        <v>880366</v>
      </c>
      <c r="B365" s="138" t="s">
        <v>2077</v>
      </c>
      <c r="C365" s="10" t="s">
        <v>799</v>
      </c>
      <c r="D365" s="139">
        <f>16</f>
        <v>16</v>
      </c>
      <c r="E365" s="10">
        <v>4</v>
      </c>
      <c r="F365" s="1">
        <f>1</f>
        <v>1</v>
      </c>
      <c r="G365" s="2" t="s">
        <v>794</v>
      </c>
      <c r="H365" s="1" t="s">
        <v>357</v>
      </c>
    </row>
    <row r="366" spans="1:11" x14ac:dyDescent="0.25">
      <c r="A366" s="160">
        <v>880367</v>
      </c>
      <c r="B366" s="138" t="s">
        <v>2078</v>
      </c>
      <c r="C366" s="10" t="s">
        <v>800</v>
      </c>
      <c r="D366" s="139">
        <f>10</f>
        <v>10</v>
      </c>
      <c r="E366" s="10">
        <v>6</v>
      </c>
      <c r="F366" s="1">
        <f>1</f>
        <v>1</v>
      </c>
      <c r="G366" s="2" t="s">
        <v>365</v>
      </c>
      <c r="H366" s="1" t="s">
        <v>357</v>
      </c>
      <c r="I366" s="105"/>
      <c r="J366" s="105"/>
      <c r="K366" s="105"/>
    </row>
    <row r="367" spans="1:11" x14ac:dyDescent="0.25">
      <c r="A367" s="140">
        <v>880368</v>
      </c>
      <c r="B367" s="138" t="s">
        <v>2079</v>
      </c>
      <c r="C367" s="140" t="s">
        <v>801</v>
      </c>
      <c r="D367" s="139">
        <v>30</v>
      </c>
      <c r="E367" s="10">
        <v>6</v>
      </c>
      <c r="F367" s="1">
        <v>3</v>
      </c>
      <c r="G367" s="2" t="s">
        <v>1617</v>
      </c>
      <c r="H367" s="1" t="s">
        <v>1616</v>
      </c>
      <c r="I367" s="105"/>
      <c r="J367" s="105"/>
    </row>
    <row r="368" spans="1:11" x14ac:dyDescent="0.25">
      <c r="A368" s="284">
        <v>880369</v>
      </c>
      <c r="B368" s="138" t="s">
        <v>2080</v>
      </c>
      <c r="C368" s="10" t="s">
        <v>799</v>
      </c>
      <c r="D368" s="139">
        <f>74</f>
        <v>74</v>
      </c>
      <c r="E368" s="10">
        <v>6</v>
      </c>
      <c r="F368" s="1">
        <f>1</f>
        <v>1</v>
      </c>
      <c r="G368" s="2" t="s">
        <v>366</v>
      </c>
      <c r="H368" s="1" t="s">
        <v>357</v>
      </c>
    </row>
    <row r="369" spans="1:12" x14ac:dyDescent="0.25">
      <c r="A369" s="10">
        <v>880370</v>
      </c>
      <c r="B369" s="138" t="s">
        <v>2081</v>
      </c>
      <c r="C369" s="10" t="s">
        <v>798</v>
      </c>
      <c r="D369" s="139">
        <f>131</f>
        <v>131</v>
      </c>
      <c r="E369" s="10">
        <v>25</v>
      </c>
      <c r="F369" s="1">
        <f>2</f>
        <v>2</v>
      </c>
      <c r="G369" s="2" t="s">
        <v>1084</v>
      </c>
      <c r="H369" s="1" t="s">
        <v>248</v>
      </c>
    </row>
    <row r="370" spans="1:12" x14ac:dyDescent="0.25">
      <c r="A370" s="284">
        <v>880371</v>
      </c>
      <c r="B370" s="138" t="s">
        <v>2082</v>
      </c>
      <c r="C370" s="10" t="s">
        <v>800</v>
      </c>
      <c r="D370" s="139">
        <f>91</f>
        <v>91</v>
      </c>
      <c r="E370" s="10">
        <v>8</v>
      </c>
      <c r="F370" s="1">
        <f>1</f>
        <v>1</v>
      </c>
      <c r="G370" s="2" t="s">
        <v>368</v>
      </c>
      <c r="H370" s="1" t="s">
        <v>369</v>
      </c>
    </row>
    <row r="371" spans="1:12" x14ac:dyDescent="0.25">
      <c r="A371" s="140">
        <v>880372</v>
      </c>
      <c r="B371" s="138" t="s">
        <v>2083</v>
      </c>
      <c r="C371" s="10" t="s">
        <v>2518</v>
      </c>
      <c r="D371" s="139" t="s">
        <v>2519</v>
      </c>
      <c r="E371" s="10" t="s">
        <v>2520</v>
      </c>
      <c r="F371" s="1" t="s">
        <v>2518</v>
      </c>
      <c r="G371" s="2" t="s">
        <v>2521</v>
      </c>
      <c r="H371" s="1" t="s">
        <v>2522</v>
      </c>
    </row>
    <row r="372" spans="1:12" x14ac:dyDescent="0.25">
      <c r="A372" s="274">
        <v>880373</v>
      </c>
      <c r="B372" s="138" t="s">
        <v>2084</v>
      </c>
      <c r="C372" s="287" t="s">
        <v>801</v>
      </c>
      <c r="D372" s="311">
        <v>43</v>
      </c>
      <c r="E372" s="10">
        <v>21</v>
      </c>
      <c r="F372" s="1">
        <v>6</v>
      </c>
      <c r="G372" s="2" t="s">
        <v>1756</v>
      </c>
      <c r="H372" s="1" t="s">
        <v>926</v>
      </c>
      <c r="I372" s="105"/>
      <c r="J372" s="105"/>
      <c r="K372" s="105"/>
    </row>
    <row r="373" spans="1:12" x14ac:dyDescent="0.25">
      <c r="A373" s="10">
        <v>880374</v>
      </c>
      <c r="B373" s="138" t="s">
        <v>2085</v>
      </c>
      <c r="C373" s="10" t="s">
        <v>797</v>
      </c>
      <c r="D373" s="139">
        <v>49</v>
      </c>
      <c r="E373" s="10">
        <v>25</v>
      </c>
      <c r="F373" s="1" t="s">
        <v>1778</v>
      </c>
      <c r="G373" s="2" t="s">
        <v>1779</v>
      </c>
      <c r="H373" s="1" t="s">
        <v>1784</v>
      </c>
    </row>
    <row r="374" spans="1:12" x14ac:dyDescent="0.25">
      <c r="A374" s="274">
        <v>880375</v>
      </c>
      <c r="B374" s="138" t="s">
        <v>2086</v>
      </c>
      <c r="C374" s="271" t="s">
        <v>801</v>
      </c>
      <c r="D374" s="304">
        <f>41</f>
        <v>41</v>
      </c>
      <c r="E374" s="271">
        <v>2</v>
      </c>
      <c r="F374" s="3">
        <f>4</f>
        <v>4</v>
      </c>
      <c r="G374" s="4" t="s">
        <v>371</v>
      </c>
      <c r="H374" s="3" t="s">
        <v>97</v>
      </c>
      <c r="I374" s="4"/>
      <c r="J374" s="3"/>
    </row>
    <row r="375" spans="1:12" x14ac:dyDescent="0.25">
      <c r="A375" s="271">
        <v>880376</v>
      </c>
      <c r="B375" s="138" t="s">
        <v>2087</v>
      </c>
      <c r="C375" s="10" t="s">
        <v>798</v>
      </c>
      <c r="D375" s="139">
        <f>80</f>
        <v>80</v>
      </c>
      <c r="E375" s="10">
        <v>68</v>
      </c>
      <c r="F375" s="1">
        <f>8</f>
        <v>8</v>
      </c>
      <c r="G375" s="2" t="s">
        <v>372</v>
      </c>
      <c r="H375" s="1" t="s">
        <v>373</v>
      </c>
    </row>
    <row r="376" spans="1:12" x14ac:dyDescent="0.25">
      <c r="A376" s="284">
        <v>880377</v>
      </c>
      <c r="B376" s="138" t="s">
        <v>2088</v>
      </c>
      <c r="C376" s="10" t="s">
        <v>799</v>
      </c>
      <c r="D376" s="139">
        <f>280</f>
        <v>280</v>
      </c>
      <c r="E376" s="10">
        <v>68</v>
      </c>
      <c r="F376" s="1">
        <f>9</f>
        <v>9</v>
      </c>
      <c r="G376" s="2" t="s">
        <v>374</v>
      </c>
      <c r="H376" s="1" t="s">
        <v>375</v>
      </c>
    </row>
    <row r="377" spans="1:12" x14ac:dyDescent="0.25">
      <c r="A377" s="10">
        <v>880378</v>
      </c>
      <c r="B377" s="138" t="s">
        <v>2089</v>
      </c>
      <c r="C377" s="10" t="s">
        <v>800</v>
      </c>
      <c r="D377" s="139">
        <f>204</f>
        <v>204</v>
      </c>
      <c r="E377" s="10">
        <v>62</v>
      </c>
      <c r="F377" s="1">
        <f>3</f>
        <v>3</v>
      </c>
      <c r="G377" s="2" t="s">
        <v>376</v>
      </c>
      <c r="H377" s="1" t="s">
        <v>360</v>
      </c>
    </row>
    <row r="378" spans="1:12" x14ac:dyDescent="0.25">
      <c r="A378" s="284">
        <v>880379</v>
      </c>
      <c r="B378" s="138" t="s">
        <v>2090</v>
      </c>
      <c r="C378" s="10" t="s">
        <v>800</v>
      </c>
      <c r="D378" s="139">
        <v>214</v>
      </c>
      <c r="E378" s="10">
        <v>64</v>
      </c>
      <c r="F378" s="1">
        <v>3</v>
      </c>
      <c r="G378" s="2" t="s">
        <v>988</v>
      </c>
      <c r="H378" s="1" t="s">
        <v>989</v>
      </c>
    </row>
    <row r="379" spans="1:12" x14ac:dyDescent="0.25">
      <c r="A379" s="10">
        <v>880380</v>
      </c>
      <c r="B379" s="138" t="s">
        <v>2091</v>
      </c>
      <c r="C379" s="10" t="s">
        <v>801</v>
      </c>
      <c r="D379" s="139">
        <v>161</v>
      </c>
      <c r="E379" s="10">
        <v>46</v>
      </c>
      <c r="F379" s="1">
        <v>6</v>
      </c>
      <c r="G379" s="2" t="s">
        <v>1961</v>
      </c>
      <c r="H379" s="1" t="s">
        <v>1962</v>
      </c>
    </row>
    <row r="380" spans="1:12" x14ac:dyDescent="0.25">
      <c r="A380" s="274">
        <v>880381</v>
      </c>
      <c r="B380" s="138" t="s">
        <v>2092</v>
      </c>
      <c r="C380" s="271" t="s">
        <v>801</v>
      </c>
      <c r="D380" s="304">
        <f>284</f>
        <v>284</v>
      </c>
      <c r="E380" s="271">
        <v>67</v>
      </c>
      <c r="F380" s="3">
        <f>4</f>
        <v>4</v>
      </c>
      <c r="G380" s="4" t="s">
        <v>378</v>
      </c>
      <c r="H380" s="3" t="s">
        <v>379</v>
      </c>
      <c r="I380" s="4"/>
      <c r="J380" s="3"/>
    </row>
    <row r="381" spans="1:12" x14ac:dyDescent="0.25">
      <c r="A381" s="10">
        <v>880382</v>
      </c>
      <c r="B381" s="138" t="s">
        <v>2093</v>
      </c>
      <c r="C381" s="10" t="s">
        <v>798</v>
      </c>
      <c r="D381" s="139">
        <f>75</f>
        <v>75</v>
      </c>
      <c r="E381" s="10">
        <v>68</v>
      </c>
      <c r="F381" s="1">
        <f>10</f>
        <v>10</v>
      </c>
      <c r="G381" s="2" t="s">
        <v>380</v>
      </c>
      <c r="H381" s="1" t="s">
        <v>381</v>
      </c>
    </row>
    <row r="382" spans="1:12" x14ac:dyDescent="0.25">
      <c r="A382" s="284">
        <v>880383</v>
      </c>
      <c r="B382" s="138" t="s">
        <v>2094</v>
      </c>
      <c r="C382" s="10" t="s">
        <v>799</v>
      </c>
      <c r="D382" s="139">
        <f>151</f>
        <v>151</v>
      </c>
      <c r="E382" s="10">
        <v>41</v>
      </c>
      <c r="F382" s="1">
        <f>1</f>
        <v>1</v>
      </c>
      <c r="G382" s="2" t="s">
        <v>382</v>
      </c>
      <c r="H382" s="1" t="s">
        <v>360</v>
      </c>
    </row>
    <row r="383" spans="1:12" x14ac:dyDescent="0.25">
      <c r="A383" s="279">
        <v>880384</v>
      </c>
      <c r="B383" s="138" t="s">
        <v>2003</v>
      </c>
      <c r="C383" s="10" t="s">
        <v>799</v>
      </c>
      <c r="D383" s="139">
        <v>16</v>
      </c>
      <c r="E383" s="10">
        <v>7</v>
      </c>
      <c r="F383" s="1">
        <v>2</v>
      </c>
      <c r="G383" s="2" t="s">
        <v>2495</v>
      </c>
      <c r="H383" s="1" t="s">
        <v>2496</v>
      </c>
      <c r="I383" s="2" t="s">
        <v>690</v>
      </c>
      <c r="J383" s="180"/>
      <c r="K383" s="105"/>
      <c r="L383" s="180"/>
    </row>
    <row r="384" spans="1:12" x14ac:dyDescent="0.25">
      <c r="A384" s="284">
        <v>880385</v>
      </c>
      <c r="B384" s="138" t="s">
        <v>2095</v>
      </c>
      <c r="C384" s="10" t="s">
        <v>799</v>
      </c>
      <c r="D384" s="139">
        <f>152</f>
        <v>152</v>
      </c>
      <c r="E384" s="10">
        <v>41</v>
      </c>
      <c r="F384" s="1">
        <f>5</f>
        <v>5</v>
      </c>
      <c r="G384" s="2" t="s">
        <v>383</v>
      </c>
      <c r="H384" s="1" t="s">
        <v>360</v>
      </c>
    </row>
    <row r="385" spans="1:11" x14ac:dyDescent="0.25">
      <c r="A385" s="10">
        <v>880386</v>
      </c>
      <c r="B385" s="138" t="s">
        <v>2096</v>
      </c>
      <c r="C385" s="10" t="s">
        <v>797</v>
      </c>
      <c r="D385" s="139">
        <v>104</v>
      </c>
      <c r="E385" s="10">
        <v>64</v>
      </c>
      <c r="F385" s="1">
        <v>3</v>
      </c>
      <c r="G385" s="2" t="s">
        <v>2460</v>
      </c>
      <c r="H385" s="1" t="s">
        <v>1077</v>
      </c>
    </row>
    <row r="386" spans="1:11" x14ac:dyDescent="0.25">
      <c r="A386" s="284">
        <v>880387</v>
      </c>
      <c r="B386" s="138" t="s">
        <v>2004</v>
      </c>
      <c r="C386" s="10" t="s">
        <v>798</v>
      </c>
      <c r="D386" s="139">
        <f>90</f>
        <v>90</v>
      </c>
      <c r="E386" s="10">
        <v>69</v>
      </c>
      <c r="F386" s="1">
        <f>8</f>
        <v>8</v>
      </c>
      <c r="G386" s="2" t="s">
        <v>384</v>
      </c>
      <c r="H386" s="1" t="s">
        <v>385</v>
      </c>
    </row>
    <row r="387" spans="1:11" x14ac:dyDescent="0.25">
      <c r="A387" s="10">
        <v>880388</v>
      </c>
      <c r="B387" s="138" t="s">
        <v>2005</v>
      </c>
      <c r="C387" s="10" t="s">
        <v>800</v>
      </c>
      <c r="D387" s="139">
        <v>19</v>
      </c>
      <c r="E387" s="10">
        <v>22</v>
      </c>
      <c r="F387" s="1">
        <f>2</f>
        <v>2</v>
      </c>
      <c r="G387" s="2" t="s">
        <v>1485</v>
      </c>
      <c r="H387" s="1" t="s">
        <v>1486</v>
      </c>
    </row>
    <row r="388" spans="1:11" x14ac:dyDescent="0.25">
      <c r="A388" s="284">
        <v>880389</v>
      </c>
      <c r="B388" s="138" t="s">
        <v>2006</v>
      </c>
      <c r="C388" s="10" t="s">
        <v>797</v>
      </c>
      <c r="D388" s="139">
        <f>262</f>
        <v>262</v>
      </c>
      <c r="E388" s="10">
        <v>67</v>
      </c>
      <c r="F388" s="1">
        <f>7</f>
        <v>7</v>
      </c>
      <c r="G388" s="2" t="s">
        <v>386</v>
      </c>
      <c r="H388" s="1" t="s">
        <v>300</v>
      </c>
    </row>
    <row r="389" spans="1:11" x14ac:dyDescent="0.25">
      <c r="A389" s="10">
        <v>880390</v>
      </c>
      <c r="B389" s="138" t="s">
        <v>2007</v>
      </c>
      <c r="C389" s="10" t="s">
        <v>798</v>
      </c>
      <c r="D389" s="139">
        <f>123</f>
        <v>123</v>
      </c>
      <c r="E389" s="10">
        <v>23</v>
      </c>
      <c r="F389" s="1">
        <f>5</f>
        <v>5</v>
      </c>
      <c r="G389" s="2" t="s">
        <v>387</v>
      </c>
      <c r="H389" s="1" t="s">
        <v>248</v>
      </c>
    </row>
    <row r="390" spans="1:11" x14ac:dyDescent="0.25">
      <c r="A390" s="284">
        <v>880391</v>
      </c>
      <c r="B390" s="138" t="s">
        <v>2008</v>
      </c>
      <c r="C390" s="10" t="s">
        <v>800</v>
      </c>
      <c r="D390" s="139">
        <f>219</f>
        <v>219</v>
      </c>
      <c r="E390" s="10">
        <v>61</v>
      </c>
      <c r="F390" s="1">
        <f>7</f>
        <v>7</v>
      </c>
      <c r="G390" s="2" t="s">
        <v>388</v>
      </c>
      <c r="H390" s="1" t="s">
        <v>389</v>
      </c>
    </row>
    <row r="391" spans="1:11" x14ac:dyDescent="0.25">
      <c r="A391" s="10">
        <v>880392</v>
      </c>
      <c r="B391" s="138" t="s">
        <v>2009</v>
      </c>
      <c r="C391" s="10" t="s">
        <v>797</v>
      </c>
      <c r="D391" s="139">
        <f>44</f>
        <v>44</v>
      </c>
      <c r="E391" s="10">
        <v>21</v>
      </c>
      <c r="F391" s="1">
        <f>10</f>
        <v>10</v>
      </c>
      <c r="G391" s="2" t="s">
        <v>390</v>
      </c>
      <c r="H391" s="1" t="s">
        <v>320</v>
      </c>
    </row>
    <row r="392" spans="1:11" x14ac:dyDescent="0.25">
      <c r="A392" s="284">
        <v>880393</v>
      </c>
      <c r="B392" s="138" t="s">
        <v>2010</v>
      </c>
      <c r="C392" s="10" t="s">
        <v>799</v>
      </c>
      <c r="D392" s="139">
        <f>177</f>
        <v>177</v>
      </c>
      <c r="E392" s="10">
        <v>29</v>
      </c>
      <c r="F392" s="1">
        <f>5</f>
        <v>5</v>
      </c>
      <c r="G392" s="2" t="s">
        <v>391</v>
      </c>
      <c r="H392" s="1" t="s">
        <v>392</v>
      </c>
    </row>
    <row r="393" spans="1:11" x14ac:dyDescent="0.25">
      <c r="A393" s="10">
        <v>880394</v>
      </c>
      <c r="B393" s="138" t="s">
        <v>2011</v>
      </c>
      <c r="C393" s="10" t="s">
        <v>800</v>
      </c>
      <c r="D393" s="139">
        <f>7</f>
        <v>7</v>
      </c>
      <c r="E393" s="10">
        <v>22</v>
      </c>
      <c r="F393" s="1">
        <f>9</f>
        <v>9</v>
      </c>
      <c r="G393" s="2" t="s">
        <v>393</v>
      </c>
      <c r="H393" s="1" t="s">
        <v>394</v>
      </c>
    </row>
    <row r="394" spans="1:11" x14ac:dyDescent="0.25">
      <c r="A394" s="272">
        <v>880395</v>
      </c>
      <c r="B394" s="138" t="s">
        <v>2012</v>
      </c>
      <c r="C394" s="10" t="s">
        <v>799</v>
      </c>
      <c r="D394" s="139">
        <f>227</f>
        <v>227</v>
      </c>
      <c r="E394" s="10">
        <v>65</v>
      </c>
      <c r="F394" s="1">
        <f>6</f>
        <v>6</v>
      </c>
      <c r="G394" s="2" t="s">
        <v>395</v>
      </c>
      <c r="H394" s="1" t="s">
        <v>377</v>
      </c>
      <c r="I394" s="146" t="s">
        <v>1636</v>
      </c>
      <c r="J394" s="146"/>
      <c r="K394" s="146"/>
    </row>
    <row r="395" spans="1:11" x14ac:dyDescent="0.25">
      <c r="A395" s="10">
        <v>880396</v>
      </c>
      <c r="B395" s="138" t="s">
        <v>2013</v>
      </c>
      <c r="C395" s="10" t="s">
        <v>798</v>
      </c>
      <c r="D395" s="139">
        <f>112</f>
        <v>112</v>
      </c>
      <c r="E395" s="10">
        <v>9</v>
      </c>
      <c r="F395" s="1">
        <f>7</f>
        <v>7</v>
      </c>
      <c r="G395" s="2" t="s">
        <v>396</v>
      </c>
      <c r="H395" s="1" t="s">
        <v>397</v>
      </c>
    </row>
    <row r="396" spans="1:11" x14ac:dyDescent="0.25">
      <c r="A396" s="284">
        <v>880397</v>
      </c>
      <c r="B396" s="138" t="s">
        <v>2014</v>
      </c>
      <c r="C396" s="10" t="s">
        <v>798</v>
      </c>
      <c r="D396" s="139">
        <v>10</v>
      </c>
      <c r="E396" s="10">
        <v>23</v>
      </c>
      <c r="F396" s="1">
        <f>1</f>
        <v>1</v>
      </c>
      <c r="G396" s="2" t="s">
        <v>398</v>
      </c>
      <c r="H396" s="1" t="s">
        <v>248</v>
      </c>
    </row>
    <row r="397" spans="1:11" x14ac:dyDescent="0.25">
      <c r="A397" s="10">
        <v>880398</v>
      </c>
      <c r="B397" s="138" t="s">
        <v>2015</v>
      </c>
      <c r="C397" s="10" t="s">
        <v>799</v>
      </c>
      <c r="D397" s="139">
        <f>20</f>
        <v>20</v>
      </c>
      <c r="E397" s="10">
        <v>21</v>
      </c>
      <c r="F397" s="1">
        <f>10</f>
        <v>10</v>
      </c>
      <c r="G397" s="2" t="s">
        <v>367</v>
      </c>
      <c r="H397" s="1" t="s">
        <v>370</v>
      </c>
    </row>
    <row r="398" spans="1:11" x14ac:dyDescent="0.25">
      <c r="A398" s="284">
        <v>880399</v>
      </c>
      <c r="B398" s="138" t="s">
        <v>2016</v>
      </c>
      <c r="C398" s="10" t="s">
        <v>799</v>
      </c>
      <c r="D398" s="139">
        <f>117</f>
        <v>117</v>
      </c>
      <c r="E398" s="10">
        <v>21</v>
      </c>
      <c r="F398" s="1">
        <f>7</f>
        <v>7</v>
      </c>
      <c r="G398" s="2" t="s">
        <v>399</v>
      </c>
      <c r="H398" s="1" t="s">
        <v>285</v>
      </c>
    </row>
    <row r="399" spans="1:11" x14ac:dyDescent="0.25">
      <c r="A399" s="10">
        <v>880400</v>
      </c>
      <c r="B399" s="138" t="s">
        <v>2017</v>
      </c>
      <c r="C399" s="10" t="s">
        <v>798</v>
      </c>
      <c r="D399" s="139">
        <v>293</v>
      </c>
      <c r="E399" s="10">
        <v>50</v>
      </c>
      <c r="F399" s="1">
        <v>9</v>
      </c>
      <c r="G399" s="2" t="s">
        <v>1535</v>
      </c>
      <c r="H399" s="1" t="s">
        <v>1536</v>
      </c>
    </row>
    <row r="400" spans="1:11" x14ac:dyDescent="0.25">
      <c r="A400" s="284">
        <v>880401</v>
      </c>
      <c r="B400" s="138" t="s">
        <v>2018</v>
      </c>
      <c r="C400" s="10" t="s">
        <v>801</v>
      </c>
      <c r="D400" s="139">
        <v>97</v>
      </c>
      <c r="E400" s="10">
        <v>30</v>
      </c>
      <c r="F400" s="1">
        <v>6</v>
      </c>
      <c r="G400" s="2" t="s">
        <v>1076</v>
      </c>
      <c r="H400" s="1" t="s">
        <v>1077</v>
      </c>
    </row>
    <row r="401" spans="1:12" x14ac:dyDescent="0.25">
      <c r="A401" s="10">
        <v>880402</v>
      </c>
      <c r="B401" s="138" t="s">
        <v>2019</v>
      </c>
      <c r="C401" s="142" t="s">
        <v>706</v>
      </c>
      <c r="D401" s="312"/>
    </row>
    <row r="402" spans="1:12" x14ac:dyDescent="0.25">
      <c r="A402" s="284">
        <v>880403</v>
      </c>
      <c r="B402" s="138" t="s">
        <v>2020</v>
      </c>
      <c r="C402" s="10" t="s">
        <v>799</v>
      </c>
      <c r="D402" s="139">
        <v>255</v>
      </c>
      <c r="E402" s="10">
        <v>47</v>
      </c>
      <c r="F402" s="1">
        <v>1</v>
      </c>
      <c r="G402" s="2" t="s">
        <v>2545</v>
      </c>
      <c r="H402" s="1" t="s">
        <v>2546</v>
      </c>
    </row>
    <row r="403" spans="1:12" x14ac:dyDescent="0.25">
      <c r="A403" s="10">
        <v>880404</v>
      </c>
      <c r="B403" s="138" t="s">
        <v>2021</v>
      </c>
      <c r="C403" s="10" t="s">
        <v>798</v>
      </c>
      <c r="D403" s="139">
        <f>281</f>
        <v>281</v>
      </c>
      <c r="E403" s="10">
        <v>49</v>
      </c>
      <c r="F403" s="1">
        <f>3</f>
        <v>3</v>
      </c>
      <c r="G403" s="2" t="s">
        <v>400</v>
      </c>
      <c r="H403" s="1" t="s">
        <v>401</v>
      </c>
    </row>
    <row r="404" spans="1:12" x14ac:dyDescent="0.25">
      <c r="A404" s="284">
        <v>880405</v>
      </c>
      <c r="B404" s="138" t="s">
        <v>2022</v>
      </c>
      <c r="C404" s="10" t="s">
        <v>797</v>
      </c>
      <c r="D404" s="139">
        <f>32</f>
        <v>32</v>
      </c>
      <c r="E404" s="287">
        <v>24</v>
      </c>
      <c r="F404" s="5">
        <v>6</v>
      </c>
      <c r="G404" s="2" t="s">
        <v>403</v>
      </c>
      <c r="H404" s="1" t="s">
        <v>402</v>
      </c>
    </row>
    <row r="405" spans="1:12" x14ac:dyDescent="0.25">
      <c r="A405" s="10">
        <v>880406</v>
      </c>
      <c r="B405" s="138" t="s">
        <v>2023</v>
      </c>
      <c r="C405" s="10" t="s">
        <v>799</v>
      </c>
      <c r="D405" s="139">
        <v>265</v>
      </c>
      <c r="E405" s="10">
        <v>66</v>
      </c>
      <c r="F405" s="1">
        <f>8</f>
        <v>8</v>
      </c>
      <c r="G405" s="2" t="s">
        <v>404</v>
      </c>
      <c r="H405" s="1" t="s">
        <v>405</v>
      </c>
    </row>
    <row r="406" spans="1:12" x14ac:dyDescent="0.25">
      <c r="A406" s="284">
        <v>880407</v>
      </c>
      <c r="B406" s="138" t="s">
        <v>2024</v>
      </c>
      <c r="C406" s="10" t="s">
        <v>801</v>
      </c>
      <c r="D406" s="139">
        <f>216</f>
        <v>216</v>
      </c>
      <c r="E406" s="10">
        <v>43</v>
      </c>
      <c r="F406" s="1">
        <f>4</f>
        <v>4</v>
      </c>
      <c r="G406" s="2" t="s">
        <v>406</v>
      </c>
      <c r="H406" s="1" t="s">
        <v>407</v>
      </c>
    </row>
    <row r="407" spans="1:12" x14ac:dyDescent="0.25">
      <c r="A407" s="10">
        <v>880408</v>
      </c>
      <c r="B407" s="138" t="s">
        <v>2025</v>
      </c>
      <c r="C407" s="10" t="s">
        <v>797</v>
      </c>
      <c r="D407" s="139">
        <f>277</f>
        <v>277</v>
      </c>
      <c r="E407" s="10">
        <v>45</v>
      </c>
      <c r="F407" s="1">
        <f>8</f>
        <v>8</v>
      </c>
      <c r="G407" s="2" t="s">
        <v>408</v>
      </c>
      <c r="H407" s="1" t="s">
        <v>409</v>
      </c>
    </row>
    <row r="408" spans="1:12" x14ac:dyDescent="0.25">
      <c r="A408" s="284">
        <v>880409</v>
      </c>
      <c r="B408" s="138" t="s">
        <v>2026</v>
      </c>
      <c r="C408" s="10" t="s">
        <v>798</v>
      </c>
      <c r="D408" s="139">
        <f>84</f>
        <v>84</v>
      </c>
      <c r="E408" s="10">
        <v>69</v>
      </c>
      <c r="F408" s="1">
        <f>3</f>
        <v>3</v>
      </c>
      <c r="G408" s="2" t="s">
        <v>410</v>
      </c>
      <c r="H408" s="1" t="s">
        <v>411</v>
      </c>
    </row>
    <row r="409" spans="1:12" x14ac:dyDescent="0.25">
      <c r="A409" s="10">
        <v>880410</v>
      </c>
      <c r="B409" s="138" t="s">
        <v>2027</v>
      </c>
      <c r="C409" s="10" t="s">
        <v>799</v>
      </c>
      <c r="D409" s="139">
        <f>176</f>
        <v>176</v>
      </c>
      <c r="E409" s="10">
        <v>66</v>
      </c>
      <c r="F409" s="1">
        <f>10</f>
        <v>10</v>
      </c>
      <c r="G409" s="2" t="s">
        <v>412</v>
      </c>
      <c r="H409" s="1" t="s">
        <v>413</v>
      </c>
    </row>
    <row r="410" spans="1:12" x14ac:dyDescent="0.25">
      <c r="A410" s="284">
        <v>880411</v>
      </c>
      <c r="B410" s="138" t="s">
        <v>2028</v>
      </c>
      <c r="C410" s="10" t="s">
        <v>797</v>
      </c>
      <c r="D410" s="139">
        <v>108</v>
      </c>
      <c r="E410" s="10">
        <v>24</v>
      </c>
      <c r="F410" s="1">
        <v>2</v>
      </c>
      <c r="G410" s="20" t="s">
        <v>1001</v>
      </c>
      <c r="H410" s="1" t="s">
        <v>1000</v>
      </c>
    </row>
    <row r="411" spans="1:12" x14ac:dyDescent="0.25">
      <c r="A411" s="10">
        <v>880412</v>
      </c>
      <c r="B411" s="138" t="s">
        <v>2029</v>
      </c>
      <c r="C411" s="10" t="s">
        <v>797</v>
      </c>
      <c r="D411" s="139">
        <f>31</f>
        <v>31</v>
      </c>
      <c r="E411" s="10">
        <v>22</v>
      </c>
      <c r="F411" s="1">
        <f>2</f>
        <v>2</v>
      </c>
      <c r="G411" s="2" t="s">
        <v>784</v>
      </c>
      <c r="H411" s="1" t="s">
        <v>415</v>
      </c>
    </row>
    <row r="412" spans="1:12" x14ac:dyDescent="0.25">
      <c r="A412" s="284">
        <v>880413</v>
      </c>
      <c r="B412" s="138" t="s">
        <v>2030</v>
      </c>
      <c r="C412" s="10" t="s">
        <v>797</v>
      </c>
      <c r="D412" s="139">
        <v>74</v>
      </c>
      <c r="E412" s="10">
        <v>28</v>
      </c>
      <c r="F412" s="1">
        <v>4</v>
      </c>
      <c r="G412" s="2" t="s">
        <v>2311</v>
      </c>
      <c r="H412" s="1" t="s">
        <v>1079</v>
      </c>
    </row>
    <row r="413" spans="1:12" x14ac:dyDescent="0.25">
      <c r="A413" s="10">
        <v>880414</v>
      </c>
      <c r="B413" s="138" t="s">
        <v>2031</v>
      </c>
      <c r="C413" s="10" t="s">
        <v>798</v>
      </c>
      <c r="D413" s="139">
        <v>300</v>
      </c>
      <c r="E413" s="10">
        <v>50</v>
      </c>
      <c r="F413" s="1">
        <v>5</v>
      </c>
      <c r="G413" s="2" t="s">
        <v>1007</v>
      </c>
      <c r="H413" s="1" t="s">
        <v>1008</v>
      </c>
    </row>
    <row r="414" spans="1:12" x14ac:dyDescent="0.25">
      <c r="A414" s="284">
        <v>880415</v>
      </c>
      <c r="B414" s="138" t="s">
        <v>2032</v>
      </c>
      <c r="C414" s="287"/>
      <c r="I414" s="105"/>
      <c r="J414" s="105"/>
      <c r="K414" s="105"/>
      <c r="L414" s="105"/>
    </row>
    <row r="415" spans="1:12" x14ac:dyDescent="0.25">
      <c r="A415" s="140">
        <v>880416</v>
      </c>
      <c r="B415" s="138" t="s">
        <v>2231</v>
      </c>
      <c r="C415" s="10" t="s">
        <v>797</v>
      </c>
      <c r="D415" s="139">
        <f>176</f>
        <v>176</v>
      </c>
      <c r="E415" s="10">
        <v>50</v>
      </c>
      <c r="F415" s="1">
        <f>6</f>
        <v>6</v>
      </c>
      <c r="G415" s="22" t="s">
        <v>663</v>
      </c>
      <c r="H415" s="1" t="s">
        <v>664</v>
      </c>
      <c r="I415" s="180"/>
      <c r="J415" s="180"/>
      <c r="K415" s="180"/>
    </row>
    <row r="416" spans="1:12" x14ac:dyDescent="0.25">
      <c r="A416" s="284">
        <v>880417</v>
      </c>
      <c r="B416" s="296" t="s">
        <v>2097</v>
      </c>
      <c r="C416" s="10" t="s">
        <v>797</v>
      </c>
      <c r="D416" s="139">
        <f>141</f>
        <v>141</v>
      </c>
      <c r="E416" s="10">
        <v>23</v>
      </c>
      <c r="F416" s="1">
        <f>7</f>
        <v>7</v>
      </c>
      <c r="G416" s="2" t="s">
        <v>416</v>
      </c>
      <c r="H416" s="1" t="s">
        <v>417</v>
      </c>
    </row>
    <row r="417" spans="1:11" x14ac:dyDescent="0.25">
      <c r="A417" s="10">
        <v>880418</v>
      </c>
      <c r="B417" s="296" t="s">
        <v>2098</v>
      </c>
      <c r="C417" s="10" t="s">
        <v>798</v>
      </c>
      <c r="D417" s="139">
        <f>124</f>
        <v>124</v>
      </c>
      <c r="E417" s="10">
        <v>23</v>
      </c>
      <c r="F417" s="1">
        <f>4</f>
        <v>4</v>
      </c>
      <c r="G417" s="2" t="s">
        <v>418</v>
      </c>
      <c r="H417" s="1" t="s">
        <v>419</v>
      </c>
    </row>
    <row r="418" spans="1:11" x14ac:dyDescent="0.25">
      <c r="A418" s="284">
        <v>880419</v>
      </c>
      <c r="B418" s="296" t="s">
        <v>2099</v>
      </c>
      <c r="C418" s="10" t="s">
        <v>799</v>
      </c>
      <c r="D418" s="139">
        <f>237</f>
        <v>237</v>
      </c>
      <c r="E418" s="10">
        <v>64</v>
      </c>
      <c r="F418" s="1">
        <v>2</v>
      </c>
      <c r="G418" s="2" t="s">
        <v>420</v>
      </c>
      <c r="H418" s="1" t="s">
        <v>421</v>
      </c>
    </row>
    <row r="419" spans="1:11" x14ac:dyDescent="0.25">
      <c r="A419" s="279">
        <v>880420</v>
      </c>
      <c r="B419" s="296" t="s">
        <v>2100</v>
      </c>
      <c r="C419" s="10" t="s">
        <v>797</v>
      </c>
      <c r="D419" s="139">
        <v>101</v>
      </c>
      <c r="E419" s="10">
        <v>24</v>
      </c>
      <c r="F419" s="1">
        <v>10</v>
      </c>
      <c r="G419" s="20" t="s">
        <v>1002</v>
      </c>
      <c r="H419" s="1" t="s">
        <v>1000</v>
      </c>
      <c r="I419" s="105"/>
      <c r="J419" s="105"/>
      <c r="K419" s="213"/>
    </row>
    <row r="420" spans="1:11" x14ac:dyDescent="0.25">
      <c r="A420" s="284">
        <v>880421</v>
      </c>
      <c r="B420" s="296" t="s">
        <v>2101</v>
      </c>
      <c r="C420" s="10" t="s">
        <v>1500</v>
      </c>
      <c r="D420" s="139" t="s">
        <v>1501</v>
      </c>
      <c r="E420" s="10" t="s">
        <v>1502</v>
      </c>
      <c r="F420" s="1" t="s">
        <v>1503</v>
      </c>
      <c r="G420" s="2" t="s">
        <v>1504</v>
      </c>
      <c r="H420" s="1" t="s">
        <v>1505</v>
      </c>
    </row>
    <row r="421" spans="1:11" x14ac:dyDescent="0.25">
      <c r="A421" s="10">
        <v>880422</v>
      </c>
      <c r="B421" s="296" t="s">
        <v>2234</v>
      </c>
      <c r="C421" s="10" t="s">
        <v>801</v>
      </c>
      <c r="D421" s="139">
        <f>207</f>
        <v>207</v>
      </c>
      <c r="E421" s="10">
        <v>63</v>
      </c>
      <c r="F421" s="1">
        <f>3</f>
        <v>3</v>
      </c>
      <c r="G421" s="2" t="s">
        <v>422</v>
      </c>
      <c r="H421" s="1" t="s">
        <v>423</v>
      </c>
    </row>
    <row r="422" spans="1:11" x14ac:dyDescent="0.25">
      <c r="A422" s="160">
        <v>880423</v>
      </c>
      <c r="B422" s="296" t="s">
        <v>2103</v>
      </c>
      <c r="C422" s="10" t="s">
        <v>799</v>
      </c>
      <c r="D422" s="139">
        <v>165</v>
      </c>
      <c r="E422" s="10">
        <v>47</v>
      </c>
      <c r="F422" s="1">
        <v>2</v>
      </c>
      <c r="G422" s="2" t="s">
        <v>1791</v>
      </c>
      <c r="H422" s="1" t="s">
        <v>1792</v>
      </c>
      <c r="I422" s="105"/>
      <c r="J422" s="105"/>
      <c r="K422" s="105"/>
    </row>
    <row r="423" spans="1:11" x14ac:dyDescent="0.25">
      <c r="A423" s="10">
        <v>880424</v>
      </c>
      <c r="B423" s="296" t="s">
        <v>2102</v>
      </c>
      <c r="C423" s="287" t="s">
        <v>798</v>
      </c>
      <c r="D423" s="311">
        <v>59</v>
      </c>
      <c r="E423" s="287">
        <v>68</v>
      </c>
      <c r="F423" s="5">
        <v>8</v>
      </c>
      <c r="G423" s="48" t="s">
        <v>2537</v>
      </c>
      <c r="H423" s="1" t="s">
        <v>2538</v>
      </c>
    </row>
    <row r="424" spans="1:11" x14ac:dyDescent="0.25">
      <c r="A424" s="284">
        <v>880425</v>
      </c>
      <c r="B424" s="296" t="s">
        <v>2104</v>
      </c>
      <c r="C424" s="10" t="s">
        <v>798</v>
      </c>
      <c r="D424" s="139">
        <f>--10</f>
        <v>10</v>
      </c>
      <c r="E424" s="10">
        <v>61</v>
      </c>
      <c r="F424" s="1">
        <v>3</v>
      </c>
      <c r="G424" s="2" t="s">
        <v>425</v>
      </c>
      <c r="H424" s="1" t="s">
        <v>426</v>
      </c>
      <c r="I424" s="105"/>
      <c r="J424" s="105"/>
      <c r="K424" s="105"/>
    </row>
    <row r="425" spans="1:11" x14ac:dyDescent="0.25">
      <c r="A425" s="10">
        <v>880426</v>
      </c>
      <c r="B425" s="296" t="s">
        <v>1623</v>
      </c>
      <c r="C425" s="10" t="s">
        <v>801</v>
      </c>
      <c r="D425" s="139">
        <f>--111</f>
        <v>111</v>
      </c>
      <c r="E425" s="10">
        <v>23</v>
      </c>
      <c r="F425" s="1">
        <f>9</f>
        <v>9</v>
      </c>
      <c r="G425" s="2" t="s">
        <v>427</v>
      </c>
      <c r="H425" s="1" t="s">
        <v>428</v>
      </c>
    </row>
    <row r="426" spans="1:11" x14ac:dyDescent="0.25">
      <c r="A426" s="284">
        <v>880427</v>
      </c>
      <c r="B426" s="296" t="s">
        <v>2105</v>
      </c>
      <c r="C426" s="10" t="s">
        <v>797</v>
      </c>
      <c r="D426" s="139">
        <f>246</f>
        <v>246</v>
      </c>
      <c r="E426" s="10">
        <v>65</v>
      </c>
      <c r="F426" s="1">
        <f>8</f>
        <v>8</v>
      </c>
      <c r="G426" s="2" t="s">
        <v>429</v>
      </c>
      <c r="H426" s="1" t="s">
        <v>430</v>
      </c>
    </row>
    <row r="427" spans="1:11" x14ac:dyDescent="0.25">
      <c r="A427" s="10">
        <v>880428</v>
      </c>
      <c r="B427" s="296" t="s">
        <v>2106</v>
      </c>
      <c r="C427" s="10" t="s">
        <v>800</v>
      </c>
      <c r="D427" s="139">
        <f>--216</f>
        <v>216</v>
      </c>
      <c r="E427" s="10">
        <v>65</v>
      </c>
      <c r="F427" s="1">
        <f>3</f>
        <v>3</v>
      </c>
      <c r="G427" s="2" t="s">
        <v>431</v>
      </c>
      <c r="H427" s="1" t="s">
        <v>432</v>
      </c>
    </row>
    <row r="428" spans="1:11" x14ac:dyDescent="0.25">
      <c r="A428" s="284">
        <v>880429</v>
      </c>
      <c r="B428" s="296" t="s">
        <v>2107</v>
      </c>
      <c r="C428" s="10" t="s">
        <v>798</v>
      </c>
      <c r="D428" s="139">
        <v>51</v>
      </c>
      <c r="E428" s="10">
        <v>66</v>
      </c>
      <c r="F428" s="1">
        <v>5</v>
      </c>
      <c r="G428" s="2" t="s">
        <v>1086</v>
      </c>
      <c r="H428" s="1" t="s">
        <v>1043</v>
      </c>
    </row>
    <row r="429" spans="1:11" x14ac:dyDescent="0.25">
      <c r="A429" s="10">
        <v>880430</v>
      </c>
      <c r="B429" s="296" t="s">
        <v>2108</v>
      </c>
      <c r="C429" s="10" t="s">
        <v>799</v>
      </c>
      <c r="D429" s="139">
        <f>--115</f>
        <v>115</v>
      </c>
      <c r="E429" s="10">
        <v>64</v>
      </c>
      <c r="F429" s="1">
        <f>1</f>
        <v>1</v>
      </c>
      <c r="G429" s="2" t="s">
        <v>433</v>
      </c>
      <c r="H429" s="1" t="s">
        <v>421</v>
      </c>
    </row>
    <row r="430" spans="1:11" x14ac:dyDescent="0.25">
      <c r="A430" s="284">
        <v>880431</v>
      </c>
      <c r="B430" s="296" t="s">
        <v>2109</v>
      </c>
      <c r="C430" s="10" t="s">
        <v>799</v>
      </c>
      <c r="D430" s="139">
        <f>--116</f>
        <v>116</v>
      </c>
      <c r="E430" s="10">
        <v>22</v>
      </c>
      <c r="F430" s="1">
        <f>2</f>
        <v>2</v>
      </c>
      <c r="G430" s="2" t="s">
        <v>434</v>
      </c>
      <c r="H430" s="1" t="s">
        <v>103</v>
      </c>
    </row>
    <row r="431" spans="1:11" x14ac:dyDescent="0.25">
      <c r="A431" s="10">
        <v>880432</v>
      </c>
      <c r="B431" s="296" t="s">
        <v>2110</v>
      </c>
      <c r="C431" s="10" t="s">
        <v>797</v>
      </c>
      <c r="D431" s="139">
        <v>50</v>
      </c>
      <c r="E431" s="10">
        <v>25</v>
      </c>
      <c r="F431" s="1">
        <v>8</v>
      </c>
      <c r="G431" s="2" t="s">
        <v>435</v>
      </c>
      <c r="H431" s="1" t="s">
        <v>436</v>
      </c>
    </row>
    <row r="432" spans="1:11" x14ac:dyDescent="0.25">
      <c r="A432" s="160">
        <v>880433</v>
      </c>
      <c r="B432" s="296" t="s">
        <v>2233</v>
      </c>
      <c r="C432" s="10" t="s">
        <v>799</v>
      </c>
      <c r="D432" s="139">
        <f>--63</f>
        <v>63</v>
      </c>
      <c r="E432" s="10">
        <v>6</v>
      </c>
      <c r="F432" s="1">
        <f>3</f>
        <v>3</v>
      </c>
      <c r="G432" s="2" t="s">
        <v>437</v>
      </c>
      <c r="H432" s="1" t="s">
        <v>357</v>
      </c>
      <c r="I432" s="105"/>
      <c r="J432" s="105"/>
      <c r="K432" s="105"/>
    </row>
    <row r="433" spans="1:12" x14ac:dyDescent="0.25">
      <c r="A433" s="286">
        <v>880434</v>
      </c>
      <c r="B433" s="296" t="s">
        <v>2113</v>
      </c>
      <c r="C433" s="10" t="s">
        <v>801</v>
      </c>
      <c r="D433" s="139">
        <v>33</v>
      </c>
      <c r="E433" s="10">
        <v>2</v>
      </c>
      <c r="F433" s="1">
        <v>1</v>
      </c>
      <c r="G433" s="2" t="s">
        <v>1047</v>
      </c>
      <c r="H433" s="1" t="s">
        <v>1048</v>
      </c>
      <c r="J433" s="214" t="s">
        <v>2112</v>
      </c>
      <c r="K433" s="214"/>
      <c r="L433" s="214"/>
    </row>
    <row r="434" spans="1:12" x14ac:dyDescent="0.25">
      <c r="A434" s="284">
        <v>880435</v>
      </c>
      <c r="B434" s="296" t="s">
        <v>2114</v>
      </c>
      <c r="C434" s="10" t="s">
        <v>797</v>
      </c>
      <c r="D434" s="139">
        <v>103</v>
      </c>
      <c r="E434" s="10">
        <v>4</v>
      </c>
      <c r="F434" s="1">
        <v>5</v>
      </c>
      <c r="G434" s="2" t="s">
        <v>2289</v>
      </c>
      <c r="H434" s="1" t="s">
        <v>1100</v>
      </c>
    </row>
    <row r="435" spans="1:12" x14ac:dyDescent="0.25">
      <c r="A435" s="10">
        <v>880436</v>
      </c>
      <c r="B435" s="296" t="s">
        <v>2111</v>
      </c>
      <c r="C435" s="10" t="s">
        <v>799</v>
      </c>
      <c r="D435" s="139">
        <v>42</v>
      </c>
      <c r="E435" s="10">
        <v>49</v>
      </c>
      <c r="F435" s="1">
        <v>1</v>
      </c>
      <c r="G435" s="2" t="s">
        <v>1963</v>
      </c>
      <c r="H435" s="1" t="s">
        <v>1964</v>
      </c>
    </row>
    <row r="436" spans="1:12" x14ac:dyDescent="0.25">
      <c r="A436" s="286">
        <v>880437</v>
      </c>
      <c r="B436" s="296" t="s">
        <v>2115</v>
      </c>
      <c r="C436" s="10" t="s">
        <v>801</v>
      </c>
      <c r="D436" s="139">
        <v>33</v>
      </c>
      <c r="E436" s="10">
        <v>2</v>
      </c>
      <c r="F436" s="1">
        <v>1</v>
      </c>
      <c r="G436" s="2" t="s">
        <v>1047</v>
      </c>
      <c r="H436" s="1" t="s">
        <v>1048</v>
      </c>
      <c r="J436" s="107" t="s">
        <v>1639</v>
      </c>
      <c r="K436" s="107"/>
      <c r="L436" s="107"/>
    </row>
    <row r="437" spans="1:12" x14ac:dyDescent="0.25">
      <c r="A437" s="10">
        <v>880438</v>
      </c>
      <c r="B437" s="296" t="s">
        <v>2116</v>
      </c>
      <c r="C437" s="10" t="s">
        <v>798</v>
      </c>
      <c r="D437" s="139">
        <f>94</f>
        <v>94</v>
      </c>
      <c r="E437" s="10">
        <v>70</v>
      </c>
      <c r="F437" s="1">
        <f>2</f>
        <v>2</v>
      </c>
      <c r="G437" s="2" t="s">
        <v>439</v>
      </c>
      <c r="H437" s="1" t="s">
        <v>440</v>
      </c>
    </row>
    <row r="438" spans="1:12" x14ac:dyDescent="0.25">
      <c r="A438" s="284">
        <v>880439</v>
      </c>
      <c r="B438" s="296" t="s">
        <v>2117</v>
      </c>
      <c r="C438" s="10" t="s">
        <v>799</v>
      </c>
      <c r="D438" s="139">
        <f>53</f>
        <v>53</v>
      </c>
      <c r="E438" s="10">
        <v>8</v>
      </c>
      <c r="F438" s="1">
        <f>1</f>
        <v>1</v>
      </c>
      <c r="G438" s="2" t="s">
        <v>441</v>
      </c>
      <c r="H438" s="1" t="s">
        <v>442</v>
      </c>
    </row>
    <row r="439" spans="1:12" x14ac:dyDescent="0.25">
      <c r="A439" s="10">
        <v>880440</v>
      </c>
      <c r="B439" s="296" t="s">
        <v>2118</v>
      </c>
      <c r="C439" s="10" t="s">
        <v>797</v>
      </c>
      <c r="D439" s="139">
        <f>139</f>
        <v>139</v>
      </c>
      <c r="E439" s="10">
        <v>22</v>
      </c>
      <c r="F439" s="1">
        <f>4</f>
        <v>4</v>
      </c>
      <c r="G439" s="2" t="s">
        <v>443</v>
      </c>
      <c r="H439" s="1" t="s">
        <v>444</v>
      </c>
    </row>
    <row r="440" spans="1:12" x14ac:dyDescent="0.25">
      <c r="A440" s="284">
        <v>880441</v>
      </c>
      <c r="B440" s="296" t="s">
        <v>2119</v>
      </c>
      <c r="C440" s="10" t="s">
        <v>799</v>
      </c>
      <c r="D440" s="139">
        <f>73</f>
        <v>73</v>
      </c>
      <c r="E440" s="10">
        <v>10</v>
      </c>
      <c r="F440" s="1">
        <f>3</f>
        <v>3</v>
      </c>
      <c r="G440" s="2" t="s">
        <v>445</v>
      </c>
      <c r="H440" s="1" t="s">
        <v>72</v>
      </c>
    </row>
    <row r="441" spans="1:12" x14ac:dyDescent="0.25">
      <c r="A441" s="10">
        <v>880442</v>
      </c>
      <c r="B441" s="296" t="s">
        <v>2120</v>
      </c>
      <c r="C441" s="10" t="s">
        <v>800</v>
      </c>
      <c r="D441" s="139">
        <v>237</v>
      </c>
      <c r="E441" s="10">
        <v>62</v>
      </c>
      <c r="F441" s="1">
        <v>5</v>
      </c>
      <c r="G441" s="2" t="s">
        <v>446</v>
      </c>
      <c r="H441" s="1" t="s">
        <v>447</v>
      </c>
    </row>
    <row r="442" spans="1:12" x14ac:dyDescent="0.25">
      <c r="A442" s="284">
        <v>880443</v>
      </c>
      <c r="B442" s="296" t="s">
        <v>2121</v>
      </c>
      <c r="C442" s="10" t="s">
        <v>797</v>
      </c>
      <c r="D442" s="139">
        <v>76</v>
      </c>
      <c r="E442" s="10">
        <v>27</v>
      </c>
      <c r="F442" s="1">
        <v>6</v>
      </c>
      <c r="G442" s="2" t="s">
        <v>2484</v>
      </c>
      <c r="H442" s="1" t="s">
        <v>1784</v>
      </c>
    </row>
    <row r="443" spans="1:12" x14ac:dyDescent="0.25">
      <c r="A443" s="10">
        <v>880444</v>
      </c>
      <c r="B443" s="296" t="s">
        <v>2122</v>
      </c>
      <c r="C443" s="10" t="s">
        <v>797</v>
      </c>
      <c r="D443" s="139">
        <v>96</v>
      </c>
      <c r="E443" s="10">
        <v>30</v>
      </c>
      <c r="F443" s="1">
        <v>6</v>
      </c>
      <c r="G443" s="2" t="s">
        <v>526</v>
      </c>
      <c r="H443" s="1" t="s">
        <v>1436</v>
      </c>
    </row>
    <row r="444" spans="1:12" x14ac:dyDescent="0.25">
      <c r="A444" s="160">
        <v>880445</v>
      </c>
      <c r="B444" s="296" t="s">
        <v>2123</v>
      </c>
      <c r="C444" s="10" t="s">
        <v>797</v>
      </c>
      <c r="D444" s="139">
        <v>101</v>
      </c>
      <c r="E444" s="10">
        <v>24</v>
      </c>
      <c r="F444" s="1">
        <v>10</v>
      </c>
      <c r="G444" s="2" t="s">
        <v>1009</v>
      </c>
      <c r="H444" s="1" t="s">
        <v>1010</v>
      </c>
      <c r="J444" s="180"/>
      <c r="K444" s="105"/>
      <c r="L444" s="180"/>
    </row>
    <row r="445" spans="1:12" x14ac:dyDescent="0.25">
      <c r="A445" s="10">
        <v>880446</v>
      </c>
      <c r="B445" s="296" t="s">
        <v>2124</v>
      </c>
      <c r="C445" s="10" t="s">
        <v>800</v>
      </c>
      <c r="D445" s="139">
        <f>190</f>
        <v>190</v>
      </c>
      <c r="E445" s="10">
        <v>26</v>
      </c>
      <c r="F445" s="1">
        <f>4</f>
        <v>4</v>
      </c>
      <c r="G445" s="2" t="s">
        <v>448</v>
      </c>
      <c r="H445" s="1" t="s">
        <v>449</v>
      </c>
    </row>
    <row r="446" spans="1:12" x14ac:dyDescent="0.25">
      <c r="A446" s="284">
        <v>880447</v>
      </c>
      <c r="B446" s="296" t="s">
        <v>2125</v>
      </c>
      <c r="C446" s="10" t="s">
        <v>798</v>
      </c>
      <c r="D446" s="139">
        <f>83</f>
        <v>83</v>
      </c>
      <c r="E446" s="10">
        <v>69</v>
      </c>
      <c r="F446" s="1">
        <f>2</f>
        <v>2</v>
      </c>
      <c r="G446" s="2" t="s">
        <v>450</v>
      </c>
      <c r="H446" s="1" t="s">
        <v>430</v>
      </c>
    </row>
    <row r="447" spans="1:12" x14ac:dyDescent="0.25">
      <c r="A447" s="140">
        <v>880448</v>
      </c>
      <c r="B447" s="296" t="s">
        <v>2034</v>
      </c>
      <c r="C447" s="10" t="s">
        <v>799</v>
      </c>
      <c r="D447" s="139">
        <f>207</f>
        <v>207</v>
      </c>
      <c r="E447" s="10">
        <v>62</v>
      </c>
      <c r="F447" s="1">
        <f>5</f>
        <v>5</v>
      </c>
      <c r="G447" s="2" t="s">
        <v>451</v>
      </c>
      <c r="H447" s="1" t="s">
        <v>452</v>
      </c>
      <c r="I447" s="105"/>
      <c r="J447" s="105"/>
      <c r="K447" s="105"/>
    </row>
    <row r="448" spans="1:12" x14ac:dyDescent="0.25">
      <c r="A448" s="284">
        <v>880449</v>
      </c>
      <c r="B448" s="138" t="s">
        <v>2035</v>
      </c>
      <c r="C448" s="10" t="s">
        <v>797</v>
      </c>
      <c r="D448" s="139">
        <f>136</f>
        <v>136</v>
      </c>
      <c r="E448" s="10">
        <v>21</v>
      </c>
      <c r="F448" s="1">
        <f>4</f>
        <v>4</v>
      </c>
      <c r="G448" s="2" t="s">
        <v>453</v>
      </c>
      <c r="H448" s="1" t="s">
        <v>454</v>
      </c>
    </row>
    <row r="449" spans="1:11" x14ac:dyDescent="0.25">
      <c r="A449" s="10">
        <v>880450</v>
      </c>
      <c r="B449" s="138" t="s">
        <v>2036</v>
      </c>
      <c r="C449" s="10" t="s">
        <v>801</v>
      </c>
      <c r="D449" s="139">
        <v>38</v>
      </c>
      <c r="E449" s="10">
        <v>25</v>
      </c>
      <c r="F449" s="1">
        <v>7</v>
      </c>
      <c r="G449" s="2" t="s">
        <v>2402</v>
      </c>
      <c r="H449" s="1" t="s">
        <v>767</v>
      </c>
    </row>
    <row r="450" spans="1:11" x14ac:dyDescent="0.25">
      <c r="A450" s="274">
        <v>880451</v>
      </c>
      <c r="B450" s="138" t="s">
        <v>2037</v>
      </c>
      <c r="C450" s="271" t="s">
        <v>801</v>
      </c>
      <c r="D450" s="304">
        <v>272</v>
      </c>
      <c r="E450" s="271">
        <v>49</v>
      </c>
      <c r="F450" s="3">
        <v>1</v>
      </c>
      <c r="G450" s="4" t="s">
        <v>1039</v>
      </c>
      <c r="H450" s="3" t="s">
        <v>1040</v>
      </c>
      <c r="I450" s="4"/>
      <c r="J450" s="4"/>
      <c r="K450" s="4"/>
    </row>
    <row r="451" spans="1:11" x14ac:dyDescent="0.25">
      <c r="A451" s="10">
        <v>880452</v>
      </c>
      <c r="B451" s="138" t="s">
        <v>2038</v>
      </c>
      <c r="C451" s="10" t="s">
        <v>799</v>
      </c>
      <c r="D451" s="139">
        <f>121</f>
        <v>121</v>
      </c>
      <c r="E451" s="10">
        <v>62</v>
      </c>
      <c r="F451" s="1">
        <f>3</f>
        <v>3</v>
      </c>
      <c r="G451" s="2" t="s">
        <v>789</v>
      </c>
      <c r="H451" s="1" t="s">
        <v>455</v>
      </c>
    </row>
    <row r="452" spans="1:11" x14ac:dyDescent="0.25">
      <c r="A452" s="284">
        <v>880453</v>
      </c>
      <c r="B452" s="138" t="s">
        <v>2039</v>
      </c>
      <c r="C452" s="10" t="s">
        <v>801</v>
      </c>
      <c r="D452" s="139">
        <f>32</f>
        <v>32</v>
      </c>
      <c r="E452" s="10">
        <v>22</v>
      </c>
      <c r="F452" s="1">
        <f>8</f>
        <v>8</v>
      </c>
      <c r="G452" s="2" t="s">
        <v>456</v>
      </c>
      <c r="H452" s="1" t="s">
        <v>457</v>
      </c>
    </row>
    <row r="453" spans="1:11" x14ac:dyDescent="0.25">
      <c r="A453" s="10">
        <v>880454</v>
      </c>
      <c r="B453" s="138" t="s">
        <v>2126</v>
      </c>
      <c r="C453" s="10" t="s">
        <v>800</v>
      </c>
      <c r="D453" s="139">
        <f>216</f>
        <v>216</v>
      </c>
      <c r="E453" s="10">
        <v>61</v>
      </c>
      <c r="F453" s="1">
        <f>10</f>
        <v>10</v>
      </c>
      <c r="G453" s="2" t="s">
        <v>458</v>
      </c>
      <c r="H453" s="1" t="s">
        <v>213</v>
      </c>
    </row>
    <row r="454" spans="1:11" x14ac:dyDescent="0.25">
      <c r="A454" s="284">
        <v>880455</v>
      </c>
      <c r="B454" s="138" t="s">
        <v>2041</v>
      </c>
      <c r="C454" s="10" t="s">
        <v>799</v>
      </c>
      <c r="D454" s="139">
        <v>250</v>
      </c>
      <c r="E454" s="10">
        <v>66</v>
      </c>
      <c r="F454" s="1">
        <v>2</v>
      </c>
      <c r="G454" s="2" t="s">
        <v>2341</v>
      </c>
      <c r="H454" s="1" t="s">
        <v>2342</v>
      </c>
    </row>
    <row r="455" spans="1:11" x14ac:dyDescent="0.25">
      <c r="A455" s="10">
        <v>880456</v>
      </c>
      <c r="B455" s="138" t="s">
        <v>2040</v>
      </c>
      <c r="C455" s="10" t="s">
        <v>798</v>
      </c>
      <c r="D455" s="139">
        <f>68</f>
        <v>68</v>
      </c>
      <c r="E455" s="10">
        <v>67</v>
      </c>
      <c r="F455" s="1">
        <f>4</f>
        <v>4</v>
      </c>
      <c r="G455" s="2" t="s">
        <v>461</v>
      </c>
      <c r="H455" s="1" t="s">
        <v>252</v>
      </c>
    </row>
    <row r="456" spans="1:11" x14ac:dyDescent="0.25">
      <c r="A456" s="284">
        <v>880457</v>
      </c>
      <c r="B456" s="138" t="s">
        <v>2042</v>
      </c>
      <c r="C456" s="10" t="s">
        <v>800</v>
      </c>
      <c r="D456" s="139">
        <v>260</v>
      </c>
      <c r="E456" s="10">
        <v>63</v>
      </c>
      <c r="F456" s="1">
        <v>5</v>
      </c>
      <c r="G456" s="2" t="s">
        <v>2336</v>
      </c>
      <c r="H456" s="1" t="s">
        <v>2337</v>
      </c>
    </row>
    <row r="457" spans="1:11" x14ac:dyDescent="0.25">
      <c r="A457" s="10">
        <v>880458</v>
      </c>
      <c r="B457" s="138" t="s">
        <v>2033</v>
      </c>
      <c r="C457" s="10" t="s">
        <v>797</v>
      </c>
      <c r="D457" s="139">
        <f>190</f>
        <v>190</v>
      </c>
      <c r="E457" s="10">
        <v>68</v>
      </c>
      <c r="F457" s="1">
        <f>6</f>
        <v>6</v>
      </c>
      <c r="G457" s="2" t="s">
        <v>463</v>
      </c>
      <c r="H457" s="1" t="s">
        <v>464</v>
      </c>
    </row>
    <row r="458" spans="1:11" x14ac:dyDescent="0.25">
      <c r="A458" s="284">
        <v>880459</v>
      </c>
      <c r="B458" s="138" t="s">
        <v>2043</v>
      </c>
      <c r="C458" s="10" t="s">
        <v>797</v>
      </c>
      <c r="D458" s="139">
        <v>183</v>
      </c>
      <c r="E458" s="10">
        <v>28</v>
      </c>
      <c r="F458" s="1">
        <v>9</v>
      </c>
      <c r="G458" s="2" t="s">
        <v>1431</v>
      </c>
      <c r="H458" s="1" t="s">
        <v>1430</v>
      </c>
    </row>
    <row r="459" spans="1:11" x14ac:dyDescent="0.25">
      <c r="A459" s="10">
        <v>880460</v>
      </c>
      <c r="B459" s="138" t="s">
        <v>2044</v>
      </c>
      <c r="C459" s="10" t="s">
        <v>799</v>
      </c>
      <c r="D459" s="139">
        <f>66</f>
        <v>66</v>
      </c>
      <c r="E459" s="10">
        <v>10</v>
      </c>
      <c r="F459" s="1">
        <f>1</f>
        <v>1</v>
      </c>
      <c r="G459" s="2" t="s">
        <v>465</v>
      </c>
      <c r="H459" s="1" t="s">
        <v>466</v>
      </c>
    </row>
    <row r="460" spans="1:11" x14ac:dyDescent="0.25">
      <c r="A460" s="284">
        <v>880461</v>
      </c>
      <c r="B460" s="138" t="s">
        <v>2045</v>
      </c>
      <c r="C460" s="10" t="s">
        <v>797</v>
      </c>
      <c r="D460" s="139">
        <f>66</f>
        <v>66</v>
      </c>
      <c r="E460" s="10">
        <v>8</v>
      </c>
      <c r="F460" s="1">
        <v>2</v>
      </c>
      <c r="G460" s="2" t="s">
        <v>467</v>
      </c>
      <c r="H460" s="1" t="s">
        <v>351</v>
      </c>
    </row>
    <row r="461" spans="1:11" x14ac:dyDescent="0.25">
      <c r="A461" s="10">
        <v>880462</v>
      </c>
      <c r="B461" s="138" t="s">
        <v>2046</v>
      </c>
      <c r="C461" s="10" t="s">
        <v>800</v>
      </c>
      <c r="D461" s="139">
        <v>210</v>
      </c>
      <c r="E461" s="10">
        <v>42</v>
      </c>
      <c r="F461" s="1">
        <v>5</v>
      </c>
      <c r="G461" s="2" t="s">
        <v>2419</v>
      </c>
      <c r="H461" s="1" t="s">
        <v>2420</v>
      </c>
    </row>
    <row r="462" spans="1:11" x14ac:dyDescent="0.25">
      <c r="A462" s="284">
        <v>880463</v>
      </c>
      <c r="B462" s="138" t="s">
        <v>2047</v>
      </c>
      <c r="C462" s="10" t="s">
        <v>797</v>
      </c>
      <c r="D462" s="139">
        <f>240</f>
        <v>240</v>
      </c>
      <c r="E462" s="10">
        <v>62</v>
      </c>
      <c r="F462" s="1">
        <f>3</f>
        <v>3</v>
      </c>
      <c r="G462" s="2" t="s">
        <v>468</v>
      </c>
      <c r="H462" s="1" t="s">
        <v>469</v>
      </c>
    </row>
    <row r="463" spans="1:11" x14ac:dyDescent="0.25">
      <c r="A463" s="10">
        <v>880464</v>
      </c>
      <c r="B463" s="138" t="s">
        <v>2048</v>
      </c>
      <c r="C463" s="10" t="s">
        <v>799</v>
      </c>
      <c r="D463" s="139">
        <f>194</f>
        <v>194</v>
      </c>
      <c r="E463" s="10">
        <v>68</v>
      </c>
      <c r="F463" s="1">
        <f>2</f>
        <v>2</v>
      </c>
      <c r="G463" s="2" t="s">
        <v>470</v>
      </c>
      <c r="H463" s="1" t="s">
        <v>375</v>
      </c>
    </row>
    <row r="464" spans="1:11" x14ac:dyDescent="0.25">
      <c r="A464" s="284">
        <v>880465</v>
      </c>
      <c r="B464" s="138" t="s">
        <v>2127</v>
      </c>
      <c r="C464" s="10" t="s">
        <v>797</v>
      </c>
      <c r="D464" s="139">
        <f>125</f>
        <v>125</v>
      </c>
      <c r="E464" s="10">
        <v>41</v>
      </c>
      <c r="F464" s="1">
        <f>3</f>
        <v>3</v>
      </c>
      <c r="G464" s="2" t="s">
        <v>471</v>
      </c>
      <c r="H464" s="1" t="s">
        <v>472</v>
      </c>
    </row>
    <row r="465" spans="1:12" x14ac:dyDescent="0.25">
      <c r="A465" s="10">
        <v>880466</v>
      </c>
      <c r="B465" s="138" t="s">
        <v>2050</v>
      </c>
      <c r="C465" s="10" t="s">
        <v>797</v>
      </c>
      <c r="D465" s="139">
        <f>75</f>
        <v>75</v>
      </c>
      <c r="E465" s="10">
        <v>30</v>
      </c>
      <c r="F465" s="1">
        <f>10</f>
        <v>10</v>
      </c>
      <c r="G465" s="2" t="s">
        <v>473</v>
      </c>
      <c r="H465" s="1" t="s">
        <v>464</v>
      </c>
    </row>
    <row r="466" spans="1:12" x14ac:dyDescent="0.25">
      <c r="A466" s="284">
        <v>880467</v>
      </c>
      <c r="B466" s="138" t="s">
        <v>2051</v>
      </c>
      <c r="C466" s="10" t="s">
        <v>797</v>
      </c>
      <c r="D466" s="139">
        <f>45</f>
        <v>45</v>
      </c>
      <c r="E466" s="10">
        <v>23</v>
      </c>
      <c r="F466" s="1">
        <f>9</f>
        <v>9</v>
      </c>
      <c r="G466" s="2" t="s">
        <v>785</v>
      </c>
      <c r="H466" s="1" t="s">
        <v>474</v>
      </c>
    </row>
    <row r="467" spans="1:12" x14ac:dyDescent="0.25">
      <c r="A467" s="10">
        <v>880468</v>
      </c>
      <c r="B467" s="138" t="s">
        <v>2049</v>
      </c>
      <c r="C467" s="10" t="s">
        <v>797</v>
      </c>
      <c r="D467" s="139">
        <v>235</v>
      </c>
      <c r="E467" s="10">
        <v>61</v>
      </c>
      <c r="F467" s="1">
        <v>2</v>
      </c>
      <c r="G467" s="2" t="s">
        <v>1878</v>
      </c>
      <c r="H467" s="1" t="s">
        <v>1043</v>
      </c>
    </row>
    <row r="468" spans="1:12" x14ac:dyDescent="0.25">
      <c r="A468" s="284">
        <v>880469</v>
      </c>
      <c r="B468" s="138" t="s">
        <v>2052</v>
      </c>
      <c r="C468" s="10" t="s">
        <v>799</v>
      </c>
      <c r="D468" s="139">
        <f>82</f>
        <v>82</v>
      </c>
      <c r="E468" s="10">
        <v>9</v>
      </c>
      <c r="F468" s="1">
        <f>10</f>
        <v>10</v>
      </c>
      <c r="G468" s="2" t="s">
        <v>475</v>
      </c>
      <c r="H468" s="1" t="s">
        <v>476</v>
      </c>
    </row>
    <row r="469" spans="1:12" x14ac:dyDescent="0.25">
      <c r="A469" s="10">
        <v>880470</v>
      </c>
      <c r="B469" s="138" t="s">
        <v>2053</v>
      </c>
      <c r="C469" s="10" t="s">
        <v>799</v>
      </c>
      <c r="D469" s="139">
        <f>283</f>
        <v>283</v>
      </c>
      <c r="E469" s="10">
        <v>67</v>
      </c>
      <c r="F469" s="1">
        <f>10</f>
        <v>10</v>
      </c>
      <c r="G469" s="2" t="s">
        <v>477</v>
      </c>
      <c r="H469" s="1" t="s">
        <v>478</v>
      </c>
    </row>
    <row r="470" spans="1:12" x14ac:dyDescent="0.25">
      <c r="A470" s="284">
        <v>880471</v>
      </c>
      <c r="B470" s="138" t="s">
        <v>2054</v>
      </c>
      <c r="C470" s="142" t="s">
        <v>706</v>
      </c>
      <c r="D470" s="312"/>
    </row>
    <row r="471" spans="1:12" x14ac:dyDescent="0.25">
      <c r="A471" s="10">
        <v>880472</v>
      </c>
      <c r="B471" s="138" t="s">
        <v>2055</v>
      </c>
      <c r="C471" s="10" t="s">
        <v>800</v>
      </c>
      <c r="D471" s="139">
        <v>246</v>
      </c>
      <c r="E471" s="10">
        <v>63</v>
      </c>
      <c r="F471" s="1">
        <v>4</v>
      </c>
      <c r="G471" s="2" t="s">
        <v>2332</v>
      </c>
      <c r="H471" s="1" t="s">
        <v>2333</v>
      </c>
    </row>
    <row r="472" spans="1:12" x14ac:dyDescent="0.25">
      <c r="A472" s="284">
        <v>880473</v>
      </c>
      <c r="B472" s="138" t="s">
        <v>2056</v>
      </c>
      <c r="C472" s="10" t="s">
        <v>799</v>
      </c>
      <c r="D472" s="139">
        <f>21</f>
        <v>21</v>
      </c>
      <c r="E472" s="10">
        <v>5</v>
      </c>
      <c r="F472" s="1">
        <v>3</v>
      </c>
      <c r="G472" s="2" t="s">
        <v>479</v>
      </c>
      <c r="H472" s="1" t="s">
        <v>424</v>
      </c>
    </row>
    <row r="473" spans="1:12" x14ac:dyDescent="0.25">
      <c r="A473" s="287">
        <v>880474</v>
      </c>
      <c r="B473" s="138" t="s">
        <v>2057</v>
      </c>
      <c r="C473" s="287" t="s">
        <v>799</v>
      </c>
      <c r="D473" s="311">
        <f>213</f>
        <v>213</v>
      </c>
      <c r="E473" s="10">
        <v>65</v>
      </c>
      <c r="F473" s="23">
        <f>7</f>
        <v>7</v>
      </c>
      <c r="G473" s="6" t="s">
        <v>480</v>
      </c>
      <c r="H473" s="5" t="s">
        <v>239</v>
      </c>
    </row>
    <row r="474" spans="1:12" x14ac:dyDescent="0.25">
      <c r="A474" s="284">
        <v>880475</v>
      </c>
      <c r="B474" s="138" t="s">
        <v>2058</v>
      </c>
      <c r="C474" s="287" t="s">
        <v>797</v>
      </c>
      <c r="D474" s="311">
        <v>18</v>
      </c>
      <c r="E474" s="10">
        <v>24</v>
      </c>
      <c r="F474" s="1">
        <v>8</v>
      </c>
      <c r="G474" s="2" t="s">
        <v>1537</v>
      </c>
      <c r="I474" s="105"/>
      <c r="J474" s="105"/>
      <c r="K474" s="105"/>
      <c r="L474" s="105"/>
    </row>
    <row r="475" spans="1:12" x14ac:dyDescent="0.25">
      <c r="A475" s="10">
        <v>880476</v>
      </c>
      <c r="B475" s="138" t="s">
        <v>2060</v>
      </c>
      <c r="C475" s="10" t="s">
        <v>797</v>
      </c>
      <c r="D475" s="139">
        <f>135</f>
        <v>135</v>
      </c>
      <c r="E475" s="10">
        <v>44</v>
      </c>
      <c r="F475" s="1">
        <f>5</f>
        <v>5</v>
      </c>
      <c r="G475" s="2" t="s">
        <v>481</v>
      </c>
      <c r="H475" s="1" t="s">
        <v>362</v>
      </c>
    </row>
    <row r="476" spans="1:12" x14ac:dyDescent="0.25">
      <c r="A476" s="284">
        <v>880477</v>
      </c>
      <c r="B476" s="138" t="s">
        <v>2059</v>
      </c>
      <c r="C476" s="10" t="s">
        <v>797</v>
      </c>
      <c r="D476" s="139">
        <v>27</v>
      </c>
      <c r="E476" s="10">
        <v>3</v>
      </c>
      <c r="F476" s="1">
        <v>2</v>
      </c>
      <c r="G476" s="2" t="s">
        <v>1049</v>
      </c>
    </row>
    <row r="477" spans="1:12" x14ac:dyDescent="0.25">
      <c r="A477" s="10">
        <v>880478</v>
      </c>
      <c r="B477" s="138" t="s">
        <v>2061</v>
      </c>
    </row>
    <row r="478" spans="1:12" x14ac:dyDescent="0.25">
      <c r="A478" s="284">
        <v>880479</v>
      </c>
      <c r="B478" s="138" t="s">
        <v>2062</v>
      </c>
      <c r="C478" s="10" t="s">
        <v>799</v>
      </c>
      <c r="D478" s="139">
        <v>15</v>
      </c>
      <c r="E478" s="10">
        <v>22</v>
      </c>
      <c r="F478" s="1">
        <v>9</v>
      </c>
      <c r="G478" s="2" t="s">
        <v>2506</v>
      </c>
      <c r="H478" s="1" t="s">
        <v>2507</v>
      </c>
    </row>
    <row r="479" spans="1:12" x14ac:dyDescent="0.25">
      <c r="A479" s="10">
        <v>880480</v>
      </c>
      <c r="B479" s="138" t="s">
        <v>2128</v>
      </c>
      <c r="C479" s="287" t="s">
        <v>798</v>
      </c>
      <c r="D479" s="311">
        <v>72</v>
      </c>
      <c r="E479" s="10">
        <v>8</v>
      </c>
      <c r="F479" s="1">
        <v>9</v>
      </c>
      <c r="G479" s="2" t="s">
        <v>1487</v>
      </c>
      <c r="H479" s="1" t="s">
        <v>1100</v>
      </c>
    </row>
    <row r="480" spans="1:12" x14ac:dyDescent="0.25">
      <c r="A480" s="284">
        <v>880481</v>
      </c>
      <c r="B480" s="138" t="s">
        <v>2129</v>
      </c>
      <c r="C480" s="10" t="s">
        <v>797</v>
      </c>
      <c r="D480" s="139">
        <f>143</f>
        <v>143</v>
      </c>
      <c r="E480" s="10">
        <v>41</v>
      </c>
      <c r="F480" s="1">
        <f>4</f>
        <v>4</v>
      </c>
      <c r="G480" s="2" t="s">
        <v>483</v>
      </c>
      <c r="H480" s="1" t="s">
        <v>728</v>
      </c>
      <c r="K480" s="105"/>
      <c r="L480" s="105"/>
    </row>
    <row r="481" spans="1:8" x14ac:dyDescent="0.25">
      <c r="A481" s="10">
        <v>880482</v>
      </c>
      <c r="B481" s="138" t="s">
        <v>2130</v>
      </c>
      <c r="C481" s="10" t="s">
        <v>798</v>
      </c>
      <c r="D481" s="139">
        <f>25</f>
        <v>25</v>
      </c>
      <c r="E481" s="10">
        <v>62</v>
      </c>
      <c r="F481" s="1">
        <f>8</f>
        <v>8</v>
      </c>
      <c r="G481" s="2" t="s">
        <v>166</v>
      </c>
      <c r="H481" s="1" t="s">
        <v>484</v>
      </c>
    </row>
    <row r="482" spans="1:8" x14ac:dyDescent="0.25">
      <c r="A482" s="284">
        <v>880483</v>
      </c>
      <c r="B482" s="138" t="s">
        <v>2131</v>
      </c>
      <c r="C482" s="10" t="s">
        <v>799</v>
      </c>
      <c r="D482" s="139">
        <f>25</f>
        <v>25</v>
      </c>
      <c r="E482" s="10">
        <v>41</v>
      </c>
      <c r="F482" s="1">
        <f>9</f>
        <v>9</v>
      </c>
      <c r="G482" s="2" t="s">
        <v>485</v>
      </c>
      <c r="H482" s="1" t="s">
        <v>389</v>
      </c>
    </row>
    <row r="483" spans="1:8" x14ac:dyDescent="0.25">
      <c r="A483" s="10">
        <v>880484</v>
      </c>
      <c r="B483" s="138" t="s">
        <v>2132</v>
      </c>
      <c r="C483" s="287" t="s">
        <v>800</v>
      </c>
      <c r="D483" s="311">
        <v>274</v>
      </c>
      <c r="E483" s="10">
        <v>68</v>
      </c>
      <c r="F483" s="1">
        <v>5</v>
      </c>
      <c r="G483" s="2" t="s">
        <v>1518</v>
      </c>
      <c r="H483" s="1" t="s">
        <v>1519</v>
      </c>
    </row>
    <row r="484" spans="1:8" x14ac:dyDescent="0.25">
      <c r="A484" s="284">
        <v>880485</v>
      </c>
      <c r="B484" s="138" t="s">
        <v>2133</v>
      </c>
      <c r="C484" s="10" t="s">
        <v>797</v>
      </c>
      <c r="D484" s="139">
        <f>172</f>
        <v>172</v>
      </c>
      <c r="E484" s="10">
        <v>30</v>
      </c>
      <c r="F484" s="1">
        <f>2</f>
        <v>2</v>
      </c>
      <c r="G484" s="2" t="s">
        <v>486</v>
      </c>
      <c r="H484" s="1" t="s">
        <v>287</v>
      </c>
    </row>
    <row r="485" spans="1:8" x14ac:dyDescent="0.25">
      <c r="A485" s="10">
        <v>880486</v>
      </c>
      <c r="B485" s="138" t="s">
        <v>2134</v>
      </c>
      <c r="C485" s="10" t="s">
        <v>800</v>
      </c>
      <c r="D485" s="139">
        <v>99</v>
      </c>
      <c r="E485" s="10">
        <v>6</v>
      </c>
      <c r="F485" s="1">
        <f>8</f>
        <v>8</v>
      </c>
      <c r="G485" s="2" t="s">
        <v>487</v>
      </c>
      <c r="H485" s="1" t="s">
        <v>488</v>
      </c>
    </row>
    <row r="486" spans="1:8" x14ac:dyDescent="0.25">
      <c r="A486" s="284">
        <v>880487</v>
      </c>
      <c r="B486" s="138" t="s">
        <v>2135</v>
      </c>
      <c r="C486" s="10" t="s">
        <v>800</v>
      </c>
      <c r="D486" s="139">
        <f>61</f>
        <v>61</v>
      </c>
      <c r="E486" s="10">
        <v>6</v>
      </c>
      <c r="F486" s="1">
        <f>7</f>
        <v>7</v>
      </c>
      <c r="G486" s="2" t="s">
        <v>489</v>
      </c>
      <c r="H486" s="1" t="s">
        <v>424</v>
      </c>
    </row>
    <row r="487" spans="1:8" x14ac:dyDescent="0.25">
      <c r="A487" s="10">
        <v>880488</v>
      </c>
      <c r="B487" s="138" t="s">
        <v>2136</v>
      </c>
      <c r="C487" s="10" t="s">
        <v>800</v>
      </c>
      <c r="D487" s="139">
        <f>281</f>
        <v>281</v>
      </c>
      <c r="E487" s="10">
        <v>70</v>
      </c>
      <c r="F487" s="1">
        <f>9</f>
        <v>9</v>
      </c>
      <c r="G487" s="2" t="s">
        <v>490</v>
      </c>
      <c r="H487" s="1" t="s">
        <v>110</v>
      </c>
    </row>
    <row r="488" spans="1:8" x14ac:dyDescent="0.25">
      <c r="A488" s="284">
        <v>880489</v>
      </c>
      <c r="B488" s="138" t="s">
        <v>2137</v>
      </c>
      <c r="C488" s="287" t="s">
        <v>799</v>
      </c>
      <c r="D488" s="311">
        <v>274</v>
      </c>
      <c r="E488" s="10">
        <v>49</v>
      </c>
      <c r="F488" s="1">
        <v>8</v>
      </c>
      <c r="G488" s="2" t="s">
        <v>1613</v>
      </c>
      <c r="H488" s="1" t="s">
        <v>688</v>
      </c>
    </row>
    <row r="489" spans="1:8" x14ac:dyDescent="0.25">
      <c r="A489" s="10">
        <v>880490</v>
      </c>
      <c r="B489" s="138" t="s">
        <v>2138</v>
      </c>
      <c r="C489" s="10" t="s">
        <v>797</v>
      </c>
      <c r="D489" s="139" t="s">
        <v>2474</v>
      </c>
      <c r="E489" s="10">
        <v>65</v>
      </c>
      <c r="F489" s="1">
        <v>7</v>
      </c>
      <c r="G489" s="2" t="s">
        <v>2475</v>
      </c>
      <c r="H489" s="1" t="s">
        <v>2476</v>
      </c>
    </row>
    <row r="490" spans="1:8" x14ac:dyDescent="0.25">
      <c r="A490" s="284">
        <v>880491</v>
      </c>
      <c r="B490" s="138" t="s">
        <v>2139</v>
      </c>
      <c r="C490" s="10" t="s">
        <v>800</v>
      </c>
      <c r="D490" s="139">
        <f>75</f>
        <v>75</v>
      </c>
      <c r="E490" s="10">
        <v>27</v>
      </c>
      <c r="F490" s="1">
        <f>9</f>
        <v>9</v>
      </c>
      <c r="G490" s="2" t="s">
        <v>491</v>
      </c>
      <c r="H490" s="1" t="s">
        <v>414</v>
      </c>
    </row>
    <row r="491" spans="1:8" x14ac:dyDescent="0.25">
      <c r="A491" s="271">
        <v>880492</v>
      </c>
      <c r="B491" s="138" t="s">
        <v>2140</v>
      </c>
      <c r="C491" s="10" t="s">
        <v>797</v>
      </c>
      <c r="D491" s="139">
        <v>140</v>
      </c>
      <c r="E491" s="10">
        <v>45</v>
      </c>
      <c r="F491" s="1">
        <v>4</v>
      </c>
      <c r="G491" s="2" t="s">
        <v>254</v>
      </c>
      <c r="H491" s="1" t="s">
        <v>1628</v>
      </c>
    </row>
    <row r="492" spans="1:8" x14ac:dyDescent="0.25">
      <c r="A492" s="284">
        <v>880493</v>
      </c>
      <c r="B492" s="138" t="s">
        <v>2141</v>
      </c>
      <c r="C492" s="10" t="s">
        <v>800</v>
      </c>
      <c r="D492" s="139">
        <f>228</f>
        <v>228</v>
      </c>
      <c r="E492" s="10">
        <v>63</v>
      </c>
      <c r="F492" s="1">
        <f>8</f>
        <v>8</v>
      </c>
      <c r="G492" s="2" t="s">
        <v>729</v>
      </c>
      <c r="H492" s="1" t="s">
        <v>492</v>
      </c>
    </row>
    <row r="493" spans="1:8" x14ac:dyDescent="0.25">
      <c r="A493" s="10">
        <v>880494</v>
      </c>
      <c r="B493" s="138" t="s">
        <v>2142</v>
      </c>
      <c r="C493" s="10" t="s">
        <v>797</v>
      </c>
      <c r="D493" s="139">
        <f>167</f>
        <v>167</v>
      </c>
      <c r="E493" s="10">
        <v>49</v>
      </c>
      <c r="F493" s="1">
        <f>5</f>
        <v>5</v>
      </c>
      <c r="G493" s="2" t="s">
        <v>493</v>
      </c>
      <c r="H493" s="1" t="s">
        <v>494</v>
      </c>
    </row>
    <row r="494" spans="1:8" x14ac:dyDescent="0.25">
      <c r="A494" s="284">
        <v>880495</v>
      </c>
      <c r="B494" s="138" t="s">
        <v>2143</v>
      </c>
      <c r="C494" s="10" t="s">
        <v>798</v>
      </c>
      <c r="D494" s="139">
        <v>76</v>
      </c>
      <c r="E494" s="10">
        <v>86</v>
      </c>
      <c r="F494" s="1">
        <v>1</v>
      </c>
      <c r="G494" s="2" t="s">
        <v>1895</v>
      </c>
      <c r="H494" s="1" t="s">
        <v>1965</v>
      </c>
    </row>
    <row r="495" spans="1:8" x14ac:dyDescent="0.25">
      <c r="A495" s="10">
        <v>880496</v>
      </c>
      <c r="B495" s="138" t="s">
        <v>2144</v>
      </c>
      <c r="C495" s="142" t="s">
        <v>801</v>
      </c>
      <c r="D495" s="311">
        <v>121</v>
      </c>
      <c r="E495" s="10">
        <v>43</v>
      </c>
      <c r="F495" s="1">
        <v>2</v>
      </c>
      <c r="G495" s="2" t="s">
        <v>1424</v>
      </c>
      <c r="H495" s="1" t="s">
        <v>1043</v>
      </c>
    </row>
    <row r="496" spans="1:8" x14ac:dyDescent="0.25">
      <c r="A496" s="284">
        <v>880497</v>
      </c>
      <c r="B496" s="138" t="s">
        <v>2145</v>
      </c>
      <c r="C496" s="10" t="s">
        <v>799</v>
      </c>
      <c r="D496" s="139">
        <f>277</f>
        <v>277</v>
      </c>
      <c r="E496" s="10">
        <v>46</v>
      </c>
      <c r="F496" s="1">
        <f>2</f>
        <v>2</v>
      </c>
      <c r="G496" s="2" t="s">
        <v>495</v>
      </c>
      <c r="H496" s="1" t="s">
        <v>496</v>
      </c>
    </row>
    <row r="497" spans="1:11" x14ac:dyDescent="0.25">
      <c r="A497" s="140">
        <v>880498</v>
      </c>
      <c r="B497" s="296" t="s">
        <v>2146</v>
      </c>
      <c r="C497" s="10" t="s">
        <v>800</v>
      </c>
      <c r="D497" s="139">
        <v>96</v>
      </c>
      <c r="E497" s="10">
        <v>29</v>
      </c>
      <c r="F497" s="1">
        <v>4</v>
      </c>
      <c r="G497" s="2" t="s">
        <v>1980</v>
      </c>
      <c r="H497" s="1" t="s">
        <v>1981</v>
      </c>
      <c r="I497" s="105"/>
      <c r="J497" s="105"/>
      <c r="K497" s="105"/>
    </row>
    <row r="498" spans="1:11" x14ac:dyDescent="0.25">
      <c r="A498" s="284">
        <v>880499</v>
      </c>
      <c r="B498" s="138" t="s">
        <v>2147</v>
      </c>
      <c r="C498" s="287" t="s">
        <v>799</v>
      </c>
      <c r="D498" s="311">
        <v>37</v>
      </c>
      <c r="E498" s="10">
        <v>1</v>
      </c>
      <c r="F498" s="1">
        <v>10</v>
      </c>
      <c r="G498" s="2" t="s">
        <v>930</v>
      </c>
      <c r="H498" s="1" t="s">
        <v>931</v>
      </c>
    </row>
    <row r="499" spans="1:11" x14ac:dyDescent="0.25">
      <c r="A499" s="272">
        <v>880500</v>
      </c>
      <c r="B499" s="138" t="s">
        <v>2148</v>
      </c>
      <c r="G499" s="146" t="s">
        <v>2308</v>
      </c>
    </row>
    <row r="500" spans="1:11" x14ac:dyDescent="0.25">
      <c r="A500" s="284">
        <v>880501</v>
      </c>
      <c r="B500" s="138" t="s">
        <v>2149</v>
      </c>
      <c r="C500" s="10" t="s">
        <v>800</v>
      </c>
      <c r="D500" s="139">
        <v>208</v>
      </c>
      <c r="E500" s="10">
        <v>41</v>
      </c>
      <c r="F500" s="1">
        <v>1</v>
      </c>
      <c r="G500" s="2" t="s">
        <v>497</v>
      </c>
    </row>
    <row r="501" spans="1:11" x14ac:dyDescent="0.25">
      <c r="A501" s="271">
        <v>880502</v>
      </c>
      <c r="B501" s="138" t="s">
        <v>2150</v>
      </c>
      <c r="C501" s="10" t="s">
        <v>800</v>
      </c>
      <c r="D501" s="139">
        <f>284</f>
        <v>284</v>
      </c>
      <c r="E501" s="10">
        <v>46</v>
      </c>
      <c r="F501" s="1">
        <v>10</v>
      </c>
      <c r="G501" s="2" t="s">
        <v>498</v>
      </c>
    </row>
    <row r="502" spans="1:11" x14ac:dyDescent="0.25">
      <c r="A502" s="284">
        <v>880503</v>
      </c>
      <c r="B502" s="138" t="s">
        <v>2151</v>
      </c>
      <c r="C502" s="10" t="s">
        <v>799</v>
      </c>
      <c r="D502" s="139">
        <f>229</f>
        <v>229</v>
      </c>
      <c r="E502" s="10">
        <v>43</v>
      </c>
      <c r="F502" s="1">
        <v>1</v>
      </c>
      <c r="G502" s="2" t="s">
        <v>499</v>
      </c>
    </row>
    <row r="503" spans="1:11" x14ac:dyDescent="0.25">
      <c r="A503" s="10">
        <v>880504</v>
      </c>
      <c r="B503" s="138" t="s">
        <v>2152</v>
      </c>
      <c r="C503" s="287" t="s">
        <v>797</v>
      </c>
      <c r="D503" s="311">
        <v>130</v>
      </c>
      <c r="E503" s="10">
        <v>43</v>
      </c>
      <c r="F503" s="1">
        <v>1</v>
      </c>
      <c r="G503" s="2" t="s">
        <v>1990</v>
      </c>
      <c r="H503" s="1" t="s">
        <v>683</v>
      </c>
    </row>
    <row r="504" spans="1:11" x14ac:dyDescent="0.25">
      <c r="A504" s="284">
        <v>880505</v>
      </c>
      <c r="B504" s="138" t="s">
        <v>2232</v>
      </c>
      <c r="C504" s="10" t="s">
        <v>801</v>
      </c>
      <c r="D504" s="139">
        <v>251</v>
      </c>
      <c r="E504" s="10">
        <v>50</v>
      </c>
      <c r="F504" s="1">
        <v>3</v>
      </c>
      <c r="G504" s="2" t="s">
        <v>1781</v>
      </c>
      <c r="H504" s="1" t="s">
        <v>1782</v>
      </c>
    </row>
    <row r="505" spans="1:11" x14ac:dyDescent="0.25">
      <c r="A505" s="140">
        <v>880506</v>
      </c>
      <c r="B505" s="138" t="s">
        <v>2153</v>
      </c>
      <c r="C505" s="10" t="s">
        <v>799</v>
      </c>
      <c r="D505" s="139">
        <f>227</f>
        <v>227</v>
      </c>
      <c r="E505" s="10">
        <v>65</v>
      </c>
      <c r="F505" s="1">
        <f>6</f>
        <v>6</v>
      </c>
      <c r="G505" s="2" t="s">
        <v>395</v>
      </c>
      <c r="H505" s="1" t="s">
        <v>377</v>
      </c>
      <c r="I505" s="105"/>
      <c r="J505" s="105"/>
      <c r="K505" s="105"/>
    </row>
    <row r="506" spans="1:11" x14ac:dyDescent="0.25">
      <c r="A506" s="284">
        <v>880507</v>
      </c>
      <c r="B506" s="138" t="s">
        <v>2154</v>
      </c>
      <c r="C506" s="10" t="s">
        <v>800</v>
      </c>
      <c r="D506" s="139">
        <f>229</f>
        <v>229</v>
      </c>
      <c r="E506" s="10">
        <v>65</v>
      </c>
      <c r="F506" s="1">
        <v>8</v>
      </c>
      <c r="G506" s="2" t="s">
        <v>500</v>
      </c>
    </row>
    <row r="507" spans="1:11" x14ac:dyDescent="0.25">
      <c r="A507" s="10">
        <v>880508</v>
      </c>
      <c r="B507" s="138" t="s">
        <v>2155</v>
      </c>
      <c r="C507" s="10" t="s">
        <v>797</v>
      </c>
      <c r="D507" s="139">
        <v>195</v>
      </c>
      <c r="E507" s="10">
        <v>66</v>
      </c>
      <c r="F507" s="1">
        <v>4</v>
      </c>
      <c r="G507" s="2" t="s">
        <v>2455</v>
      </c>
      <c r="H507" s="1" t="s">
        <v>2456</v>
      </c>
    </row>
    <row r="508" spans="1:11" x14ac:dyDescent="0.25">
      <c r="A508" s="274">
        <v>880509</v>
      </c>
      <c r="B508" s="138" t="s">
        <v>2156</v>
      </c>
      <c r="C508" s="10" t="s">
        <v>799</v>
      </c>
      <c r="D508" s="139">
        <f>6</f>
        <v>6</v>
      </c>
      <c r="E508" s="140">
        <v>22</v>
      </c>
      <c r="F508" s="11">
        <f>1</f>
        <v>1</v>
      </c>
      <c r="G508" s="1" t="s">
        <v>82</v>
      </c>
      <c r="H508" s="11" t="s">
        <v>103</v>
      </c>
      <c r="I508" s="146" t="s">
        <v>1637</v>
      </c>
      <c r="J508" s="146"/>
      <c r="K508" s="146"/>
    </row>
    <row r="509" spans="1:11" x14ac:dyDescent="0.25">
      <c r="A509" s="10">
        <v>880510</v>
      </c>
      <c r="B509" s="138" t="s">
        <v>2157</v>
      </c>
      <c r="C509" s="142" t="s">
        <v>706</v>
      </c>
      <c r="D509" s="312"/>
    </row>
    <row r="510" spans="1:11" x14ac:dyDescent="0.25">
      <c r="A510" s="274">
        <v>880511</v>
      </c>
      <c r="B510" s="138" t="s">
        <v>2158</v>
      </c>
      <c r="C510" s="271" t="s">
        <v>801</v>
      </c>
      <c r="D510" s="304">
        <f>39</f>
        <v>39</v>
      </c>
      <c r="E510" s="271">
        <v>24</v>
      </c>
      <c r="F510" s="3">
        <f>8</f>
        <v>8</v>
      </c>
      <c r="G510" s="4" t="s">
        <v>502</v>
      </c>
      <c r="H510" s="3"/>
      <c r="I510" s="4"/>
      <c r="J510" s="3"/>
    </row>
    <row r="511" spans="1:11" x14ac:dyDescent="0.25">
      <c r="A511" s="10">
        <v>880512</v>
      </c>
      <c r="B511" s="138" t="s">
        <v>2159</v>
      </c>
      <c r="C511" s="10" t="s">
        <v>800</v>
      </c>
      <c r="D511" s="139">
        <f>93</f>
        <v>93</v>
      </c>
      <c r="E511" s="10">
        <v>26</v>
      </c>
      <c r="F511" s="1">
        <f>10</f>
        <v>10</v>
      </c>
      <c r="G511" s="2" t="s">
        <v>503</v>
      </c>
    </row>
    <row r="512" spans="1:11" x14ac:dyDescent="0.25">
      <c r="A512" s="284">
        <v>880513</v>
      </c>
      <c r="B512" s="138" t="s">
        <v>2161</v>
      </c>
      <c r="C512" s="279" t="s">
        <v>799</v>
      </c>
      <c r="D512" s="311">
        <v>135</v>
      </c>
      <c r="E512" s="10">
        <v>42</v>
      </c>
      <c r="F512" s="1">
        <v>9</v>
      </c>
      <c r="G512" s="2" t="s">
        <v>2160</v>
      </c>
      <c r="H512" s="1" t="s">
        <v>1856</v>
      </c>
    </row>
    <row r="513" spans="1:27" x14ac:dyDescent="0.25">
      <c r="A513" s="278">
        <v>880514</v>
      </c>
      <c r="B513" s="168" t="s">
        <v>2162</v>
      </c>
      <c r="C513" s="140" t="s">
        <v>799</v>
      </c>
      <c r="D513" s="303">
        <f>126</f>
        <v>126</v>
      </c>
      <c r="E513" s="140">
        <v>24</v>
      </c>
      <c r="F513" s="11">
        <f>7</f>
        <v>7</v>
      </c>
      <c r="G513" s="105" t="s">
        <v>504</v>
      </c>
      <c r="H513" s="11" t="s">
        <v>505</v>
      </c>
      <c r="I513" s="105"/>
      <c r="J513" s="105"/>
      <c r="K513" s="105"/>
    </row>
    <row r="514" spans="1:27" s="106" customFormat="1" x14ac:dyDescent="0.25">
      <c r="A514" s="160">
        <v>880515</v>
      </c>
      <c r="B514" s="168" t="s">
        <v>2163</v>
      </c>
      <c r="C514" s="140" t="s">
        <v>799</v>
      </c>
      <c r="D514" s="303">
        <v>70</v>
      </c>
      <c r="E514" s="140">
        <v>28</v>
      </c>
      <c r="F514" s="11" t="s">
        <v>1728</v>
      </c>
      <c r="G514" s="105" t="s">
        <v>1729</v>
      </c>
      <c r="H514" s="11" t="s">
        <v>1730</v>
      </c>
      <c r="I514" s="105"/>
      <c r="J514" s="105"/>
      <c r="K514" s="105"/>
      <c r="L514" s="105"/>
      <c r="M514" s="105"/>
      <c r="N514" s="105"/>
      <c r="Q514" s="105"/>
      <c r="R514" s="105"/>
      <c r="S514" s="105"/>
      <c r="T514" s="105"/>
      <c r="U514" s="105"/>
      <c r="V514" s="105"/>
      <c r="X514" s="105"/>
      <c r="Y514" s="105"/>
      <c r="Z514" s="105"/>
      <c r="AA514" s="105"/>
    </row>
    <row r="515" spans="1:27" x14ac:dyDescent="0.25">
      <c r="A515" s="140">
        <v>880516</v>
      </c>
      <c r="B515" s="138" t="s">
        <v>2164</v>
      </c>
      <c r="C515" s="287" t="s">
        <v>797</v>
      </c>
      <c r="D515" s="311">
        <v>70</v>
      </c>
      <c r="E515" s="10">
        <v>7</v>
      </c>
      <c r="F515" s="1">
        <v>6</v>
      </c>
      <c r="G515" s="2" t="s">
        <v>1857</v>
      </c>
      <c r="H515" s="1" t="s">
        <v>1855</v>
      </c>
    </row>
    <row r="516" spans="1:27" x14ac:dyDescent="0.25">
      <c r="A516" s="284">
        <v>880517</v>
      </c>
      <c r="B516" s="138" t="s">
        <v>2166</v>
      </c>
      <c r="C516" s="287" t="s">
        <v>1025</v>
      </c>
      <c r="D516" s="139">
        <v>106</v>
      </c>
      <c r="E516" s="10">
        <v>44</v>
      </c>
      <c r="F516" s="1">
        <v>1</v>
      </c>
      <c r="G516" s="2" t="s">
        <v>1026</v>
      </c>
      <c r="H516" s="1" t="s">
        <v>688</v>
      </c>
      <c r="I516" s="105"/>
      <c r="J516" s="105"/>
      <c r="K516" s="105"/>
      <c r="L516" s="105"/>
    </row>
    <row r="517" spans="1:27" x14ac:dyDescent="0.25">
      <c r="A517" s="140">
        <v>880518</v>
      </c>
      <c r="B517" s="138" t="s">
        <v>2167</v>
      </c>
      <c r="C517" s="10" t="s">
        <v>798</v>
      </c>
      <c r="D517" s="139">
        <f>82</f>
        <v>82</v>
      </c>
      <c r="E517" s="10">
        <v>69</v>
      </c>
      <c r="F517" s="1">
        <f>5</f>
        <v>5</v>
      </c>
      <c r="G517" s="2" t="s">
        <v>509</v>
      </c>
      <c r="H517" s="1" t="s">
        <v>510</v>
      </c>
      <c r="J517" s="105"/>
    </row>
    <row r="518" spans="1:27" x14ac:dyDescent="0.25">
      <c r="A518" s="274">
        <v>880519</v>
      </c>
      <c r="B518" s="138" t="s">
        <v>2168</v>
      </c>
      <c r="C518" s="10" t="s">
        <v>800</v>
      </c>
      <c r="D518" s="139">
        <f>236</f>
        <v>236</v>
      </c>
      <c r="E518" s="10">
        <v>64</v>
      </c>
      <c r="F518" s="1">
        <f>7</f>
        <v>7</v>
      </c>
      <c r="G518" s="2" t="s">
        <v>511</v>
      </c>
      <c r="H518" s="1" t="s">
        <v>360</v>
      </c>
      <c r="J518" s="105"/>
    </row>
    <row r="519" spans="1:27" x14ac:dyDescent="0.25">
      <c r="A519" s="140">
        <v>880520</v>
      </c>
      <c r="B519" s="138" t="s">
        <v>2169</v>
      </c>
      <c r="C519" s="10" t="s">
        <v>799</v>
      </c>
      <c r="D519" s="139">
        <f>65</f>
        <v>65</v>
      </c>
      <c r="E519" s="10">
        <v>9</v>
      </c>
      <c r="F519" s="1">
        <f>8</f>
        <v>8</v>
      </c>
      <c r="G519" s="2" t="s">
        <v>512</v>
      </c>
      <c r="H519" s="1" t="s">
        <v>513</v>
      </c>
      <c r="J519" s="105"/>
    </row>
    <row r="520" spans="1:27" x14ac:dyDescent="0.25">
      <c r="A520" s="160">
        <v>880521</v>
      </c>
      <c r="B520" s="138" t="s">
        <v>2170</v>
      </c>
      <c r="C520" s="271" t="s">
        <v>801</v>
      </c>
      <c r="D520" s="304">
        <f>197</f>
        <v>197</v>
      </c>
      <c r="E520" s="271">
        <v>48</v>
      </c>
      <c r="F520" s="3">
        <f>7</f>
        <v>7</v>
      </c>
      <c r="G520" s="4" t="s">
        <v>514</v>
      </c>
      <c r="H520" s="3" t="s">
        <v>515</v>
      </c>
      <c r="I520" s="4"/>
      <c r="J520" s="105"/>
      <c r="K520" s="4"/>
      <c r="L520" s="4"/>
    </row>
    <row r="521" spans="1:27" x14ac:dyDescent="0.25">
      <c r="A521" s="140">
        <v>880522</v>
      </c>
      <c r="B521" s="138" t="s">
        <v>2171</v>
      </c>
      <c r="C521" s="140" t="s">
        <v>801</v>
      </c>
      <c r="D521" s="303">
        <v>155</v>
      </c>
      <c r="E521" s="140">
        <v>47</v>
      </c>
      <c r="F521" s="11">
        <v>1</v>
      </c>
      <c r="G521" s="105" t="s">
        <v>1859</v>
      </c>
      <c r="H521" s="11" t="s">
        <v>1858</v>
      </c>
      <c r="I521" s="105"/>
      <c r="J521" s="183"/>
    </row>
    <row r="522" spans="1:27" x14ac:dyDescent="0.25">
      <c r="A522" s="160">
        <v>880523</v>
      </c>
      <c r="B522" s="138" t="s">
        <v>2172</v>
      </c>
      <c r="C522" s="10" t="s">
        <v>797</v>
      </c>
      <c r="D522" s="139">
        <f>294</f>
        <v>294</v>
      </c>
      <c r="E522" s="10">
        <v>66</v>
      </c>
      <c r="F522" s="1">
        <f>9</f>
        <v>9</v>
      </c>
      <c r="G522" s="2" t="s">
        <v>516</v>
      </c>
      <c r="H522" s="1" t="s">
        <v>517</v>
      </c>
      <c r="J522" s="105"/>
    </row>
    <row r="523" spans="1:27" x14ac:dyDescent="0.25">
      <c r="A523" s="140">
        <v>880524</v>
      </c>
      <c r="B523" s="138" t="s">
        <v>2173</v>
      </c>
      <c r="C523" s="10" t="s">
        <v>799</v>
      </c>
      <c r="D523" s="139">
        <f>172</f>
        <v>172</v>
      </c>
      <c r="E523" s="10">
        <v>47</v>
      </c>
      <c r="F523" s="1">
        <f>7</f>
        <v>7</v>
      </c>
      <c r="G523" s="2" t="s">
        <v>518</v>
      </c>
      <c r="H523" s="1" t="s">
        <v>519</v>
      </c>
      <c r="J523" s="105"/>
    </row>
    <row r="524" spans="1:27" x14ac:dyDescent="0.25">
      <c r="A524" s="284">
        <v>880525</v>
      </c>
      <c r="B524" s="138" t="s">
        <v>2175</v>
      </c>
      <c r="C524" s="10" t="s">
        <v>799</v>
      </c>
      <c r="D524" s="139">
        <v>177</v>
      </c>
      <c r="E524" s="10">
        <v>45</v>
      </c>
      <c r="F524" s="1">
        <v>10</v>
      </c>
      <c r="G524" s="2" t="s">
        <v>1996</v>
      </c>
      <c r="H524" s="1" t="s">
        <v>1997</v>
      </c>
    </row>
    <row r="525" spans="1:27" s="105" customFormat="1" x14ac:dyDescent="0.25">
      <c r="A525" s="140">
        <v>880526</v>
      </c>
      <c r="B525" s="138" t="s">
        <v>2174</v>
      </c>
      <c r="C525" s="140" t="s">
        <v>800</v>
      </c>
      <c r="D525" s="303">
        <v>21</v>
      </c>
      <c r="E525" s="140">
        <v>1</v>
      </c>
      <c r="F525" s="11">
        <v>6</v>
      </c>
      <c r="G525" s="105" t="s">
        <v>520</v>
      </c>
      <c r="H525" s="11" t="s">
        <v>521</v>
      </c>
    </row>
    <row r="526" spans="1:27" x14ac:dyDescent="0.25">
      <c r="A526" s="284">
        <v>880527</v>
      </c>
      <c r="B526" s="138" t="s">
        <v>2176</v>
      </c>
      <c r="C526" s="10" t="s">
        <v>798</v>
      </c>
      <c r="D526" s="139">
        <v>236</v>
      </c>
      <c r="E526" s="10">
        <v>47</v>
      </c>
      <c r="F526" s="1">
        <v>2</v>
      </c>
      <c r="G526" s="2" t="s">
        <v>1993</v>
      </c>
      <c r="H526" s="1" t="s">
        <v>1994</v>
      </c>
    </row>
    <row r="527" spans="1:27" x14ac:dyDescent="0.25">
      <c r="A527" s="272">
        <v>880528</v>
      </c>
      <c r="B527" s="138" t="s">
        <v>2177</v>
      </c>
      <c r="C527" s="140" t="s">
        <v>798</v>
      </c>
      <c r="D527" s="140">
        <v>8</v>
      </c>
      <c r="E527" s="140">
        <v>1</v>
      </c>
      <c r="F527" s="11">
        <v>3</v>
      </c>
      <c r="G527" s="11" t="s">
        <v>2556</v>
      </c>
      <c r="H527" s="105" t="s">
        <v>2557</v>
      </c>
      <c r="I527" s="11"/>
      <c r="J527" s="11"/>
    </row>
    <row r="528" spans="1:27" x14ac:dyDescent="0.25">
      <c r="A528" s="282">
        <v>880529</v>
      </c>
      <c r="B528" s="138" t="s">
        <v>2178</v>
      </c>
      <c r="C528" s="140" t="s">
        <v>799</v>
      </c>
      <c r="D528" s="303">
        <f>286</f>
        <v>286</v>
      </c>
      <c r="E528" s="140">
        <v>70</v>
      </c>
      <c r="F528" s="11">
        <f>8</f>
        <v>8</v>
      </c>
      <c r="G528" s="1" t="s">
        <v>721</v>
      </c>
      <c r="H528" s="11" t="s">
        <v>722</v>
      </c>
      <c r="I528" s="181"/>
      <c r="J528" s="181"/>
      <c r="K528" s="181"/>
    </row>
    <row r="529" spans="1:12" x14ac:dyDescent="0.25">
      <c r="A529" s="279">
        <v>880530</v>
      </c>
      <c r="B529" s="138" t="s">
        <v>2179</v>
      </c>
      <c r="C529" s="279" t="s">
        <v>800</v>
      </c>
      <c r="D529" s="279">
        <v>217</v>
      </c>
      <c r="E529" s="279">
        <v>45</v>
      </c>
      <c r="F529" s="27">
        <v>1</v>
      </c>
      <c r="G529" s="27" t="s">
        <v>1776</v>
      </c>
      <c r="H529" s="27" t="s">
        <v>1775</v>
      </c>
      <c r="I529" s="182"/>
      <c r="J529" s="182"/>
    </row>
    <row r="530" spans="1:12" x14ac:dyDescent="0.25">
      <c r="A530" s="282">
        <v>880531</v>
      </c>
      <c r="B530" s="138" t="s">
        <v>2180</v>
      </c>
      <c r="C530" s="140" t="s">
        <v>797</v>
      </c>
      <c r="D530" s="140">
        <v>169</v>
      </c>
      <c r="E530" s="140">
        <v>29</v>
      </c>
      <c r="F530" s="11">
        <v>6</v>
      </c>
      <c r="G530" s="11" t="s">
        <v>1757</v>
      </c>
      <c r="H530" s="11" t="s">
        <v>787</v>
      </c>
      <c r="I530" s="11"/>
      <c r="J530" s="11"/>
      <c r="K530" s="11"/>
    </row>
    <row r="531" spans="1:12" x14ac:dyDescent="0.25">
      <c r="A531" s="279">
        <v>880532</v>
      </c>
      <c r="B531" s="138" t="s">
        <v>2181</v>
      </c>
      <c r="C531" s="10" t="s">
        <v>800</v>
      </c>
      <c r="D531" s="139">
        <f>188</f>
        <v>188</v>
      </c>
      <c r="E531" s="10">
        <v>27</v>
      </c>
      <c r="F531" s="1">
        <f>7</f>
        <v>7</v>
      </c>
      <c r="G531" s="2" t="s">
        <v>524</v>
      </c>
      <c r="H531" s="1" t="s">
        <v>689</v>
      </c>
      <c r="I531" s="2" t="s">
        <v>690</v>
      </c>
      <c r="J531" s="180"/>
      <c r="K531" s="105"/>
      <c r="L531" s="180"/>
    </row>
    <row r="532" spans="1:12" x14ac:dyDescent="0.25">
      <c r="A532" s="274">
        <v>880533</v>
      </c>
      <c r="B532" s="138" t="s">
        <v>2182</v>
      </c>
      <c r="C532" s="139" t="s">
        <v>797</v>
      </c>
      <c r="D532" s="10">
        <v>22</v>
      </c>
      <c r="E532" s="10">
        <v>26</v>
      </c>
      <c r="F532" s="1">
        <v>9</v>
      </c>
      <c r="G532" s="1" t="s">
        <v>1497</v>
      </c>
      <c r="H532" s="11" t="s">
        <v>774</v>
      </c>
      <c r="I532" s="105"/>
      <c r="J532" s="105"/>
      <c r="K532" s="105"/>
    </row>
    <row r="533" spans="1:12" x14ac:dyDescent="0.25">
      <c r="A533" s="288">
        <v>880534</v>
      </c>
      <c r="B533" s="138" t="s">
        <v>2183</v>
      </c>
      <c r="C533" s="302" t="s">
        <v>801</v>
      </c>
      <c r="D533" s="279">
        <v>121</v>
      </c>
      <c r="E533" s="279">
        <v>43</v>
      </c>
      <c r="F533" s="27">
        <v>2</v>
      </c>
      <c r="G533" s="27" t="s">
        <v>2294</v>
      </c>
      <c r="H533" s="27" t="s">
        <v>2295</v>
      </c>
      <c r="I533" s="6" t="s">
        <v>2296</v>
      </c>
    </row>
    <row r="534" spans="1:12" x14ac:dyDescent="0.25">
      <c r="A534" s="289">
        <v>880535</v>
      </c>
      <c r="B534" s="138" t="s">
        <v>2184</v>
      </c>
      <c r="C534" s="279" t="s">
        <v>800</v>
      </c>
      <c r="D534" s="279">
        <v>85</v>
      </c>
      <c r="E534" s="279">
        <v>27</v>
      </c>
      <c r="F534" s="27">
        <v>3</v>
      </c>
      <c r="G534" s="27" t="s">
        <v>2343</v>
      </c>
      <c r="H534" s="27" t="s">
        <v>2344</v>
      </c>
      <c r="I534" s="180"/>
      <c r="J534" s="105"/>
    </row>
    <row r="535" spans="1:12" x14ac:dyDescent="0.25">
      <c r="A535" s="290">
        <v>880536</v>
      </c>
      <c r="B535" s="138" t="s">
        <v>2185</v>
      </c>
      <c r="C535" s="271" t="s">
        <v>797</v>
      </c>
      <c r="D535" s="304">
        <f>31</f>
        <v>31</v>
      </c>
      <c r="E535" s="271">
        <v>21</v>
      </c>
      <c r="F535" s="24">
        <f>2</f>
        <v>2</v>
      </c>
      <c r="G535" s="8" t="s">
        <v>2193</v>
      </c>
      <c r="H535" s="23" t="s">
        <v>926</v>
      </c>
      <c r="I535" s="105"/>
      <c r="J535" s="105"/>
      <c r="K535" s="105"/>
    </row>
    <row r="536" spans="1:12" x14ac:dyDescent="0.25">
      <c r="A536" s="289">
        <v>880537</v>
      </c>
      <c r="B536" s="138" t="s">
        <v>2186</v>
      </c>
      <c r="C536" s="302"/>
      <c r="D536" s="302"/>
      <c r="E536" s="302"/>
      <c r="F536" s="182"/>
      <c r="G536" s="182"/>
      <c r="H536" s="182"/>
    </row>
    <row r="537" spans="1:12" x14ac:dyDescent="0.25">
      <c r="A537" s="288">
        <v>880538</v>
      </c>
      <c r="B537" s="138" t="s">
        <v>2187</v>
      </c>
      <c r="C537" s="302"/>
      <c r="D537" s="302"/>
      <c r="E537" s="302"/>
      <c r="F537" s="182"/>
      <c r="G537" s="182"/>
      <c r="H537" s="182"/>
    </row>
    <row r="538" spans="1:12" x14ac:dyDescent="0.25">
      <c r="A538" s="289">
        <v>880539</v>
      </c>
      <c r="B538" s="138" t="s">
        <v>2188</v>
      </c>
      <c r="C538" s="302"/>
      <c r="D538" s="302"/>
      <c r="E538" s="302"/>
      <c r="F538" s="182"/>
      <c r="G538" s="182"/>
      <c r="H538" s="182"/>
    </row>
    <row r="539" spans="1:12" x14ac:dyDescent="0.25">
      <c r="A539" s="288">
        <v>880540</v>
      </c>
      <c r="B539" s="138" t="s">
        <v>2189</v>
      </c>
      <c r="C539" s="302"/>
      <c r="D539" s="302"/>
      <c r="E539" s="302"/>
      <c r="F539" s="182"/>
      <c r="G539" s="182"/>
      <c r="H539" s="182"/>
      <c r="I539" s="105"/>
    </row>
    <row r="540" spans="1:12" x14ac:dyDescent="0.25">
      <c r="A540" s="289">
        <v>880541</v>
      </c>
      <c r="B540" s="138" t="s">
        <v>2190</v>
      </c>
      <c r="C540" s="279" t="s">
        <v>799</v>
      </c>
      <c r="D540" s="279">
        <v>23</v>
      </c>
      <c r="E540" s="279">
        <v>21</v>
      </c>
      <c r="F540" s="27">
        <v>6</v>
      </c>
      <c r="G540" s="27" t="s">
        <v>2197</v>
      </c>
      <c r="H540" s="27" t="s">
        <v>2198</v>
      </c>
      <c r="I540" s="105"/>
      <c r="J540" s="105"/>
    </row>
    <row r="541" spans="1:12" x14ac:dyDescent="0.25">
      <c r="A541" s="288">
        <v>880542</v>
      </c>
      <c r="B541" s="138" t="s">
        <v>2191</v>
      </c>
      <c r="C541" s="279" t="s">
        <v>799</v>
      </c>
      <c r="D541" s="279">
        <v>220</v>
      </c>
      <c r="E541" s="279">
        <v>65</v>
      </c>
      <c r="F541" s="27">
        <v>5</v>
      </c>
      <c r="G541" s="27" t="s">
        <v>2302</v>
      </c>
      <c r="H541" s="27" t="s">
        <v>2303</v>
      </c>
    </row>
    <row r="542" spans="1:12" x14ac:dyDescent="0.25">
      <c r="A542" s="289">
        <v>880543</v>
      </c>
      <c r="B542" s="138" t="s">
        <v>2165</v>
      </c>
      <c r="C542" s="279" t="s">
        <v>799</v>
      </c>
      <c r="D542" s="279">
        <v>28</v>
      </c>
      <c r="E542" s="279">
        <v>6</v>
      </c>
      <c r="F542" s="27">
        <v>10</v>
      </c>
      <c r="G542" s="27" t="s">
        <v>2300</v>
      </c>
      <c r="H542" s="27" t="s">
        <v>2301</v>
      </c>
    </row>
    <row r="543" spans="1:12" x14ac:dyDescent="0.25">
      <c r="A543" s="290">
        <v>880544</v>
      </c>
      <c r="B543" s="138" t="s">
        <v>2192</v>
      </c>
      <c r="C543" s="279" t="s">
        <v>798</v>
      </c>
      <c r="D543" s="279">
        <v>86</v>
      </c>
      <c r="E543" s="279">
        <v>68</v>
      </c>
      <c r="F543" s="27">
        <v>6</v>
      </c>
      <c r="G543" s="27" t="s">
        <v>2304</v>
      </c>
      <c r="H543" s="27" t="s">
        <v>2305</v>
      </c>
      <c r="I543" s="158" t="s">
        <v>2307</v>
      </c>
      <c r="J543" s="146"/>
      <c r="K543" s="146"/>
    </row>
    <row r="544" spans="1:12" x14ac:dyDescent="0.25">
      <c r="A544" s="284">
        <v>880545</v>
      </c>
      <c r="B544" s="138" t="s">
        <v>2199</v>
      </c>
      <c r="C544" s="10" t="s">
        <v>800</v>
      </c>
      <c r="D544" s="139">
        <f>296</f>
        <v>296</v>
      </c>
      <c r="E544" s="10">
        <v>46</v>
      </c>
      <c r="F544" s="1">
        <f>7</f>
        <v>7</v>
      </c>
      <c r="G544" s="2" t="s">
        <v>530</v>
      </c>
      <c r="H544" s="1" t="s">
        <v>531</v>
      </c>
    </row>
    <row r="545" spans="1:12" x14ac:dyDescent="0.25">
      <c r="A545" s="272">
        <v>880546</v>
      </c>
      <c r="B545" s="138" t="s">
        <v>2200</v>
      </c>
      <c r="C545" s="287" t="s">
        <v>801</v>
      </c>
      <c r="D545" s="311">
        <v>51</v>
      </c>
      <c r="E545" s="287">
        <v>26</v>
      </c>
      <c r="F545" s="5">
        <v>5</v>
      </c>
      <c r="G545" s="6" t="s">
        <v>1062</v>
      </c>
      <c r="H545" s="5" t="s">
        <v>1063</v>
      </c>
      <c r="I545" s="6" t="s">
        <v>402</v>
      </c>
      <c r="J545" s="180"/>
      <c r="K545" s="180"/>
      <c r="L545" s="105"/>
    </row>
    <row r="546" spans="1:12" x14ac:dyDescent="0.25">
      <c r="A546" s="272">
        <v>880547</v>
      </c>
      <c r="B546" s="138" t="s">
        <v>2201</v>
      </c>
      <c r="C546" s="280" t="s">
        <v>798</v>
      </c>
      <c r="D546" s="307">
        <v>263</v>
      </c>
      <c r="E546" s="280">
        <v>47</v>
      </c>
      <c r="F546" s="7">
        <v>1</v>
      </c>
      <c r="G546" s="8" t="s">
        <v>1060</v>
      </c>
      <c r="H546" s="7" t="s">
        <v>1061</v>
      </c>
      <c r="I546" s="180"/>
      <c r="J546" s="180"/>
      <c r="K546" s="180"/>
    </row>
    <row r="547" spans="1:12" x14ac:dyDescent="0.25">
      <c r="A547" s="10">
        <v>880548</v>
      </c>
      <c r="B547" s="138" t="s">
        <v>2202</v>
      </c>
      <c r="C547" s="287" t="s">
        <v>799</v>
      </c>
      <c r="D547" s="311">
        <v>163</v>
      </c>
      <c r="E547" s="287">
        <v>9</v>
      </c>
      <c r="F547" s="5">
        <v>7</v>
      </c>
      <c r="G547" s="6" t="s">
        <v>1440</v>
      </c>
      <c r="H547" s="5" t="s">
        <v>1441</v>
      </c>
      <c r="I547" s="6"/>
      <c r="J547" s="6"/>
      <c r="K547" s="6"/>
    </row>
    <row r="548" spans="1:12" x14ac:dyDescent="0.25">
      <c r="A548" s="272">
        <v>880549</v>
      </c>
      <c r="B548" s="138" t="s">
        <v>2203</v>
      </c>
      <c r="C548" s="10" t="s">
        <v>798</v>
      </c>
      <c r="D548" s="139">
        <v>87</v>
      </c>
      <c r="E548" s="10">
        <v>25</v>
      </c>
      <c r="F548" s="1">
        <v>8</v>
      </c>
      <c r="G548" s="2" t="s">
        <v>2306</v>
      </c>
      <c r="H548" s="1" t="s">
        <v>1100</v>
      </c>
      <c r="I548" s="105"/>
      <c r="J548" s="105"/>
      <c r="K548" s="105"/>
    </row>
    <row r="549" spans="1:12" x14ac:dyDescent="0.25">
      <c r="A549" s="10">
        <v>880550</v>
      </c>
      <c r="B549" s="138" t="s">
        <v>2204</v>
      </c>
      <c r="C549" s="10" t="s">
        <v>801</v>
      </c>
      <c r="D549" s="139">
        <f>211</f>
        <v>211</v>
      </c>
      <c r="E549" s="10">
        <v>46</v>
      </c>
      <c r="F549" s="1">
        <f>2</f>
        <v>2</v>
      </c>
      <c r="G549" s="2" t="s">
        <v>534</v>
      </c>
      <c r="H549" s="1" t="s">
        <v>787</v>
      </c>
    </row>
    <row r="550" spans="1:12" x14ac:dyDescent="0.25">
      <c r="A550" s="284">
        <v>880551</v>
      </c>
      <c r="B550" s="138" t="s">
        <v>2205</v>
      </c>
      <c r="C550" s="10" t="s">
        <v>799</v>
      </c>
      <c r="D550" s="139">
        <f>179</f>
        <v>179</v>
      </c>
      <c r="E550" s="10">
        <v>26</v>
      </c>
      <c r="F550" s="1">
        <f>2</f>
        <v>2</v>
      </c>
      <c r="G550" s="2" t="s">
        <v>535</v>
      </c>
      <c r="H550" s="1" t="s">
        <v>536</v>
      </c>
    </row>
    <row r="551" spans="1:12" x14ac:dyDescent="0.25">
      <c r="A551" s="278">
        <v>880552</v>
      </c>
      <c r="B551" s="138" t="s">
        <v>2206</v>
      </c>
      <c r="C551" s="287" t="s">
        <v>797</v>
      </c>
      <c r="D551" s="311">
        <v>26</v>
      </c>
      <c r="E551" s="287">
        <v>3</v>
      </c>
      <c r="F551" s="1">
        <v>7</v>
      </c>
      <c r="G551" s="2" t="s">
        <v>1089</v>
      </c>
      <c r="H551" s="1" t="s">
        <v>1090</v>
      </c>
      <c r="I551" s="215" t="s">
        <v>2216</v>
      </c>
      <c r="J551" s="215"/>
      <c r="K551" s="215"/>
    </row>
    <row r="552" spans="1:12" x14ac:dyDescent="0.25">
      <c r="A552" s="272">
        <v>880553</v>
      </c>
      <c r="B552" s="138" t="s">
        <v>2207</v>
      </c>
      <c r="C552" s="287" t="s">
        <v>797</v>
      </c>
      <c r="D552" s="311">
        <v>284</v>
      </c>
      <c r="E552" s="10">
        <v>66</v>
      </c>
      <c r="F552" s="1">
        <v>5</v>
      </c>
      <c r="G552" s="2" t="s">
        <v>968</v>
      </c>
      <c r="I552" s="105"/>
      <c r="J552" s="105"/>
      <c r="K552" s="105"/>
    </row>
    <row r="553" spans="1:12" x14ac:dyDescent="0.25">
      <c r="A553" s="272">
        <v>880554</v>
      </c>
      <c r="B553" s="138" t="s">
        <v>2209</v>
      </c>
      <c r="C553" s="10" t="s">
        <v>797</v>
      </c>
      <c r="D553" s="139">
        <v>257</v>
      </c>
      <c r="E553" s="10">
        <v>45</v>
      </c>
      <c r="F553" s="1">
        <v>6</v>
      </c>
      <c r="G553" s="2" t="s">
        <v>1629</v>
      </c>
      <c r="H553" s="1" t="s">
        <v>1628</v>
      </c>
      <c r="I553" s="105"/>
      <c r="J553" s="105"/>
      <c r="K553" s="105"/>
      <c r="L553" s="105"/>
    </row>
    <row r="554" spans="1:12" x14ac:dyDescent="0.25">
      <c r="A554" s="272">
        <v>880555</v>
      </c>
      <c r="B554" s="138" t="s">
        <v>2208</v>
      </c>
      <c r="C554" s="10" t="s">
        <v>799</v>
      </c>
      <c r="D554" s="139">
        <f>221</f>
        <v>221</v>
      </c>
      <c r="E554" s="10">
        <v>43</v>
      </c>
      <c r="F554" s="1">
        <f>3</f>
        <v>3</v>
      </c>
      <c r="G554" s="2" t="s">
        <v>390</v>
      </c>
      <c r="H554" s="1" t="s">
        <v>360</v>
      </c>
      <c r="I554" s="105"/>
      <c r="J554" s="105"/>
      <c r="K554" s="105"/>
    </row>
    <row r="555" spans="1:12" x14ac:dyDescent="0.25">
      <c r="A555" s="10">
        <v>880556</v>
      </c>
      <c r="B555" s="138" t="s">
        <v>2210</v>
      </c>
      <c r="C555" s="10" t="s">
        <v>799</v>
      </c>
      <c r="D555" s="139">
        <f>235</f>
        <v>235</v>
      </c>
      <c r="E555" s="10">
        <v>65</v>
      </c>
      <c r="F555" s="1">
        <f>3</f>
        <v>3</v>
      </c>
      <c r="G555" s="2" t="s">
        <v>537</v>
      </c>
      <c r="H555" s="1" t="s">
        <v>462</v>
      </c>
    </row>
    <row r="556" spans="1:12" x14ac:dyDescent="0.25">
      <c r="A556" s="284">
        <v>880557</v>
      </c>
      <c r="B556" s="138" t="s">
        <v>2211</v>
      </c>
      <c r="C556" s="142" t="s">
        <v>810</v>
      </c>
      <c r="D556" s="312"/>
    </row>
    <row r="557" spans="1:12" x14ac:dyDescent="0.25">
      <c r="A557" s="10">
        <v>880558</v>
      </c>
      <c r="B557" s="138" t="s">
        <v>2212</v>
      </c>
      <c r="C557" s="10" t="s">
        <v>798</v>
      </c>
      <c r="D557" s="139">
        <f>88</f>
        <v>88</v>
      </c>
      <c r="E557" s="10">
        <v>69</v>
      </c>
      <c r="F557" s="1">
        <f>4+6</f>
        <v>10</v>
      </c>
      <c r="G557" s="2" t="s">
        <v>538</v>
      </c>
      <c r="H557" s="1" t="s">
        <v>300</v>
      </c>
    </row>
    <row r="558" spans="1:12" x14ac:dyDescent="0.25">
      <c r="A558" s="278">
        <v>880559</v>
      </c>
      <c r="B558" s="138" t="s">
        <v>2213</v>
      </c>
      <c r="G558" s="215" t="s">
        <v>2196</v>
      </c>
      <c r="I558" s="105"/>
      <c r="J558" s="105"/>
      <c r="K558" s="105"/>
    </row>
    <row r="559" spans="1:12" x14ac:dyDescent="0.25">
      <c r="A559" s="279">
        <v>880560</v>
      </c>
      <c r="B559" s="138" t="s">
        <v>2214</v>
      </c>
      <c r="C559" s="271" t="s">
        <v>797</v>
      </c>
      <c r="D559" s="304">
        <v>18</v>
      </c>
      <c r="E559" s="271">
        <v>24</v>
      </c>
      <c r="F559" s="24">
        <v>8</v>
      </c>
      <c r="G559" s="8" t="s">
        <v>2194</v>
      </c>
      <c r="H559" s="23" t="s">
        <v>2195</v>
      </c>
      <c r="I559" s="105"/>
      <c r="J559" s="105"/>
      <c r="K559" s="105"/>
    </row>
    <row r="560" spans="1:12" x14ac:dyDescent="0.25">
      <c r="A560" s="272">
        <v>880561</v>
      </c>
      <c r="B560" s="138" t="s">
        <v>2215</v>
      </c>
      <c r="C560" s="140" t="s">
        <v>797</v>
      </c>
      <c r="D560" s="139">
        <v>34</v>
      </c>
      <c r="E560" s="10">
        <v>44</v>
      </c>
      <c r="F560" s="1">
        <v>9</v>
      </c>
      <c r="G560" s="6" t="s">
        <v>1522</v>
      </c>
      <c r="H560" s="5" t="s">
        <v>1523</v>
      </c>
      <c r="I560" s="105"/>
      <c r="J560" s="105"/>
    </row>
    <row r="561" spans="1:11" x14ac:dyDescent="0.25">
      <c r="A561" s="10">
        <v>880562</v>
      </c>
      <c r="B561" s="138" t="s">
        <v>2217</v>
      </c>
      <c r="C561" s="10" t="s">
        <v>800</v>
      </c>
      <c r="D561" s="139">
        <f>234</f>
        <v>234</v>
      </c>
      <c r="E561" s="10">
        <v>63</v>
      </c>
      <c r="F561" s="1">
        <v>4</v>
      </c>
      <c r="G561" s="2" t="s">
        <v>539</v>
      </c>
    </row>
    <row r="562" spans="1:11" x14ac:dyDescent="0.25">
      <c r="A562" s="284">
        <v>880563</v>
      </c>
      <c r="B562" s="138" t="s">
        <v>2218</v>
      </c>
      <c r="C562" s="10" t="s">
        <v>797</v>
      </c>
      <c r="D562" s="139">
        <f>283</f>
        <v>283</v>
      </c>
      <c r="E562" s="10">
        <v>66</v>
      </c>
      <c r="F562" s="1">
        <v>7</v>
      </c>
      <c r="G562" s="2" t="s">
        <v>540</v>
      </c>
      <c r="H562" s="1" t="s">
        <v>252</v>
      </c>
    </row>
    <row r="563" spans="1:11" x14ac:dyDescent="0.25">
      <c r="A563" s="10">
        <v>880564</v>
      </c>
      <c r="B563" s="138" t="s">
        <v>2219</v>
      </c>
      <c r="C563" s="142"/>
      <c r="D563" s="312"/>
    </row>
    <row r="564" spans="1:11" x14ac:dyDescent="0.25">
      <c r="A564" s="284">
        <v>880565</v>
      </c>
      <c r="B564" s="138" t="s">
        <v>2220</v>
      </c>
      <c r="C564" s="142"/>
      <c r="D564" s="312"/>
    </row>
    <row r="565" spans="1:11" x14ac:dyDescent="0.25">
      <c r="A565" s="10">
        <v>880566</v>
      </c>
      <c r="B565" s="138" t="s">
        <v>2221</v>
      </c>
      <c r="C565" s="10" t="s">
        <v>800</v>
      </c>
      <c r="D565" s="139">
        <v>244</v>
      </c>
      <c r="E565" s="10">
        <v>42</v>
      </c>
      <c r="F565" s="1">
        <v>4</v>
      </c>
      <c r="G565" s="2" t="s">
        <v>2513</v>
      </c>
      <c r="H565" s="1" t="s">
        <v>2514</v>
      </c>
    </row>
    <row r="566" spans="1:11" x14ac:dyDescent="0.25">
      <c r="A566" s="284">
        <v>880567</v>
      </c>
      <c r="B566" s="138" t="s">
        <v>2222</v>
      </c>
      <c r="C566" s="10" t="s">
        <v>799</v>
      </c>
      <c r="D566" s="139">
        <f>223</f>
        <v>223</v>
      </c>
      <c r="E566" s="10">
        <v>44</v>
      </c>
      <c r="F566" s="1">
        <f>8+9</f>
        <v>17</v>
      </c>
      <c r="G566" s="2" t="s">
        <v>541</v>
      </c>
      <c r="H566" s="1" t="s">
        <v>293</v>
      </c>
    </row>
    <row r="567" spans="1:11" x14ac:dyDescent="0.25">
      <c r="A567" s="10">
        <v>880568</v>
      </c>
      <c r="B567" s="138" t="s">
        <v>2223</v>
      </c>
      <c r="C567" s="10" t="s">
        <v>800</v>
      </c>
      <c r="D567" s="139">
        <f>178</f>
        <v>178</v>
      </c>
      <c r="E567" s="10">
        <v>27</v>
      </c>
      <c r="F567" s="1">
        <f>2</f>
        <v>2</v>
      </c>
      <c r="G567" s="2" t="s">
        <v>542</v>
      </c>
      <c r="H567" s="1" t="s">
        <v>543</v>
      </c>
    </row>
    <row r="568" spans="1:11" x14ac:dyDescent="0.25">
      <c r="A568" s="284">
        <v>880569</v>
      </c>
      <c r="B568" s="138" t="s">
        <v>2224</v>
      </c>
      <c r="C568" s="10" t="s">
        <v>799</v>
      </c>
      <c r="D568" s="139">
        <f>18</f>
        <v>18</v>
      </c>
      <c r="E568" s="10">
        <v>22</v>
      </c>
      <c r="F568" s="1">
        <f>3</f>
        <v>3</v>
      </c>
      <c r="G568" s="2" t="s">
        <v>544</v>
      </c>
      <c r="H568" s="1" t="s">
        <v>545</v>
      </c>
      <c r="J568" s="4"/>
    </row>
    <row r="569" spans="1:11" x14ac:dyDescent="0.25">
      <c r="A569" s="140">
        <v>880570</v>
      </c>
      <c r="B569" s="138" t="s">
        <v>2225</v>
      </c>
      <c r="C569" s="10" t="s">
        <v>800</v>
      </c>
      <c r="D569" s="139">
        <f>239</f>
        <v>239</v>
      </c>
      <c r="E569" s="10">
        <v>64</v>
      </c>
      <c r="F569" s="1">
        <f>2</f>
        <v>2</v>
      </c>
      <c r="G569" s="2" t="s">
        <v>546</v>
      </c>
      <c r="H569" s="1" t="s">
        <v>782</v>
      </c>
      <c r="I569" s="105"/>
      <c r="J569" s="105"/>
      <c r="K569" s="105"/>
    </row>
    <row r="570" spans="1:11" x14ac:dyDescent="0.25">
      <c r="A570" s="284">
        <v>880571</v>
      </c>
      <c r="B570" s="138" t="s">
        <v>2226</v>
      </c>
      <c r="C570" s="10" t="s">
        <v>799</v>
      </c>
      <c r="D570" s="139">
        <f>216</f>
        <v>216</v>
      </c>
      <c r="E570" s="10">
        <v>42</v>
      </c>
      <c r="F570" s="1">
        <f>1</f>
        <v>1</v>
      </c>
      <c r="G570" s="2" t="s">
        <v>547</v>
      </c>
      <c r="H570" s="1" t="s">
        <v>392</v>
      </c>
      <c r="J570" s="4"/>
    </row>
    <row r="571" spans="1:11" x14ac:dyDescent="0.25">
      <c r="A571" s="140">
        <v>880572</v>
      </c>
      <c r="B571" s="138" t="s">
        <v>2227</v>
      </c>
      <c r="C571" s="10" t="s">
        <v>800</v>
      </c>
      <c r="D571" s="139">
        <v>90</v>
      </c>
      <c r="E571" s="10">
        <v>7</v>
      </c>
      <c r="F571" s="1">
        <v>1</v>
      </c>
      <c r="G571" s="2" t="s">
        <v>1632</v>
      </c>
      <c r="H571" s="1" t="s">
        <v>357</v>
      </c>
      <c r="I571" s="105"/>
      <c r="J571" s="105"/>
      <c r="K571" s="105"/>
    </row>
    <row r="572" spans="1:11" x14ac:dyDescent="0.25">
      <c r="A572" s="284">
        <v>880573</v>
      </c>
      <c r="B572" s="138" t="s">
        <v>2228</v>
      </c>
      <c r="C572" s="10" t="s">
        <v>798</v>
      </c>
      <c r="D572" s="139">
        <f>44</f>
        <v>44</v>
      </c>
      <c r="E572" s="10">
        <v>65</v>
      </c>
      <c r="F572" s="1">
        <f>1</f>
        <v>1</v>
      </c>
      <c r="G572" s="2" t="s">
        <v>548</v>
      </c>
      <c r="H572" s="1" t="s">
        <v>252</v>
      </c>
    </row>
    <row r="573" spans="1:11" x14ac:dyDescent="0.25">
      <c r="A573" s="10">
        <v>880574</v>
      </c>
      <c r="B573" s="138" t="s">
        <v>2229</v>
      </c>
      <c r="C573" s="10" t="s">
        <v>800</v>
      </c>
      <c r="D573" s="139">
        <v>221</v>
      </c>
      <c r="G573" s="2" t="s">
        <v>1509</v>
      </c>
      <c r="H573" s="1" t="s">
        <v>360</v>
      </c>
    </row>
    <row r="574" spans="1:11" x14ac:dyDescent="0.25">
      <c r="A574" s="160">
        <v>880575</v>
      </c>
      <c r="B574" s="138" t="s">
        <v>2230</v>
      </c>
      <c r="C574" s="10" t="s">
        <v>800</v>
      </c>
      <c r="D574" s="139">
        <f>241</f>
        <v>241</v>
      </c>
      <c r="E574" s="10">
        <v>61</v>
      </c>
      <c r="F574" s="1">
        <f>8</f>
        <v>8</v>
      </c>
      <c r="G574" s="2" t="s">
        <v>549</v>
      </c>
      <c r="H574" s="1" t="s">
        <v>389</v>
      </c>
      <c r="I574" s="105"/>
      <c r="J574" s="105"/>
      <c r="K574" s="105"/>
    </row>
    <row r="575" spans="1:11" x14ac:dyDescent="0.25">
      <c r="A575" s="10">
        <v>880576</v>
      </c>
      <c r="B575" s="138" t="s">
        <v>2264</v>
      </c>
      <c r="C575" s="10" t="s">
        <v>799</v>
      </c>
      <c r="D575" s="139">
        <f>79</f>
        <v>79</v>
      </c>
      <c r="E575" s="10">
        <v>49</v>
      </c>
      <c r="F575" s="1">
        <f>6</f>
        <v>6</v>
      </c>
      <c r="G575" s="2" t="s">
        <v>550</v>
      </c>
      <c r="H575" s="1" t="s">
        <v>551</v>
      </c>
      <c r="J575" s="4" t="s">
        <v>690</v>
      </c>
    </row>
    <row r="576" spans="1:11" x14ac:dyDescent="0.25">
      <c r="A576" s="284">
        <v>880577</v>
      </c>
      <c r="B576" s="138" t="s">
        <v>2236</v>
      </c>
      <c r="C576" s="10" t="s">
        <v>799</v>
      </c>
      <c r="D576" s="139">
        <f>186</f>
        <v>186</v>
      </c>
      <c r="E576" s="10">
        <v>28</v>
      </c>
      <c r="F576" s="1">
        <f>8</f>
        <v>8</v>
      </c>
      <c r="G576" s="2" t="s">
        <v>2408</v>
      </c>
      <c r="H576" s="1" t="s">
        <v>414</v>
      </c>
    </row>
    <row r="577" spans="1:185" x14ac:dyDescent="0.25">
      <c r="A577" s="10">
        <v>880578</v>
      </c>
      <c r="B577" s="138" t="s">
        <v>2235</v>
      </c>
      <c r="C577" s="10" t="s">
        <v>798</v>
      </c>
      <c r="D577" s="139">
        <f>297</f>
        <v>297</v>
      </c>
      <c r="E577" s="10">
        <v>50</v>
      </c>
      <c r="F577" s="1">
        <f>8</f>
        <v>8</v>
      </c>
      <c r="G577" s="2" t="s">
        <v>552</v>
      </c>
      <c r="H577" s="1" t="s">
        <v>56</v>
      </c>
    </row>
    <row r="578" spans="1:185" x14ac:dyDescent="0.25">
      <c r="A578" s="160">
        <v>880579</v>
      </c>
      <c r="B578" s="138" t="s">
        <v>2237</v>
      </c>
      <c r="C578" s="271"/>
      <c r="D578" s="304"/>
      <c r="E578" s="271"/>
      <c r="F578" s="3"/>
      <c r="G578" s="3"/>
      <c r="H578" s="3"/>
      <c r="I578" s="105"/>
      <c r="J578" s="11"/>
      <c r="K578" s="105"/>
    </row>
    <row r="579" spans="1:185" x14ac:dyDescent="0.25">
      <c r="A579" s="271">
        <v>880580</v>
      </c>
      <c r="B579" s="138" t="s">
        <v>2238</v>
      </c>
      <c r="C579" s="271" t="s">
        <v>801</v>
      </c>
      <c r="D579" s="304">
        <f>296</f>
        <v>296</v>
      </c>
      <c r="E579" s="271">
        <v>49</v>
      </c>
      <c r="F579" s="3">
        <f>4</f>
        <v>4</v>
      </c>
      <c r="G579" s="4" t="s">
        <v>553</v>
      </c>
      <c r="H579" s="3" t="s">
        <v>554</v>
      </c>
      <c r="I579" s="4"/>
      <c r="J579" s="3"/>
    </row>
    <row r="580" spans="1:185" x14ac:dyDescent="0.25">
      <c r="A580" s="284">
        <v>880581</v>
      </c>
      <c r="B580" s="138" t="s">
        <v>2239</v>
      </c>
      <c r="C580" s="10" t="s">
        <v>799</v>
      </c>
      <c r="D580" s="139">
        <v>110</v>
      </c>
      <c r="E580" s="10">
        <v>45</v>
      </c>
      <c r="F580" s="1">
        <v>10</v>
      </c>
      <c r="G580" s="2" t="s">
        <v>555</v>
      </c>
      <c r="H580" s="1" t="s">
        <v>556</v>
      </c>
    </row>
    <row r="581" spans="1:185" x14ac:dyDescent="0.25">
      <c r="A581" s="10">
        <v>880582</v>
      </c>
      <c r="B581" s="138" t="s">
        <v>2240</v>
      </c>
      <c r="C581" s="10" t="s">
        <v>800</v>
      </c>
      <c r="D581" s="139">
        <f>189</f>
        <v>189</v>
      </c>
      <c r="E581" s="10">
        <v>8</v>
      </c>
      <c r="F581" s="1">
        <f>5</f>
        <v>5</v>
      </c>
      <c r="G581" s="2" t="s">
        <v>557</v>
      </c>
      <c r="H581" s="1" t="s">
        <v>357</v>
      </c>
    </row>
    <row r="582" spans="1:185" x14ac:dyDescent="0.25">
      <c r="A582" s="284">
        <v>880583</v>
      </c>
      <c r="B582" s="138" t="s">
        <v>2241</v>
      </c>
      <c r="C582" s="10" t="s">
        <v>800</v>
      </c>
      <c r="D582" s="139">
        <f>294</f>
        <v>294</v>
      </c>
      <c r="E582" s="10">
        <v>67</v>
      </c>
      <c r="F582" s="1">
        <f>9</f>
        <v>9</v>
      </c>
      <c r="G582" s="2" t="s">
        <v>558</v>
      </c>
      <c r="H582" s="1" t="s">
        <v>559</v>
      </c>
    </row>
    <row r="583" spans="1:185" x14ac:dyDescent="0.25">
      <c r="A583" s="140">
        <v>880584</v>
      </c>
      <c r="B583" s="138" t="s">
        <v>2242</v>
      </c>
      <c r="E583" s="140"/>
      <c r="F583" s="11"/>
      <c r="G583" s="1"/>
      <c r="H583" s="11"/>
      <c r="I583" s="105"/>
      <c r="J583" s="105"/>
      <c r="K583" s="105"/>
    </row>
    <row r="584" spans="1:185" x14ac:dyDescent="0.25">
      <c r="A584" s="284">
        <v>880585</v>
      </c>
      <c r="B584" s="138" t="s">
        <v>2243</v>
      </c>
      <c r="C584" s="10" t="s">
        <v>801</v>
      </c>
      <c r="D584" s="139">
        <f>117</f>
        <v>117</v>
      </c>
      <c r="E584" s="10">
        <v>21</v>
      </c>
      <c r="F584" s="1">
        <f>4</f>
        <v>4</v>
      </c>
      <c r="G584" s="2" t="s">
        <v>560</v>
      </c>
      <c r="H584" s="1" t="s">
        <v>561</v>
      </c>
    </row>
    <row r="585" spans="1:185" x14ac:dyDescent="0.25">
      <c r="A585" s="10">
        <v>880586</v>
      </c>
      <c r="B585" s="138" t="s">
        <v>2244</v>
      </c>
      <c r="C585" s="10" t="s">
        <v>798</v>
      </c>
      <c r="D585" s="139">
        <f>79</f>
        <v>79</v>
      </c>
      <c r="E585" s="10">
        <v>8</v>
      </c>
      <c r="F585" s="1">
        <f>1</f>
        <v>1</v>
      </c>
      <c r="G585" s="2" t="s">
        <v>562</v>
      </c>
      <c r="H585" s="1" t="s">
        <v>351</v>
      </c>
    </row>
    <row r="586" spans="1:185" x14ac:dyDescent="0.25">
      <c r="A586" s="284">
        <v>880587</v>
      </c>
      <c r="B586" s="138" t="s">
        <v>2245</v>
      </c>
      <c r="C586" s="10" t="s">
        <v>113</v>
      </c>
      <c r="D586" s="139" t="s">
        <v>1500</v>
      </c>
      <c r="E586" s="10" t="s">
        <v>1653</v>
      </c>
      <c r="G586" s="2" t="s">
        <v>563</v>
      </c>
      <c r="H586" s="1" t="s">
        <v>252</v>
      </c>
    </row>
    <row r="587" spans="1:185" x14ac:dyDescent="0.25">
      <c r="A587" s="271">
        <v>880588</v>
      </c>
      <c r="B587" s="138" t="s">
        <v>2246</v>
      </c>
      <c r="C587" s="271" t="s">
        <v>801</v>
      </c>
      <c r="D587" s="304">
        <f>120</f>
        <v>120</v>
      </c>
      <c r="E587" s="271">
        <v>24</v>
      </c>
      <c r="F587" s="3">
        <f>1</f>
        <v>1</v>
      </c>
      <c r="G587" s="4" t="s">
        <v>564</v>
      </c>
      <c r="H587" s="3" t="s">
        <v>565</v>
      </c>
      <c r="I587" s="4"/>
      <c r="J587" s="3"/>
    </row>
    <row r="588" spans="1:185" x14ac:dyDescent="0.25">
      <c r="A588" s="284">
        <v>880589</v>
      </c>
      <c r="B588" s="138" t="s">
        <v>2247</v>
      </c>
      <c r="C588" s="10" t="s">
        <v>798</v>
      </c>
      <c r="D588" s="139">
        <f>54</f>
        <v>54</v>
      </c>
      <c r="E588" s="10">
        <v>8</v>
      </c>
      <c r="F588" s="1">
        <f>2</f>
        <v>2</v>
      </c>
      <c r="G588" s="2" t="s">
        <v>566</v>
      </c>
      <c r="H588" s="1" t="s">
        <v>351</v>
      </c>
    </row>
    <row r="589" spans="1:185" x14ac:dyDescent="0.25">
      <c r="A589" s="284">
        <v>880590</v>
      </c>
      <c r="B589" s="138" t="s">
        <v>2481</v>
      </c>
    </row>
    <row r="590" spans="1:185" s="19" customFormat="1" x14ac:dyDescent="0.25">
      <c r="A590" s="160">
        <v>880591</v>
      </c>
      <c r="B590" s="138" t="s">
        <v>2248</v>
      </c>
      <c r="C590" s="140"/>
      <c r="D590" s="303"/>
      <c r="E590" s="140"/>
      <c r="F590" s="11"/>
      <c r="G590" s="105"/>
      <c r="H590" s="11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  <c r="AC590" s="105"/>
      <c r="AD590" s="105"/>
      <c r="AE590" s="105"/>
      <c r="AF590" s="105"/>
      <c r="AG590" s="105"/>
      <c r="AH590" s="105"/>
      <c r="AI590" s="105"/>
      <c r="AJ590" s="105"/>
      <c r="AK590" s="105"/>
      <c r="AL590" s="105"/>
      <c r="AM590" s="105"/>
      <c r="AN590" s="105"/>
      <c r="AO590" s="105"/>
      <c r="AP590" s="105"/>
      <c r="AQ590" s="105"/>
      <c r="AR590" s="105"/>
      <c r="AS590" s="105"/>
      <c r="AT590" s="105"/>
      <c r="AU590" s="105"/>
      <c r="AV590" s="105"/>
      <c r="AW590" s="105"/>
      <c r="AX590" s="105"/>
      <c r="AY590" s="105"/>
      <c r="AZ590" s="105"/>
      <c r="BA590" s="105"/>
      <c r="BB590" s="105"/>
      <c r="BC590" s="105"/>
      <c r="BD590" s="105"/>
      <c r="BE590" s="105"/>
      <c r="BF590" s="105"/>
      <c r="BG590" s="105"/>
      <c r="BH590" s="105"/>
      <c r="BI590" s="105"/>
      <c r="BJ590" s="105"/>
      <c r="BK590" s="105"/>
      <c r="BL590" s="105"/>
      <c r="BM590" s="105"/>
      <c r="BN590" s="105"/>
      <c r="BO590" s="105"/>
      <c r="BP590" s="105"/>
      <c r="BQ590" s="105"/>
      <c r="BR590" s="105"/>
      <c r="BS590" s="105"/>
      <c r="BT590" s="105"/>
      <c r="BU590" s="105"/>
      <c r="BV590" s="105"/>
      <c r="BW590" s="105"/>
      <c r="BX590" s="105"/>
      <c r="BY590" s="105"/>
      <c r="BZ590" s="105"/>
      <c r="CA590" s="105"/>
      <c r="CB590" s="105"/>
      <c r="CC590" s="105"/>
      <c r="CD590" s="105"/>
      <c r="CE590" s="105"/>
      <c r="CF590" s="105"/>
      <c r="CG590" s="105"/>
      <c r="CH590" s="105"/>
      <c r="CI590" s="105"/>
      <c r="CJ590" s="105"/>
      <c r="CK590" s="105"/>
      <c r="CL590" s="105"/>
      <c r="CM590" s="105"/>
      <c r="CN590" s="105"/>
      <c r="CO590" s="105"/>
      <c r="CP590" s="105"/>
      <c r="CQ590" s="105"/>
      <c r="CR590" s="105"/>
      <c r="CS590" s="105"/>
      <c r="CT590" s="105"/>
      <c r="CU590" s="105"/>
      <c r="CV590" s="105"/>
      <c r="CW590" s="105"/>
      <c r="CX590" s="105"/>
      <c r="CY590" s="105"/>
      <c r="CZ590" s="105"/>
      <c r="DA590" s="105"/>
      <c r="DB590" s="105"/>
      <c r="DC590" s="105"/>
      <c r="DD590" s="105"/>
      <c r="DE590" s="105"/>
      <c r="DF590" s="105"/>
      <c r="DG590" s="105"/>
      <c r="DH590" s="105"/>
      <c r="DI590" s="105"/>
      <c r="DJ590" s="105"/>
      <c r="DK590" s="105"/>
      <c r="DL590" s="105"/>
      <c r="DM590" s="105"/>
      <c r="DN590" s="105"/>
      <c r="DO590" s="105"/>
      <c r="DP590" s="105"/>
      <c r="DQ590" s="105"/>
      <c r="DR590" s="105"/>
      <c r="DS590" s="105"/>
      <c r="DT590" s="105"/>
      <c r="DU590" s="105"/>
      <c r="DV590" s="105"/>
      <c r="DW590" s="105"/>
      <c r="DX590" s="105"/>
      <c r="DY590" s="105"/>
      <c r="DZ590" s="105"/>
      <c r="EA590" s="105"/>
      <c r="EB590" s="105"/>
      <c r="EC590" s="105"/>
      <c r="ED590" s="105"/>
      <c r="EE590" s="105"/>
      <c r="EF590" s="105"/>
      <c r="EG590" s="105"/>
      <c r="EH590" s="105"/>
      <c r="EI590" s="105"/>
      <c r="EJ590" s="105"/>
      <c r="EK590" s="105"/>
      <c r="EL590" s="105"/>
      <c r="EM590" s="105"/>
      <c r="EN590" s="105"/>
      <c r="EO590" s="105"/>
      <c r="EP590" s="105"/>
      <c r="EQ590" s="105"/>
      <c r="ER590" s="105"/>
      <c r="ES590" s="105"/>
      <c r="ET590" s="105"/>
      <c r="EU590" s="105"/>
      <c r="EV590" s="105"/>
      <c r="EW590" s="105"/>
      <c r="EX590" s="105"/>
      <c r="EY590" s="105"/>
      <c r="EZ590" s="105"/>
      <c r="FA590" s="105"/>
      <c r="FB590" s="105"/>
      <c r="FC590" s="105"/>
      <c r="FD590" s="105"/>
      <c r="FE590" s="105"/>
      <c r="FF590" s="105"/>
      <c r="FG590" s="105"/>
      <c r="FH590" s="105"/>
      <c r="FI590" s="105"/>
      <c r="FJ590" s="105"/>
      <c r="FK590" s="105"/>
      <c r="FL590" s="105"/>
      <c r="FM590" s="105"/>
      <c r="FN590" s="105"/>
      <c r="FO590" s="105"/>
      <c r="FP590" s="105"/>
      <c r="FQ590" s="105"/>
      <c r="FR590" s="105"/>
      <c r="FS590" s="105"/>
      <c r="FT590" s="105"/>
      <c r="FU590" s="105"/>
      <c r="FV590" s="105"/>
      <c r="FW590" s="105"/>
      <c r="FX590" s="105"/>
      <c r="FY590" s="105"/>
      <c r="FZ590" s="105"/>
      <c r="GA590" s="105"/>
      <c r="GB590" s="105"/>
      <c r="GC590" s="105"/>
    </row>
    <row r="591" spans="1:185" x14ac:dyDescent="0.25">
      <c r="A591" s="10">
        <v>880592</v>
      </c>
      <c r="B591" s="138" t="s">
        <v>2249</v>
      </c>
      <c r="C591" s="10" t="s">
        <v>798</v>
      </c>
      <c r="D591" s="139">
        <f>125</f>
        <v>125</v>
      </c>
      <c r="E591" s="10">
        <v>23</v>
      </c>
      <c r="F591" s="1">
        <f>4</f>
        <v>4</v>
      </c>
      <c r="G591" s="2" t="s">
        <v>567</v>
      </c>
      <c r="H591" s="1" t="s">
        <v>568</v>
      </c>
    </row>
    <row r="592" spans="1:185" x14ac:dyDescent="0.25">
      <c r="A592" s="284">
        <v>880593</v>
      </c>
      <c r="B592" s="138" t="s">
        <v>2250</v>
      </c>
      <c r="C592" s="10" t="s">
        <v>800</v>
      </c>
      <c r="D592" s="139">
        <v>247</v>
      </c>
      <c r="E592" s="10">
        <v>65</v>
      </c>
      <c r="F592" s="1">
        <f>4</f>
        <v>4</v>
      </c>
      <c r="G592" s="2" t="s">
        <v>569</v>
      </c>
      <c r="H592" s="1" t="s">
        <v>829</v>
      </c>
    </row>
    <row r="593" spans="1:11" x14ac:dyDescent="0.25">
      <c r="A593" s="271">
        <v>880594</v>
      </c>
      <c r="B593" s="138" t="s">
        <v>2251</v>
      </c>
      <c r="C593" s="271" t="s">
        <v>801</v>
      </c>
      <c r="D593" s="304">
        <f>172</f>
        <v>172</v>
      </c>
      <c r="E593" s="271">
        <v>46</v>
      </c>
      <c r="F593" s="3">
        <f>4</f>
        <v>4</v>
      </c>
      <c r="G593" s="4" t="s">
        <v>571</v>
      </c>
      <c r="H593" s="3" t="s">
        <v>572</v>
      </c>
      <c r="I593" s="4"/>
      <c r="J593" s="4"/>
    </row>
    <row r="594" spans="1:11" x14ac:dyDescent="0.25">
      <c r="A594" s="284">
        <v>880595</v>
      </c>
      <c r="B594" s="138" t="s">
        <v>2252</v>
      </c>
      <c r="C594" s="10" t="s">
        <v>799</v>
      </c>
      <c r="D594" s="139">
        <f>180</f>
        <v>180</v>
      </c>
      <c r="E594" s="10">
        <v>66</v>
      </c>
      <c r="F594" s="1">
        <f>7</f>
        <v>7</v>
      </c>
      <c r="G594" s="2" t="s">
        <v>573</v>
      </c>
      <c r="H594" s="1" t="s">
        <v>570</v>
      </c>
    </row>
    <row r="595" spans="1:11" x14ac:dyDescent="0.25">
      <c r="A595" s="10">
        <v>880596</v>
      </c>
      <c r="B595" s="138" t="s">
        <v>2253</v>
      </c>
      <c r="C595" s="10" t="s">
        <v>799</v>
      </c>
      <c r="D595" s="139">
        <f>161</f>
        <v>161</v>
      </c>
      <c r="E595" s="10">
        <v>46</v>
      </c>
      <c r="F595" s="1">
        <f>7</f>
        <v>7</v>
      </c>
      <c r="G595" s="2" t="s">
        <v>574</v>
      </c>
      <c r="H595" s="1" t="s">
        <v>519</v>
      </c>
    </row>
    <row r="596" spans="1:11" x14ac:dyDescent="0.25">
      <c r="A596" s="284">
        <v>880597</v>
      </c>
      <c r="B596" s="138" t="s">
        <v>2254</v>
      </c>
      <c r="C596" s="10" t="s">
        <v>798</v>
      </c>
      <c r="D596" s="139">
        <f>143</f>
        <v>143</v>
      </c>
      <c r="E596" s="10">
        <v>25</v>
      </c>
      <c r="F596" s="1">
        <f>4</f>
        <v>4</v>
      </c>
      <c r="G596" s="2" t="s">
        <v>575</v>
      </c>
      <c r="H596" s="1" t="s">
        <v>576</v>
      </c>
    </row>
    <row r="597" spans="1:11" x14ac:dyDescent="0.25">
      <c r="A597" s="10">
        <v>880598</v>
      </c>
      <c r="B597" s="138" t="s">
        <v>2255</v>
      </c>
      <c r="C597" s="10" t="s">
        <v>113</v>
      </c>
      <c r="D597" s="139" t="s">
        <v>806</v>
      </c>
      <c r="E597" s="10" t="s">
        <v>805</v>
      </c>
      <c r="F597" s="1" t="s">
        <v>806</v>
      </c>
      <c r="G597" s="2" t="s">
        <v>577</v>
      </c>
      <c r="H597" s="1" t="s">
        <v>578</v>
      </c>
    </row>
    <row r="598" spans="1:11" x14ac:dyDescent="0.25">
      <c r="A598" s="291">
        <v>880599</v>
      </c>
      <c r="B598" s="138" t="s">
        <v>2256</v>
      </c>
      <c r="C598" s="271" t="s">
        <v>801</v>
      </c>
      <c r="D598" s="304">
        <v>50</v>
      </c>
      <c r="E598" s="271">
        <v>22</v>
      </c>
      <c r="F598" s="3">
        <f>9</f>
        <v>9</v>
      </c>
      <c r="G598" s="4" t="s">
        <v>579</v>
      </c>
      <c r="H598" s="3" t="s">
        <v>323</v>
      </c>
      <c r="I598" s="4"/>
      <c r="J598" s="3"/>
    </row>
    <row r="599" spans="1:11" x14ac:dyDescent="0.25">
      <c r="A599" s="10">
        <v>880600</v>
      </c>
      <c r="B599" s="138" t="s">
        <v>2257</v>
      </c>
      <c r="C599" s="10" t="s">
        <v>797</v>
      </c>
      <c r="D599" s="139">
        <v>222</v>
      </c>
      <c r="E599" s="10">
        <v>65</v>
      </c>
      <c r="F599" s="1">
        <v>2</v>
      </c>
      <c r="G599" s="2" t="s">
        <v>1510</v>
      </c>
      <c r="H599" s="1" t="s">
        <v>1511</v>
      </c>
    </row>
    <row r="600" spans="1:11" x14ac:dyDescent="0.25">
      <c r="A600" s="284">
        <v>880601</v>
      </c>
      <c r="B600" s="138" t="s">
        <v>2265</v>
      </c>
      <c r="C600" s="10" t="s">
        <v>799</v>
      </c>
      <c r="D600" s="139">
        <f>226</f>
        <v>226</v>
      </c>
      <c r="E600" s="10">
        <v>42</v>
      </c>
      <c r="F600" s="1">
        <f>3</f>
        <v>3</v>
      </c>
      <c r="G600" s="2" t="s">
        <v>580</v>
      </c>
      <c r="H600" s="1" t="s">
        <v>392</v>
      </c>
    </row>
    <row r="601" spans="1:11" x14ac:dyDescent="0.25">
      <c r="A601" s="272">
        <v>880602</v>
      </c>
      <c r="B601" s="138" t="s">
        <v>2258</v>
      </c>
      <c r="C601" s="10" t="s">
        <v>797</v>
      </c>
      <c r="D601" s="139">
        <v>90</v>
      </c>
      <c r="E601" s="10">
        <v>10</v>
      </c>
      <c r="F601" s="1">
        <v>6</v>
      </c>
      <c r="G601" s="141" t="s">
        <v>1525</v>
      </c>
      <c r="H601" s="1" t="s">
        <v>1031</v>
      </c>
      <c r="I601" s="105"/>
      <c r="J601" s="105"/>
    </row>
    <row r="602" spans="1:11" x14ac:dyDescent="0.25">
      <c r="A602" s="272">
        <v>880609</v>
      </c>
      <c r="B602" s="138" t="s">
        <v>2259</v>
      </c>
      <c r="C602" s="10" t="s">
        <v>798</v>
      </c>
      <c r="D602" s="139">
        <v>53</v>
      </c>
      <c r="E602" s="10">
        <v>66</v>
      </c>
      <c r="F602" s="1">
        <v>6</v>
      </c>
      <c r="G602" s="2" t="s">
        <v>1530</v>
      </c>
      <c r="H602" s="1" t="s">
        <v>1435</v>
      </c>
      <c r="I602" s="146" t="s">
        <v>1531</v>
      </c>
      <c r="J602" s="146"/>
      <c r="K602" s="146"/>
    </row>
    <row r="603" spans="1:11" x14ac:dyDescent="0.25">
      <c r="A603" s="10">
        <v>880604</v>
      </c>
      <c r="B603" s="138" t="s">
        <v>2260</v>
      </c>
      <c r="C603" s="10" t="s">
        <v>799</v>
      </c>
      <c r="D603" s="139">
        <f>31</f>
        <v>31</v>
      </c>
      <c r="E603" s="10">
        <v>2</v>
      </c>
      <c r="F603" s="1">
        <f>1</f>
        <v>1</v>
      </c>
      <c r="G603" s="2" t="s">
        <v>581</v>
      </c>
      <c r="H603" s="1" t="s">
        <v>582</v>
      </c>
    </row>
    <row r="604" spans="1:11" x14ac:dyDescent="0.25">
      <c r="A604" s="284">
        <v>880605</v>
      </c>
      <c r="B604" s="138" t="s">
        <v>2261</v>
      </c>
      <c r="C604" s="287" t="s">
        <v>800</v>
      </c>
      <c r="D604" s="311">
        <v>208</v>
      </c>
      <c r="E604" s="10">
        <v>62</v>
      </c>
      <c r="F604" s="1">
        <v>2</v>
      </c>
      <c r="G604" s="2" t="s">
        <v>1437</v>
      </c>
      <c r="H604" s="1" t="s">
        <v>948</v>
      </c>
    </row>
    <row r="605" spans="1:11" x14ac:dyDescent="0.25">
      <c r="A605" s="10">
        <v>880606</v>
      </c>
      <c r="B605" s="138" t="s">
        <v>2262</v>
      </c>
      <c r="C605" s="10" t="s">
        <v>801</v>
      </c>
      <c r="D605" s="139">
        <v>288</v>
      </c>
      <c r="E605" s="10">
        <v>66</v>
      </c>
      <c r="F605" s="1">
        <v>2</v>
      </c>
      <c r="G605" s="2" t="s">
        <v>2316</v>
      </c>
      <c r="H605" s="1" t="s">
        <v>2317</v>
      </c>
    </row>
    <row r="606" spans="1:11" x14ac:dyDescent="0.25">
      <c r="A606" s="284">
        <v>880607</v>
      </c>
      <c r="B606" s="138" t="s">
        <v>2263</v>
      </c>
      <c r="C606" s="10" t="s">
        <v>801</v>
      </c>
      <c r="D606" s="139">
        <v>97</v>
      </c>
      <c r="E606" s="10">
        <v>28</v>
      </c>
      <c r="F606" s="1">
        <v>6</v>
      </c>
      <c r="G606" s="2" t="s">
        <v>1914</v>
      </c>
      <c r="H606" s="1" t="s">
        <v>1915</v>
      </c>
    </row>
    <row r="607" spans="1:11" x14ac:dyDescent="0.25">
      <c r="A607" s="10">
        <v>880608</v>
      </c>
      <c r="C607" s="10" t="s">
        <v>797</v>
      </c>
      <c r="D607" s="139">
        <v>110</v>
      </c>
      <c r="E607" s="10">
        <v>4</v>
      </c>
      <c r="F607" s="1">
        <v>6</v>
      </c>
      <c r="G607" s="2" t="s">
        <v>1526</v>
      </c>
      <c r="H607" s="1" t="s">
        <v>1527</v>
      </c>
    </row>
    <row r="608" spans="1:11" x14ac:dyDescent="0.25">
      <c r="A608" s="284"/>
      <c r="B608" s="298"/>
      <c r="C608" s="284"/>
      <c r="D608" s="314"/>
      <c r="E608" s="284"/>
      <c r="F608" s="25"/>
      <c r="G608" s="26"/>
      <c r="H608" s="25"/>
      <c r="I608" s="26"/>
    </row>
    <row r="609" spans="1:8" s="71" customFormat="1" x14ac:dyDescent="0.25">
      <c r="A609" s="292"/>
      <c r="B609" s="299"/>
      <c r="C609" s="292"/>
      <c r="D609" s="315"/>
      <c r="E609" s="292"/>
      <c r="F609" s="70"/>
      <c r="H609" s="70"/>
    </row>
  </sheetData>
  <conditionalFormatting sqref="C417:J417 L417 C189:K189 N189 C372:L416 A202:L202 A147:L159 C181:L188 A506:L507 A579:A582 A498:L504 B372:B421 C418:L418 A181:B189 A191:L200 A423:L432 A434:L496 C420:L421 C419:H419 L419 A259:L266 A269:L283 A1:L13 A285:L316 B317:L371 A317:A421 A509:L512 A529:A530 A533:A534 A62:L71 A526:A527 A42:L43 A204:L257 A15:L40 A517:L517 A536:A577 A518:A524 C518:L524 C533:L534 C529:L530 C579:L582 A60:L60 A75:L81 A83:L125 A514:L515 B518:B608 C584:L607 A584:A607 C526:L527 A161:L178 A46:L52 A54:L58 A127:L145 C536:L577">
    <cfRule type="cellIs" dxfId="38" priority="53" operator="equal">
      <formula>"C8"</formula>
    </cfRule>
  </conditionalFormatting>
  <conditionalFormatting sqref="A72:L72">
    <cfRule type="cellIs" dxfId="37" priority="51" operator="equal">
      <formula>"C8"</formula>
    </cfRule>
  </conditionalFormatting>
  <conditionalFormatting sqref="A201:L201">
    <cfRule type="cellIs" dxfId="36" priority="47" operator="equal">
      <formula>"C8"</formula>
    </cfRule>
  </conditionalFormatting>
  <conditionalFormatting sqref="A203:L203">
    <cfRule type="cellIs" dxfId="35" priority="45" operator="equal">
      <formula>"C8"</formula>
    </cfRule>
  </conditionalFormatting>
  <conditionalFormatting sqref="A14:L14">
    <cfRule type="cellIs" dxfId="34" priority="44" operator="equal">
      <formula>"C8"</formula>
    </cfRule>
  </conditionalFormatting>
  <conditionalFormatting sqref="A44:L44">
    <cfRule type="cellIs" dxfId="33" priority="43" operator="equal">
      <formula>"C8"</formula>
    </cfRule>
  </conditionalFormatting>
  <conditionalFormatting sqref="A45:L45">
    <cfRule type="cellIs" dxfId="32" priority="42" operator="equal">
      <formula>"C8"</formula>
    </cfRule>
  </conditionalFormatting>
  <conditionalFormatting sqref="A82:L82">
    <cfRule type="cellIs" dxfId="31" priority="41" operator="equal">
      <formula>"C8"</formula>
    </cfRule>
  </conditionalFormatting>
  <conditionalFormatting sqref="A146:L146">
    <cfRule type="cellIs" dxfId="30" priority="39" operator="equal">
      <formula>"C8"</formula>
    </cfRule>
  </conditionalFormatting>
  <conditionalFormatting sqref="A160:L160">
    <cfRule type="cellIs" dxfId="29" priority="37" operator="equal">
      <formula>"C8"</formula>
    </cfRule>
  </conditionalFormatting>
  <conditionalFormatting sqref="A179:L179">
    <cfRule type="cellIs" dxfId="28" priority="36" operator="equal">
      <formula>"C8"</formula>
    </cfRule>
  </conditionalFormatting>
  <conditionalFormatting sqref="A180:L180">
    <cfRule type="cellIs" dxfId="27" priority="35" operator="equal">
      <formula>"C8"</formula>
    </cfRule>
  </conditionalFormatting>
  <conditionalFormatting sqref="A505:L505">
    <cfRule type="cellIs" dxfId="26" priority="33" operator="equal">
      <formula>"C8"</formula>
    </cfRule>
  </conditionalFormatting>
  <conditionalFormatting sqref="A508:L508">
    <cfRule type="cellIs" dxfId="25" priority="32" operator="equal">
      <formula>"C8"</formula>
    </cfRule>
  </conditionalFormatting>
  <conditionalFormatting sqref="A583 C583:L583">
    <cfRule type="cellIs" dxfId="24" priority="31" operator="equal">
      <formula>"C8"</formula>
    </cfRule>
  </conditionalFormatting>
  <conditionalFormatting sqref="A578 C578:L578">
    <cfRule type="cellIs" dxfId="23" priority="30" operator="equal">
      <formula>"C8"</formula>
    </cfRule>
  </conditionalFormatting>
  <conditionalFormatting sqref="A497:L497">
    <cfRule type="cellIs" dxfId="22" priority="29" operator="equal">
      <formula>"C8"</formula>
    </cfRule>
  </conditionalFormatting>
  <conditionalFormatting sqref="A422:L422">
    <cfRule type="cellIs" dxfId="21" priority="27" operator="equal">
      <formula>"C8"</formula>
    </cfRule>
  </conditionalFormatting>
  <conditionalFormatting sqref="A190:L190">
    <cfRule type="cellIs" dxfId="20" priority="26" operator="equal">
      <formula>"C8"</formula>
    </cfRule>
  </conditionalFormatting>
  <conditionalFormatting sqref="A433:I433 K433:L433">
    <cfRule type="cellIs" dxfId="19" priority="25" operator="equal">
      <formula>"C8"</formula>
    </cfRule>
  </conditionalFormatting>
  <conditionalFormatting sqref="I419">
    <cfRule type="cellIs" dxfId="18" priority="24" operator="equal">
      <formula>"C8"</formula>
    </cfRule>
  </conditionalFormatting>
  <conditionalFormatting sqref="A267:L268">
    <cfRule type="cellIs" dxfId="17" priority="23" operator="equal">
      <formula>"C8"</formula>
    </cfRule>
  </conditionalFormatting>
  <conditionalFormatting sqref="A258:L258">
    <cfRule type="cellIs" dxfId="16" priority="22" operator="equal">
      <formula>"C8"</formula>
    </cfRule>
  </conditionalFormatting>
  <conditionalFormatting sqref="A284:L284">
    <cfRule type="cellIs" dxfId="15" priority="21" operator="equal">
      <formula>"C8"</formula>
    </cfRule>
  </conditionalFormatting>
  <conditionalFormatting sqref="A528 C528:L528">
    <cfRule type="cellIs" dxfId="14" priority="18" operator="equal">
      <formula>"C8"</formula>
    </cfRule>
  </conditionalFormatting>
  <conditionalFormatting sqref="A532 C532:L532">
    <cfRule type="cellIs" dxfId="13" priority="16" operator="equal">
      <formula>"C8"</formula>
    </cfRule>
  </conditionalFormatting>
  <conditionalFormatting sqref="A531 C531:L531">
    <cfRule type="cellIs" dxfId="12" priority="15" operator="equal">
      <formula>"C8"</formula>
    </cfRule>
  </conditionalFormatting>
  <conditionalFormatting sqref="A61:L61">
    <cfRule type="cellIs" dxfId="11" priority="13" operator="equal">
      <formula>"C8"</formula>
    </cfRule>
  </conditionalFormatting>
  <conditionalFormatting sqref="A525 C525:L525">
    <cfRule type="cellIs" dxfId="10" priority="12" operator="equal">
      <formula>"C8"</formula>
    </cfRule>
  </conditionalFormatting>
  <conditionalFormatting sqref="A41:L41">
    <cfRule type="cellIs" dxfId="9" priority="11" operator="equal">
      <formula>"C8"</formula>
    </cfRule>
  </conditionalFormatting>
  <conditionalFormatting sqref="J433">
    <cfRule type="cellIs" dxfId="8" priority="10" operator="equal">
      <formula>"C8"</formula>
    </cfRule>
  </conditionalFormatting>
  <conditionalFormatting sqref="A516:L516">
    <cfRule type="cellIs" dxfId="7" priority="9" operator="equal">
      <formula>"C8"</formula>
    </cfRule>
  </conditionalFormatting>
  <conditionalFormatting sqref="A535 C535:L535">
    <cfRule type="cellIs" dxfId="6" priority="8" operator="equal">
      <formula>"C8"</formula>
    </cfRule>
  </conditionalFormatting>
  <conditionalFormatting sqref="A59:L59">
    <cfRule type="cellIs" dxfId="5" priority="7" operator="equal">
      <formula>"C8"</formula>
    </cfRule>
  </conditionalFormatting>
  <conditionalFormatting sqref="A74:L74">
    <cfRule type="cellIs" dxfId="4" priority="6" operator="equal">
      <formula>"C8"</formula>
    </cfRule>
  </conditionalFormatting>
  <conditionalFormatting sqref="A126:L126">
    <cfRule type="cellIs" dxfId="3" priority="5" operator="equal">
      <formula>"C8"</formula>
    </cfRule>
  </conditionalFormatting>
  <conditionalFormatting sqref="A513:L513">
    <cfRule type="cellIs" dxfId="2" priority="4" operator="equal">
      <formula>"C8"</formula>
    </cfRule>
  </conditionalFormatting>
  <conditionalFormatting sqref="A73:L73">
    <cfRule type="cellIs" dxfId="1" priority="2" operator="equal">
      <formula>"C8"</formula>
    </cfRule>
  </conditionalFormatting>
  <conditionalFormatting sqref="A53:L53">
    <cfRule type="cellIs" dxfId="0" priority="1" operator="equal">
      <formula>"C8"</formula>
    </cfRule>
  </conditionalFormatting>
  <pageMargins left="0.7" right="0.7" top="0.75" bottom="0.75" header="0.3" footer="0.3"/>
  <pageSetup orientation="portrait" r:id="rId1"/>
  <ignoredErrors>
    <ignoredError sqref="F369 F265 F208 F194 F191 F165 F137 F143 F124 F115 F85 F78 F285 F389 F406 F463 F519 F568 F575 F581" formula="1"/>
    <ignoredError sqref="E226:F22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29" workbookViewId="0">
      <selection activeCell="B57" sqref="B57:I57"/>
    </sheetView>
  </sheetViews>
  <sheetFormatPr defaultRowHeight="15" x14ac:dyDescent="0.25"/>
  <cols>
    <col min="5" max="5" width="12.140625" customWidth="1"/>
    <col min="6" max="6" width="18.28515625" customWidth="1"/>
  </cols>
  <sheetData>
    <row r="1" spans="1:10" ht="23.25" customHeight="1" x14ac:dyDescent="0.25">
      <c r="A1" s="451"/>
      <c r="B1" s="452" t="s">
        <v>2561</v>
      </c>
      <c r="C1" s="452"/>
      <c r="D1" s="452"/>
      <c r="E1" s="452"/>
      <c r="F1" s="452"/>
      <c r="G1" s="452"/>
      <c r="H1" s="452"/>
      <c r="I1" s="452"/>
      <c r="J1" s="451"/>
    </row>
    <row r="2" spans="1:10" ht="18" x14ac:dyDescent="0.25">
      <c r="A2" s="451"/>
      <c r="B2" s="453" t="s">
        <v>2562</v>
      </c>
      <c r="C2" s="453"/>
      <c r="D2" s="453"/>
      <c r="E2" s="453"/>
      <c r="F2" s="453"/>
      <c r="G2" s="453"/>
      <c r="H2" s="453"/>
      <c r="I2" s="453"/>
      <c r="J2" s="451"/>
    </row>
    <row r="3" spans="1:10" ht="18" x14ac:dyDescent="0.25">
      <c r="A3" s="451"/>
      <c r="B3" s="454"/>
      <c r="C3" s="454"/>
      <c r="D3" s="454"/>
      <c r="E3" s="454"/>
      <c r="F3" s="454"/>
      <c r="G3" s="454"/>
      <c r="H3" s="454"/>
      <c r="I3" s="454"/>
      <c r="J3" s="451"/>
    </row>
    <row r="4" spans="1:10" x14ac:dyDescent="0.25">
      <c r="A4" s="451"/>
      <c r="B4" s="378" t="s">
        <v>2563</v>
      </c>
      <c r="C4" s="380" t="s">
        <v>2564</v>
      </c>
      <c r="D4" s="381"/>
      <c r="E4" s="382"/>
      <c r="F4" s="377"/>
      <c r="G4" s="377"/>
      <c r="H4" s="377"/>
      <c r="I4" s="377"/>
      <c r="J4" s="451"/>
    </row>
    <row r="5" spans="1:10" x14ac:dyDescent="0.25">
      <c r="A5" s="451"/>
      <c r="B5" s="378"/>
      <c r="C5" s="380"/>
      <c r="D5" s="381"/>
      <c r="E5" s="382"/>
      <c r="F5" s="377"/>
      <c r="G5" s="377"/>
      <c r="H5" s="377"/>
      <c r="I5" s="377"/>
      <c r="J5" s="451"/>
    </row>
    <row r="6" spans="1:10" x14ac:dyDescent="0.25">
      <c r="A6" s="451"/>
      <c r="B6" s="379" t="s">
        <v>2565</v>
      </c>
      <c r="C6" s="377"/>
      <c r="D6" s="377"/>
      <c r="E6" s="382"/>
      <c r="F6" s="377"/>
      <c r="G6" s="377"/>
      <c r="H6" s="377"/>
      <c r="I6" s="377"/>
      <c r="J6" s="451"/>
    </row>
    <row r="7" spans="1:10" x14ac:dyDescent="0.25">
      <c r="A7" s="451"/>
      <c r="B7" s="379"/>
      <c r="C7" s="377"/>
      <c r="D7" s="377"/>
      <c r="E7" s="382"/>
      <c r="F7" s="377"/>
      <c r="G7" s="377"/>
      <c r="H7" s="377"/>
      <c r="I7" s="377"/>
      <c r="J7" s="451"/>
    </row>
    <row r="8" spans="1:10" x14ac:dyDescent="0.25">
      <c r="A8" s="451"/>
      <c r="B8" s="455"/>
      <c r="C8" s="455"/>
      <c r="D8" s="455"/>
      <c r="E8" s="455"/>
      <c r="F8" s="455"/>
      <c r="G8" s="455"/>
      <c r="H8" s="455"/>
      <c r="I8" s="455"/>
      <c r="J8" s="451"/>
    </row>
    <row r="9" spans="1:10" ht="15.75" customHeight="1" x14ac:dyDescent="0.25">
      <c r="A9" s="451"/>
      <c r="B9" s="456" t="s">
        <v>2566</v>
      </c>
      <c r="C9" s="456"/>
      <c r="D9" s="456"/>
      <c r="E9" s="456"/>
      <c r="F9" s="456"/>
      <c r="G9" s="456"/>
      <c r="H9" s="456"/>
      <c r="I9" s="456"/>
      <c r="J9" s="451"/>
    </row>
    <row r="10" spans="1:10" x14ac:dyDescent="0.25">
      <c r="A10" s="451"/>
      <c r="B10" s="457"/>
      <c r="C10" s="457"/>
      <c r="D10" s="457"/>
      <c r="E10" s="457"/>
      <c r="F10" s="457"/>
      <c r="G10" s="457"/>
      <c r="H10" s="457"/>
      <c r="I10" s="457"/>
      <c r="J10" s="451"/>
    </row>
    <row r="11" spans="1:10" x14ac:dyDescent="0.25">
      <c r="A11" s="451"/>
      <c r="B11" s="458"/>
      <c r="C11" s="458"/>
      <c r="D11" s="458"/>
      <c r="E11" s="458"/>
      <c r="F11" s="458"/>
      <c r="G11" s="458"/>
      <c r="H11" s="458"/>
      <c r="I11" s="458"/>
      <c r="J11" s="451"/>
    </row>
    <row r="12" spans="1:10" ht="30" customHeight="1" x14ac:dyDescent="0.25">
      <c r="A12" s="451"/>
      <c r="B12" s="459" t="s">
        <v>2567</v>
      </c>
      <c r="C12" s="459"/>
      <c r="D12" s="459"/>
      <c r="E12" s="459"/>
      <c r="F12" s="459"/>
      <c r="G12" s="459"/>
      <c r="H12" s="459"/>
      <c r="I12" s="459"/>
      <c r="J12" s="451"/>
    </row>
    <row r="13" spans="1:10" ht="15" customHeight="1" x14ac:dyDescent="0.25">
      <c r="A13" s="451"/>
      <c r="B13" s="460" t="s">
        <v>2568</v>
      </c>
      <c r="C13" s="460"/>
      <c r="D13" s="460"/>
      <c r="E13" s="460"/>
      <c r="F13" s="460"/>
      <c r="G13" s="460"/>
      <c r="H13" s="460"/>
      <c r="I13" s="460"/>
      <c r="J13" s="451"/>
    </row>
    <row r="14" spans="1:10" ht="15" customHeight="1" x14ac:dyDescent="0.25">
      <c r="A14" s="451"/>
      <c r="B14" s="459" t="s">
        <v>2569</v>
      </c>
      <c r="C14" s="459"/>
      <c r="D14" s="459"/>
      <c r="E14" s="459"/>
      <c r="F14" s="459"/>
      <c r="G14" s="459"/>
      <c r="H14" s="459"/>
      <c r="I14" s="459"/>
      <c r="J14" s="451"/>
    </row>
    <row r="15" spans="1:10" ht="15" customHeight="1" x14ac:dyDescent="0.25">
      <c r="A15" s="451"/>
      <c r="B15" s="460" t="s">
        <v>2570</v>
      </c>
      <c r="C15" s="460"/>
      <c r="D15" s="460"/>
      <c r="E15" s="460"/>
      <c r="F15" s="460"/>
      <c r="G15" s="460"/>
      <c r="H15" s="460"/>
      <c r="I15" s="460"/>
      <c r="J15" s="451"/>
    </row>
    <row r="16" spans="1:10" x14ac:dyDescent="0.25">
      <c r="A16" s="451"/>
      <c r="B16" s="455"/>
      <c r="C16" s="455"/>
      <c r="D16" s="455"/>
      <c r="E16" s="455"/>
      <c r="F16" s="455"/>
      <c r="G16" s="455"/>
      <c r="H16" s="455"/>
      <c r="I16" s="455"/>
      <c r="J16" s="451"/>
    </row>
    <row r="17" spans="1:10" x14ac:dyDescent="0.25">
      <c r="A17" s="451"/>
      <c r="B17" s="461"/>
      <c r="C17" s="461"/>
      <c r="D17" s="461"/>
      <c r="E17" s="461"/>
      <c r="F17" s="461"/>
      <c r="G17" s="461"/>
      <c r="H17" s="461"/>
      <c r="I17" s="461"/>
      <c r="J17" s="451"/>
    </row>
    <row r="18" spans="1:10" x14ac:dyDescent="0.25">
      <c r="A18" s="451"/>
      <c r="B18" s="462"/>
      <c r="C18" s="462"/>
      <c r="D18" s="462"/>
      <c r="E18" s="462"/>
      <c r="F18" s="462"/>
      <c r="G18" s="462"/>
      <c r="H18" s="462"/>
      <c r="I18" s="462"/>
      <c r="J18" s="451"/>
    </row>
    <row r="19" spans="1:10" ht="15" customHeight="1" x14ac:dyDescent="0.25">
      <c r="A19" s="451"/>
      <c r="B19" s="463" t="s">
        <v>2571</v>
      </c>
      <c r="C19" s="463"/>
      <c r="D19" s="463"/>
      <c r="E19" s="463"/>
      <c r="F19" s="463"/>
      <c r="G19" s="463"/>
      <c r="H19" s="463"/>
      <c r="I19" s="463"/>
      <c r="J19" s="451"/>
    </row>
    <row r="20" spans="1:10" ht="30" customHeight="1" thickBot="1" x14ac:dyDescent="0.3">
      <c r="A20" s="451"/>
      <c r="B20" s="464" t="s">
        <v>2572</v>
      </c>
      <c r="C20" s="464"/>
      <c r="D20" s="464"/>
      <c r="E20" s="464"/>
      <c r="F20" s="464"/>
      <c r="G20" s="464"/>
      <c r="H20" s="464"/>
      <c r="I20" s="464"/>
      <c r="J20" s="451"/>
    </row>
    <row r="21" spans="1:10" x14ac:dyDescent="0.25">
      <c r="A21" s="451"/>
      <c r="B21" s="397"/>
      <c r="C21" s="400" t="s">
        <v>2573</v>
      </c>
      <c r="D21" s="400"/>
      <c r="E21" s="400"/>
      <c r="F21" s="400"/>
      <c r="G21" s="400"/>
      <c r="H21" s="400"/>
      <c r="I21" s="401"/>
      <c r="J21" s="451"/>
    </row>
    <row r="22" spans="1:10" x14ac:dyDescent="0.25">
      <c r="A22" s="451"/>
      <c r="B22" s="398"/>
      <c r="C22" s="402" t="s">
        <v>2574</v>
      </c>
      <c r="D22" s="402"/>
      <c r="E22" s="402"/>
      <c r="F22" s="402"/>
      <c r="G22" s="402"/>
      <c r="H22" s="402"/>
      <c r="I22" s="403"/>
      <c r="J22" s="451"/>
    </row>
    <row r="23" spans="1:10" ht="15.75" thickBot="1" x14ac:dyDescent="0.3">
      <c r="A23" s="451"/>
      <c r="B23" s="399"/>
      <c r="C23" s="404" t="s">
        <v>2575</v>
      </c>
      <c r="D23" s="404"/>
      <c r="E23" s="404"/>
      <c r="F23" s="404"/>
      <c r="G23" s="404"/>
      <c r="H23" s="404"/>
      <c r="I23" s="405"/>
      <c r="J23" s="451"/>
    </row>
    <row r="24" spans="1:10" ht="15.75" thickBot="1" x14ac:dyDescent="0.3">
      <c r="A24" s="451"/>
      <c r="B24" s="406"/>
      <c r="C24" s="407"/>
      <c r="D24" s="407"/>
      <c r="E24" s="407"/>
      <c r="F24" s="407"/>
      <c r="G24" s="407"/>
      <c r="H24" s="407"/>
      <c r="I24" s="408"/>
      <c r="J24" s="451"/>
    </row>
    <row r="25" spans="1:10" ht="39" thickBot="1" x14ac:dyDescent="0.3">
      <c r="A25" s="451"/>
      <c r="B25" s="384" t="s">
        <v>2576</v>
      </c>
      <c r="C25" s="407" t="s">
        <v>2577</v>
      </c>
      <c r="D25" s="407"/>
      <c r="E25" s="407"/>
      <c r="F25" s="385" t="s">
        <v>2578</v>
      </c>
      <c r="G25" s="407" t="s">
        <v>2579</v>
      </c>
      <c r="H25" s="407"/>
      <c r="I25" s="408"/>
      <c r="J25" s="451"/>
    </row>
    <row r="26" spans="1:10" ht="15.75" thickBot="1" x14ac:dyDescent="0.3">
      <c r="A26" s="451"/>
      <c r="B26" s="406"/>
      <c r="C26" s="407"/>
      <c r="D26" s="407"/>
      <c r="E26" s="407"/>
      <c r="F26" s="407"/>
      <c r="G26" s="407"/>
      <c r="H26" s="407"/>
      <c r="I26" s="408"/>
      <c r="J26" s="451"/>
    </row>
    <row r="27" spans="1:10" ht="25.5" x14ac:dyDescent="0.25">
      <c r="A27" s="451"/>
      <c r="B27" s="386" t="s">
        <v>2580</v>
      </c>
      <c r="C27" s="411">
        <v>75922</v>
      </c>
      <c r="D27" s="411"/>
      <c r="E27" s="411"/>
      <c r="F27" s="413" t="s">
        <v>2581</v>
      </c>
      <c r="G27" s="413"/>
      <c r="H27" s="411">
        <v>10047326</v>
      </c>
      <c r="I27" s="414"/>
      <c r="J27" s="451"/>
    </row>
    <row r="28" spans="1:10" x14ac:dyDescent="0.25">
      <c r="A28" s="451"/>
      <c r="B28" s="386" t="s">
        <v>2582</v>
      </c>
      <c r="C28" s="410" t="s">
        <v>2583</v>
      </c>
      <c r="D28" s="410"/>
      <c r="E28" s="410"/>
      <c r="F28" s="412" t="s">
        <v>2584</v>
      </c>
      <c r="G28" s="412"/>
      <c r="H28" s="410" t="s">
        <v>2585</v>
      </c>
      <c r="I28" s="415"/>
      <c r="J28" s="451"/>
    </row>
    <row r="29" spans="1:10" ht="26.25" thickBot="1" x14ac:dyDescent="0.3">
      <c r="A29" s="451"/>
      <c r="B29" s="384" t="s">
        <v>2586</v>
      </c>
      <c r="C29" s="409" t="s">
        <v>2587</v>
      </c>
      <c r="D29" s="409"/>
      <c r="E29" s="409"/>
      <c r="F29" s="416" t="s">
        <v>2588</v>
      </c>
      <c r="G29" s="416"/>
      <c r="H29" s="409" t="s">
        <v>2589</v>
      </c>
      <c r="I29" s="417"/>
      <c r="J29" s="451"/>
    </row>
    <row r="30" spans="1:10" ht="15.75" thickBot="1" x14ac:dyDescent="0.3">
      <c r="A30" s="451"/>
      <c r="B30" s="406"/>
      <c r="C30" s="407"/>
      <c r="D30" s="407"/>
      <c r="E30" s="407"/>
      <c r="F30" s="407"/>
      <c r="G30" s="407"/>
      <c r="H30" s="407"/>
      <c r="I30" s="408"/>
      <c r="J30" s="451"/>
    </row>
    <row r="31" spans="1:10" ht="26.25" thickBot="1" x14ac:dyDescent="0.3">
      <c r="A31" s="451"/>
      <c r="B31" s="387" t="s">
        <v>2590</v>
      </c>
      <c r="C31" s="388" t="s">
        <v>2591</v>
      </c>
      <c r="D31" s="388" t="s">
        <v>2592</v>
      </c>
      <c r="E31" s="388" t="s">
        <v>2593</v>
      </c>
      <c r="F31" s="418" t="s">
        <v>2594</v>
      </c>
      <c r="G31" s="419"/>
      <c r="H31" s="419"/>
      <c r="I31" s="420"/>
      <c r="J31" s="451"/>
    </row>
    <row r="32" spans="1:10" x14ac:dyDescent="0.25">
      <c r="A32" s="451"/>
      <c r="B32" s="389">
        <v>43466</v>
      </c>
      <c r="C32" s="390">
        <v>340</v>
      </c>
      <c r="D32" s="390">
        <v>0</v>
      </c>
      <c r="E32" s="390">
        <v>0</v>
      </c>
      <c r="F32" s="421" t="s">
        <v>2595</v>
      </c>
      <c r="G32" s="413"/>
      <c r="H32" s="422"/>
      <c r="I32" s="426">
        <v>156105</v>
      </c>
      <c r="J32" s="451"/>
    </row>
    <row r="33" spans="1:10" x14ac:dyDescent="0.25">
      <c r="A33" s="451"/>
      <c r="B33" s="389">
        <v>43497</v>
      </c>
      <c r="C33" s="390">
        <v>340</v>
      </c>
      <c r="D33" s="390">
        <v>0</v>
      </c>
      <c r="E33" s="390">
        <v>0</v>
      </c>
      <c r="F33" s="424">
        <v>43466</v>
      </c>
      <c r="G33" s="423"/>
      <c r="H33" s="425"/>
      <c r="I33" s="427"/>
      <c r="J33" s="451"/>
    </row>
    <row r="34" spans="1:10" x14ac:dyDescent="0.25">
      <c r="A34" s="451"/>
      <c r="B34" s="389">
        <v>43525</v>
      </c>
      <c r="C34" s="390">
        <v>340</v>
      </c>
      <c r="D34" s="390">
        <v>0</v>
      </c>
      <c r="E34" s="390">
        <v>0</v>
      </c>
      <c r="F34" s="428" t="s">
        <v>2596</v>
      </c>
      <c r="G34" s="410"/>
      <c r="H34" s="415"/>
      <c r="I34" s="390">
        <v>4080</v>
      </c>
      <c r="J34" s="451"/>
    </row>
    <row r="35" spans="1:10" x14ac:dyDescent="0.25">
      <c r="A35" s="451"/>
      <c r="B35" s="389">
        <v>43556</v>
      </c>
      <c r="C35" s="390">
        <v>340</v>
      </c>
      <c r="D35" s="390">
        <v>0</v>
      </c>
      <c r="E35" s="390">
        <v>0</v>
      </c>
      <c r="F35" s="428" t="s">
        <v>2597</v>
      </c>
      <c r="G35" s="410"/>
      <c r="H35" s="415"/>
      <c r="I35" s="390">
        <v>0</v>
      </c>
      <c r="J35" s="451"/>
    </row>
    <row r="36" spans="1:10" x14ac:dyDescent="0.25">
      <c r="A36" s="451"/>
      <c r="B36" s="389">
        <v>43586</v>
      </c>
      <c r="C36" s="390">
        <v>340</v>
      </c>
      <c r="D36" s="390">
        <v>0</v>
      </c>
      <c r="E36" s="390">
        <v>0</v>
      </c>
      <c r="F36" s="430" t="s">
        <v>2598</v>
      </c>
      <c r="G36" s="429"/>
      <c r="H36" s="431"/>
      <c r="I36" s="390">
        <v>4080</v>
      </c>
      <c r="J36" s="451"/>
    </row>
    <row r="37" spans="1:10" x14ac:dyDescent="0.25">
      <c r="A37" s="451"/>
      <c r="B37" s="389">
        <v>43617</v>
      </c>
      <c r="C37" s="390">
        <v>340</v>
      </c>
      <c r="D37" s="390">
        <v>0</v>
      </c>
      <c r="E37" s="390">
        <v>0</v>
      </c>
      <c r="F37" s="428" t="s">
        <v>2599</v>
      </c>
      <c r="G37" s="410"/>
      <c r="H37" s="415"/>
      <c r="I37" s="390">
        <v>23747</v>
      </c>
      <c r="J37" s="451"/>
    </row>
    <row r="38" spans="1:10" x14ac:dyDescent="0.25">
      <c r="A38" s="451"/>
      <c r="B38" s="389">
        <v>43647</v>
      </c>
      <c r="C38" s="390">
        <v>340</v>
      </c>
      <c r="D38" s="390">
        <v>0</v>
      </c>
      <c r="E38" s="390">
        <v>0</v>
      </c>
      <c r="F38" s="428"/>
      <c r="G38" s="410"/>
      <c r="H38" s="415"/>
      <c r="I38" s="390"/>
      <c r="J38" s="451"/>
    </row>
    <row r="39" spans="1:10" x14ac:dyDescent="0.25">
      <c r="A39" s="451"/>
      <c r="B39" s="389">
        <v>43678</v>
      </c>
      <c r="C39" s="390">
        <v>340</v>
      </c>
      <c r="D39" s="390">
        <v>0</v>
      </c>
      <c r="E39" s="390">
        <v>0</v>
      </c>
      <c r="F39" s="432" t="s">
        <v>2600</v>
      </c>
      <c r="G39" s="412"/>
      <c r="H39" s="433"/>
      <c r="I39" s="391">
        <v>183932</v>
      </c>
      <c r="J39" s="451"/>
    </row>
    <row r="40" spans="1:10" x14ac:dyDescent="0.25">
      <c r="A40" s="451"/>
      <c r="B40" s="389">
        <v>43709</v>
      </c>
      <c r="C40" s="390">
        <v>340</v>
      </c>
      <c r="D40" s="390">
        <v>0</v>
      </c>
      <c r="E40" s="390">
        <v>0</v>
      </c>
      <c r="F40" s="428" t="s">
        <v>2601</v>
      </c>
      <c r="G40" s="410"/>
      <c r="H40" s="415"/>
      <c r="I40" s="390">
        <v>0</v>
      </c>
      <c r="J40" s="451"/>
    </row>
    <row r="41" spans="1:10" x14ac:dyDescent="0.25">
      <c r="A41" s="451"/>
      <c r="B41" s="389">
        <v>43739</v>
      </c>
      <c r="C41" s="390">
        <v>340</v>
      </c>
      <c r="D41" s="390">
        <v>0</v>
      </c>
      <c r="E41" s="390">
        <v>0</v>
      </c>
      <c r="F41" s="428"/>
      <c r="G41" s="410"/>
      <c r="H41" s="415"/>
      <c r="I41" s="390"/>
      <c r="J41" s="451"/>
    </row>
    <row r="42" spans="1:10" x14ac:dyDescent="0.25">
      <c r="A42" s="451"/>
      <c r="B42" s="389">
        <v>43770</v>
      </c>
      <c r="C42" s="390">
        <v>340</v>
      </c>
      <c r="D42" s="390">
        <v>0</v>
      </c>
      <c r="E42" s="390">
        <v>0</v>
      </c>
      <c r="F42" s="432" t="s">
        <v>2602</v>
      </c>
      <c r="G42" s="412"/>
      <c r="H42" s="433"/>
      <c r="I42" s="436">
        <v>183932</v>
      </c>
      <c r="J42" s="451"/>
    </row>
    <row r="43" spans="1:10" ht="15.75" thickBot="1" x14ac:dyDescent="0.3">
      <c r="A43" s="451"/>
      <c r="B43" s="392">
        <v>43800</v>
      </c>
      <c r="C43" s="393">
        <v>340</v>
      </c>
      <c r="D43" s="393">
        <v>0</v>
      </c>
      <c r="E43" s="393">
        <v>0</v>
      </c>
      <c r="F43" s="434"/>
      <c r="G43" s="416"/>
      <c r="H43" s="435"/>
      <c r="I43" s="437"/>
      <c r="J43" s="451"/>
    </row>
    <row r="44" spans="1:10" ht="15.75" thickBot="1" x14ac:dyDescent="0.3">
      <c r="A44" s="451"/>
      <c r="B44" s="387" t="s">
        <v>2603</v>
      </c>
      <c r="C44" s="394">
        <v>4080</v>
      </c>
      <c r="D44" s="388">
        <v>0</v>
      </c>
      <c r="E44" s="395">
        <v>0</v>
      </c>
      <c r="F44" s="406"/>
      <c r="G44" s="407"/>
      <c r="H44" s="408"/>
      <c r="I44" s="396"/>
      <c r="J44" s="451"/>
    </row>
    <row r="45" spans="1:10" ht="15" customHeight="1" x14ac:dyDescent="0.25">
      <c r="A45" s="451"/>
      <c r="B45" s="438" t="s">
        <v>2604</v>
      </c>
      <c r="C45" s="439"/>
      <c r="D45" s="439"/>
      <c r="E45" s="439"/>
      <c r="F45" s="439"/>
      <c r="G45" s="439"/>
      <c r="H45" s="439"/>
      <c r="I45" s="440"/>
      <c r="J45" s="451"/>
    </row>
    <row r="46" spans="1:10" ht="30" customHeight="1" x14ac:dyDescent="0.25">
      <c r="A46" s="451"/>
      <c r="B46" s="441" t="s">
        <v>2605</v>
      </c>
      <c r="C46" s="442"/>
      <c r="D46" s="442"/>
      <c r="E46" s="442"/>
      <c r="F46" s="442"/>
      <c r="G46" s="442"/>
      <c r="H46" s="442"/>
      <c r="I46" s="443"/>
      <c r="J46" s="451"/>
    </row>
    <row r="47" spans="1:10" ht="30" customHeight="1" thickBot="1" x14ac:dyDescent="0.3">
      <c r="A47" s="451"/>
      <c r="B47" s="444" t="s">
        <v>2606</v>
      </c>
      <c r="C47" s="445"/>
      <c r="D47" s="445"/>
      <c r="E47" s="445"/>
      <c r="F47" s="445"/>
      <c r="G47" s="445"/>
      <c r="H47" s="445"/>
      <c r="I47" s="446"/>
      <c r="J47" s="451"/>
    </row>
    <row r="48" spans="1:10" ht="15" customHeight="1" x14ac:dyDescent="0.25">
      <c r="A48" s="451"/>
      <c r="B48" s="439" t="s">
        <v>2607</v>
      </c>
      <c r="C48" s="439"/>
      <c r="D48" s="439"/>
      <c r="E48" s="439"/>
      <c r="F48" s="439"/>
      <c r="G48" s="439"/>
      <c r="H48" s="439"/>
      <c r="I48" s="439"/>
      <c r="J48" s="451"/>
    </row>
    <row r="49" spans="1:10" x14ac:dyDescent="0.25">
      <c r="A49" s="451"/>
      <c r="B49" s="447"/>
      <c r="C49" s="447"/>
      <c r="D49" s="447"/>
      <c r="E49" s="447"/>
      <c r="F49" s="447"/>
      <c r="G49" s="447"/>
      <c r="H49" s="447"/>
      <c r="I49" s="447"/>
      <c r="J49" s="451"/>
    </row>
    <row r="50" spans="1:10" x14ac:dyDescent="0.25">
      <c r="A50" s="451"/>
      <c r="B50" s="448"/>
      <c r="C50" s="448"/>
      <c r="D50" s="448"/>
      <c r="E50" s="448"/>
      <c r="F50" s="448"/>
      <c r="G50" s="448"/>
      <c r="H50" s="448"/>
      <c r="I50" s="448"/>
      <c r="J50" s="451"/>
    </row>
    <row r="51" spans="1:10" ht="15" customHeight="1" x14ac:dyDescent="0.25">
      <c r="A51" s="451"/>
      <c r="B51" s="447" t="s">
        <v>2608</v>
      </c>
      <c r="C51" s="447"/>
      <c r="D51" s="447"/>
      <c r="E51" s="447"/>
      <c r="F51" s="447"/>
      <c r="G51" s="447"/>
      <c r="H51" s="447"/>
      <c r="I51" s="447"/>
      <c r="J51" s="451"/>
    </row>
    <row r="52" spans="1:10" ht="15" customHeight="1" x14ac:dyDescent="0.25">
      <c r="A52" s="451"/>
      <c r="B52" s="447" t="s">
        <v>2609</v>
      </c>
      <c r="C52" s="447"/>
      <c r="D52" s="447"/>
      <c r="E52" s="447"/>
      <c r="F52" s="447"/>
      <c r="G52" s="447"/>
      <c r="H52" s="447"/>
      <c r="I52" s="447"/>
      <c r="J52" s="451"/>
    </row>
    <row r="53" spans="1:10" ht="15" customHeight="1" x14ac:dyDescent="0.25">
      <c r="A53" s="451"/>
      <c r="B53" s="447" t="s">
        <v>2610</v>
      </c>
      <c r="C53" s="447"/>
      <c r="D53" s="447"/>
      <c r="E53" s="447"/>
      <c r="F53" s="447"/>
      <c r="G53" s="447"/>
      <c r="H53" s="447"/>
      <c r="I53" s="447"/>
      <c r="J53" s="451"/>
    </row>
    <row r="54" spans="1:10" ht="15" customHeight="1" x14ac:dyDescent="0.25">
      <c r="A54" s="451"/>
      <c r="B54" s="447" t="s">
        <v>2611</v>
      </c>
      <c r="C54" s="447"/>
      <c r="D54" s="447"/>
      <c r="E54" s="447"/>
      <c r="F54" s="447"/>
      <c r="G54" s="447"/>
      <c r="H54" s="447"/>
      <c r="I54" s="447"/>
      <c r="J54" s="451"/>
    </row>
    <row r="55" spans="1:10" x14ac:dyDescent="0.25">
      <c r="A55" s="451"/>
      <c r="B55" s="447"/>
      <c r="C55" s="447"/>
      <c r="D55" s="447"/>
      <c r="E55" s="447"/>
      <c r="F55" s="447"/>
      <c r="G55" s="447"/>
      <c r="H55" s="447"/>
      <c r="I55" s="447"/>
      <c r="J55" s="451"/>
    </row>
    <row r="56" spans="1:10" x14ac:dyDescent="0.25">
      <c r="A56" s="451"/>
      <c r="B56" s="383"/>
      <c r="C56" s="383"/>
      <c r="D56" s="383"/>
      <c r="E56" s="383"/>
      <c r="F56" s="383"/>
      <c r="G56" s="383"/>
      <c r="H56" s="383"/>
      <c r="I56" s="383"/>
      <c r="J56" s="451"/>
    </row>
    <row r="57" spans="1:10" x14ac:dyDescent="0.25">
      <c r="A57" s="451"/>
      <c r="B57" s="447"/>
      <c r="C57" s="447"/>
      <c r="D57" s="447"/>
      <c r="E57" s="447"/>
      <c r="F57" s="447"/>
      <c r="G57" s="447"/>
      <c r="H57" s="447"/>
      <c r="I57" s="447"/>
      <c r="J57" s="451"/>
    </row>
    <row r="58" spans="1:10" x14ac:dyDescent="0.25">
      <c r="A58" s="451"/>
      <c r="B58" s="447"/>
      <c r="C58" s="447"/>
      <c r="D58" s="447"/>
      <c r="E58" s="447"/>
      <c r="F58" s="447"/>
      <c r="G58" s="447"/>
      <c r="H58" s="447"/>
      <c r="I58" s="447"/>
      <c r="J58" s="451"/>
    </row>
    <row r="59" spans="1:10" ht="15" customHeight="1" x14ac:dyDescent="0.25">
      <c r="A59" s="451"/>
      <c r="B59" s="461" t="s">
        <v>2612</v>
      </c>
      <c r="C59" s="461"/>
      <c r="D59" s="461"/>
      <c r="E59" s="461"/>
      <c r="F59" s="461"/>
      <c r="G59" s="461"/>
      <c r="H59" s="461"/>
      <c r="I59" s="461"/>
      <c r="J59" s="451"/>
    </row>
    <row r="60" spans="1:10" x14ac:dyDescent="0.25">
      <c r="A60" s="451"/>
      <c r="B60" s="455"/>
      <c r="C60" s="455"/>
      <c r="D60" s="455"/>
      <c r="E60" s="455"/>
      <c r="F60" s="455"/>
      <c r="G60" s="455"/>
      <c r="H60" s="455"/>
      <c r="I60" s="455"/>
      <c r="J60" s="451"/>
    </row>
    <row r="61" spans="1:10" ht="15" customHeight="1" x14ac:dyDescent="0.25">
      <c r="A61" s="451"/>
      <c r="B61" s="459" t="s">
        <v>2613</v>
      </c>
      <c r="C61" s="459"/>
      <c r="D61" s="459"/>
      <c r="E61" s="459"/>
      <c r="F61" s="459"/>
      <c r="G61" s="459"/>
      <c r="H61" s="459"/>
      <c r="I61" s="459"/>
      <c r="J61" s="451"/>
    </row>
    <row r="62" spans="1:10" ht="57" x14ac:dyDescent="0.25">
      <c r="A62" s="451"/>
      <c r="B62" s="449"/>
      <c r="C62" s="450" t="s">
        <v>2614</v>
      </c>
      <c r="D62" s="377"/>
      <c r="E62" s="377"/>
      <c r="F62" s="377"/>
      <c r="G62" s="377"/>
      <c r="H62" s="377"/>
      <c r="I62" s="377"/>
      <c r="J62" s="451"/>
    </row>
  </sheetData>
  <mergeCells count="71">
    <mergeCell ref="B61:I61"/>
    <mergeCell ref="J1:J62"/>
    <mergeCell ref="B19:I19"/>
    <mergeCell ref="B20:I20"/>
    <mergeCell ref="B57:I57"/>
    <mergeCell ref="B58:I58"/>
    <mergeCell ref="B59:I59"/>
    <mergeCell ref="B60:I60"/>
    <mergeCell ref="B13:I13"/>
    <mergeCell ref="B14:I14"/>
    <mergeCell ref="B15:I15"/>
    <mergeCell ref="B16:I16"/>
    <mergeCell ref="B17:I17"/>
    <mergeCell ref="B18:I18"/>
    <mergeCell ref="B53:I53"/>
    <mergeCell ref="B54:I54"/>
    <mergeCell ref="B55:I55"/>
    <mergeCell ref="A1:A62"/>
    <mergeCell ref="B1:I1"/>
    <mergeCell ref="B2:I2"/>
    <mergeCell ref="B3:I3"/>
    <mergeCell ref="B8:I8"/>
    <mergeCell ref="B9:I9"/>
    <mergeCell ref="B11:I11"/>
    <mergeCell ref="B47:I47"/>
    <mergeCell ref="B48:I48"/>
    <mergeCell ref="B49:I49"/>
    <mergeCell ref="B50:I50"/>
    <mergeCell ref="B51:I51"/>
    <mergeCell ref="B52:I52"/>
    <mergeCell ref="F41:H41"/>
    <mergeCell ref="F42:H43"/>
    <mergeCell ref="I42:I43"/>
    <mergeCell ref="F44:H44"/>
    <mergeCell ref="B45:I45"/>
    <mergeCell ref="B46:I46"/>
    <mergeCell ref="F35:H35"/>
    <mergeCell ref="F36:H36"/>
    <mergeCell ref="F37:H37"/>
    <mergeCell ref="F38:H38"/>
    <mergeCell ref="F39:H39"/>
    <mergeCell ref="F40:H40"/>
    <mergeCell ref="B30:I30"/>
    <mergeCell ref="F31:I31"/>
    <mergeCell ref="F32:H32"/>
    <mergeCell ref="F33:H33"/>
    <mergeCell ref="I32:I33"/>
    <mergeCell ref="F34:H34"/>
    <mergeCell ref="C28:E28"/>
    <mergeCell ref="F28:G28"/>
    <mergeCell ref="H28:I28"/>
    <mergeCell ref="C29:E29"/>
    <mergeCell ref="F29:G29"/>
    <mergeCell ref="H29:I29"/>
    <mergeCell ref="B24:I24"/>
    <mergeCell ref="C25:E25"/>
    <mergeCell ref="G25:I25"/>
    <mergeCell ref="B26:I26"/>
    <mergeCell ref="C27:E27"/>
    <mergeCell ref="F27:G27"/>
    <mergeCell ref="H27:I27"/>
    <mergeCell ref="B4:B5"/>
    <mergeCell ref="B6:B7"/>
    <mergeCell ref="C4:C5"/>
    <mergeCell ref="D4:D5"/>
    <mergeCell ref="E4:E7"/>
    <mergeCell ref="B21:B23"/>
    <mergeCell ref="C21:I21"/>
    <mergeCell ref="C22:I22"/>
    <mergeCell ref="C23:I23"/>
    <mergeCell ref="B12:I12"/>
  </mergeCells>
  <hyperlinks>
    <hyperlink ref="B12" r:id="rId1" display="mailto:Mohammad.Maqsood@ptcl.net.pk"/>
    <hyperlink ref="B14" r:id="rId2" display="mailto:Jamil.Muhammad@ptcl.net.pk"/>
    <hyperlink ref="B61" r:id="rId3" display="https://mail.google.com/mail/u/0?ui=2&amp;ik=9e45f1f8e4&amp;view=lg&amp;permmsgid=msg-f:1687590949882287105"/>
  </hyperlinks>
  <pageMargins left="0.7" right="0.7" top="0.75" bottom="0.75" header="0.3" footer="0.3"/>
  <pageSetup orientation="portrait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DC-C8</vt:lpstr>
      <vt:lpstr>DC-C8A</vt:lpstr>
      <vt:lpstr>DC-C8B</vt:lpstr>
      <vt:lpstr>DC-C9</vt:lpstr>
      <vt:lpstr>DC-C9A</vt:lpstr>
      <vt:lpstr>total data</vt:lpstr>
      <vt:lpstr>annual pay slep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ptcl-hq</dc:creator>
  <cp:lastModifiedBy>ptcl</cp:lastModifiedBy>
  <dcterms:created xsi:type="dcterms:W3CDTF">2016-07-25T05:47:02Z</dcterms:created>
  <dcterms:modified xsi:type="dcterms:W3CDTF">2020-12-27T08:16:00Z</dcterms:modified>
</cp:coreProperties>
</file>