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C:\Users\fasal\Desktop\Unified Mentor Virtual Internship\project\4\"/>
    </mc:Choice>
  </mc:AlternateContent>
  <xr:revisionPtr revIDLastSave="0" documentId="13_ncr:1_{296D5B29-9833-4544-8731-B51BB0F0EBE6}" xr6:coauthVersionLast="47" xr6:coauthVersionMax="47" xr10:uidLastSave="{00000000-0000-0000-0000-000000000000}"/>
  <bookViews>
    <workbookView xWindow="-108" yWindow="-108" windowWidth="23256" windowHeight="13176" firstSheet="1" activeTab="3" xr2:uid="{0B73CCFC-1ED7-4771-820B-DC8E30B31D27}"/>
  </bookViews>
  <sheets>
    <sheet name="Analysis1" sheetId="1" r:id="rId1"/>
    <sheet name="Time series Dashboard" sheetId="2" r:id="rId2"/>
    <sheet name="Analysis 2" sheetId="3" r:id="rId3"/>
    <sheet name="Detailed Dashboard " sheetId="5" r:id="rId4"/>
    <sheet name="P&amp;C Analysis" sheetId="6" r:id="rId5"/>
  </sheets>
  <definedNames>
    <definedName name="Lookuptable" localSheetId="2">'Analysis 2'!#REF!</definedName>
    <definedName name="Lookuptable" localSheetId="4">'P&amp;C Analysis'!#REF!</definedName>
    <definedName name="Lookuptable">Analysis1!$L$4:$R$8</definedName>
    <definedName name="Slicer_Month_Name">#N/A</definedName>
    <definedName name="Slicer_Quarter">#N/A</definedName>
    <definedName name="Slicer_Region">#N/A</definedName>
    <definedName name="Slicer_Year">#N/A</definedName>
  </definedNames>
  <calcPr calcId="191029"/>
  <pivotCaches>
    <pivotCache cacheId="5901" r:id="rId6"/>
    <pivotCache cacheId="5931" r:id="rId7"/>
    <pivotCache cacheId="5934" r:id="rId8"/>
    <pivotCache cacheId="5937" r:id="rId9"/>
    <pivotCache cacheId="5940" r:id="rId10"/>
    <pivotCache cacheId="5943" r:id="rId11"/>
    <pivotCache cacheId="5946" r:id="rId12"/>
    <pivotCache cacheId="5949" r:id="rId13"/>
    <pivotCache cacheId="5952" r:id="rId14"/>
    <pivotCache cacheId="5955" r:id="rId15"/>
    <pivotCache cacheId="5958" r:id="rId16"/>
    <pivotCache cacheId="5961" r:id="rId17"/>
    <pivotCache cacheId="5964"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mart Grocery Sales - Retai_bb3851d0-065f-492a-9015-fe6bb750aa16" name="Supermart Grocery Sales - Retai" connection="Query - Supermart Grocery Sales - Retai"/>
          <x15:modelTable id="All measures_2fe940ff-3d99-4c59-bbcf-6ebc1b4ba0d9" name="All measures" connection="Query - All measur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W9" i="6" l="1"/>
  <c r="AX9" i="6"/>
  <c r="AW10" i="6"/>
  <c r="AX10" i="6"/>
  <c r="AX8" i="6"/>
  <c r="AW8" i="6"/>
  <c r="AR3" i="6"/>
  <c r="AR4" i="6"/>
  <c r="AG13" i="6"/>
  <c r="AH13" i="6"/>
  <c r="AG14" i="6"/>
  <c r="AH14" i="6"/>
  <c r="AG15" i="6"/>
  <c r="AH15" i="6"/>
  <c r="AG16" i="6"/>
  <c r="AH16" i="6"/>
  <c r="AG17" i="6"/>
  <c r="AH17" i="6"/>
  <c r="AG18" i="6"/>
  <c r="AH18" i="6"/>
  <c r="AG19" i="6"/>
  <c r="AH19" i="6"/>
  <c r="AG20" i="6"/>
  <c r="AH20" i="6"/>
  <c r="AG21" i="6"/>
  <c r="AH21" i="6"/>
  <c r="AG22" i="6"/>
  <c r="AH22" i="6"/>
  <c r="AG23" i="6"/>
  <c r="AH23" i="6"/>
  <c r="AG24" i="6"/>
  <c r="AH24" i="6"/>
  <c r="AG25" i="6"/>
  <c r="AH25" i="6"/>
  <c r="AG26" i="6"/>
  <c r="AH26" i="6"/>
  <c r="AG27" i="6"/>
  <c r="AH27" i="6"/>
  <c r="AG28" i="6"/>
  <c r="AH28" i="6"/>
  <c r="AG29" i="6"/>
  <c r="AH29" i="6"/>
  <c r="AG30" i="6"/>
  <c r="AH30" i="6"/>
  <c r="AG31" i="6"/>
  <c r="AH31" i="6"/>
  <c r="AG32" i="6"/>
  <c r="AH32" i="6"/>
  <c r="AG33" i="6"/>
  <c r="AH33" i="6"/>
  <c r="AG34" i="6"/>
  <c r="AH34" i="6"/>
  <c r="AG35" i="6"/>
  <c r="AH35" i="6"/>
  <c r="AG36" i="6"/>
  <c r="AH36" i="6"/>
  <c r="AG37" i="6"/>
  <c r="AH37" i="6"/>
  <c r="AG38" i="6"/>
  <c r="AH38" i="6"/>
  <c r="AG39" i="6"/>
  <c r="AH39" i="6"/>
  <c r="AG40" i="6"/>
  <c r="AH40" i="6"/>
  <c r="AG41" i="6"/>
  <c r="AH41" i="6"/>
  <c r="AG42" i="6"/>
  <c r="AH42" i="6"/>
  <c r="AG43" i="6"/>
  <c r="AH43" i="6"/>
  <c r="AG44" i="6"/>
  <c r="AH44" i="6"/>
  <c r="AG45" i="6"/>
  <c r="AH45" i="6"/>
  <c r="AG46" i="6"/>
  <c r="AH46" i="6"/>
  <c r="AG47" i="6"/>
  <c r="AH47" i="6"/>
  <c r="AG48" i="6"/>
  <c r="AH48" i="6"/>
  <c r="AG49" i="6"/>
  <c r="AH49" i="6"/>
  <c r="AG50" i="6"/>
  <c r="AH50" i="6"/>
  <c r="AG51" i="6"/>
  <c r="AH51" i="6"/>
  <c r="AG52" i="6"/>
  <c r="AH52" i="6"/>
  <c r="AG53" i="6"/>
  <c r="AH53" i="6"/>
  <c r="AG54" i="6"/>
  <c r="AH54" i="6"/>
  <c r="AG55" i="6"/>
  <c r="AH55" i="6"/>
  <c r="AG56" i="6"/>
  <c r="AH56" i="6"/>
  <c r="AH12" i="6"/>
  <c r="AG12" i="6"/>
  <c r="AG5" i="6"/>
  <c r="AH5" i="6"/>
  <c r="AI5" i="6" s="1"/>
  <c r="AG6" i="6"/>
  <c r="AH6" i="6"/>
  <c r="AI6" i="6" s="1"/>
  <c r="AG7" i="6"/>
  <c r="AH7" i="6"/>
  <c r="AG8" i="6"/>
  <c r="AH8" i="6"/>
  <c r="AI8" i="6" s="1"/>
  <c r="AG9" i="6"/>
  <c r="AH9" i="6"/>
  <c r="AI9" i="6" s="1"/>
  <c r="AH4" i="6"/>
  <c r="AG4" i="6"/>
  <c r="S13" i="6"/>
  <c r="T13" i="6"/>
  <c r="S14" i="6"/>
  <c r="T14" i="6"/>
  <c r="S15" i="6"/>
  <c r="T15" i="6"/>
  <c r="S16" i="6"/>
  <c r="T16" i="6"/>
  <c r="S17" i="6"/>
  <c r="T17" i="6"/>
  <c r="S18" i="6"/>
  <c r="T18" i="6"/>
  <c r="S19" i="6"/>
  <c r="T19" i="6"/>
  <c r="S20" i="6"/>
  <c r="T20" i="6"/>
  <c r="S21" i="6"/>
  <c r="T21" i="6"/>
  <c r="S22" i="6"/>
  <c r="T22" i="6"/>
  <c r="S23" i="6"/>
  <c r="T23" i="6"/>
  <c r="S24" i="6"/>
  <c r="T24" i="6"/>
  <c r="S25" i="6"/>
  <c r="T25" i="6"/>
  <c r="S26" i="6"/>
  <c r="T26" i="6"/>
  <c r="S27" i="6"/>
  <c r="T27" i="6"/>
  <c r="S28" i="6"/>
  <c r="T28" i="6"/>
  <c r="S29" i="6"/>
  <c r="T29" i="6"/>
  <c r="T12" i="6"/>
  <c r="S12" i="6"/>
  <c r="S5" i="6"/>
  <c r="T5" i="6"/>
  <c r="U5" i="6" s="1"/>
  <c r="S6" i="6"/>
  <c r="T6" i="6"/>
  <c r="U6" i="6" s="1"/>
  <c r="S7" i="6"/>
  <c r="T7" i="6"/>
  <c r="U7" i="6" s="1"/>
  <c r="S8" i="6"/>
  <c r="T8" i="6"/>
  <c r="U8" i="6" s="1"/>
  <c r="S9" i="6"/>
  <c r="T9" i="6"/>
  <c r="U9" i="6" s="1"/>
  <c r="T4" i="6"/>
  <c r="S4" i="6"/>
  <c r="F4" i="6"/>
  <c r="F11" i="6"/>
  <c r="G11" i="6"/>
  <c r="F12" i="6"/>
  <c r="G12" i="6"/>
  <c r="F13" i="6"/>
  <c r="G13" i="6"/>
  <c r="G10" i="6"/>
  <c r="F10" i="6"/>
  <c r="F5" i="6"/>
  <c r="G5" i="6"/>
  <c r="H5" i="6" s="1"/>
  <c r="F6" i="6"/>
  <c r="G6" i="6"/>
  <c r="H6" i="6" s="1"/>
  <c r="F7" i="6"/>
  <c r="G7" i="6"/>
  <c r="H7" i="6" s="1"/>
  <c r="G4" i="6"/>
  <c r="AA7" i="3"/>
  <c r="AA6" i="3"/>
  <c r="P5" i="3"/>
  <c r="Q5" i="3"/>
  <c r="P6" i="3"/>
  <c r="Q6" i="3"/>
  <c r="P7" i="3"/>
  <c r="Q7" i="3"/>
  <c r="P8" i="3"/>
  <c r="Q8" i="3"/>
  <c r="P9" i="3"/>
  <c r="Q9" i="3"/>
  <c r="P10" i="3"/>
  <c r="Q10" i="3"/>
  <c r="P11" i="3"/>
  <c r="Q11" i="3"/>
  <c r="Q4" i="3"/>
  <c r="P4" i="3"/>
  <c r="F11" i="3"/>
  <c r="G5" i="3"/>
  <c r="H5" i="3" s="1"/>
  <c r="G6" i="3"/>
  <c r="H6" i="3" s="1"/>
  <c r="G4" i="3"/>
  <c r="V5" i="1"/>
  <c r="W9" i="1" s="1"/>
  <c r="X9" i="1" s="1"/>
  <c r="D15" i="1" a="1"/>
  <c r="D15" i="1" s="1"/>
  <c r="E15" i="1" s="1"/>
  <c r="D16" i="1" a="1"/>
  <c r="D16" i="1" s="1"/>
  <c r="D17" i="1" a="1"/>
  <c r="D17" i="1" s="1"/>
  <c r="D18" i="1" a="1"/>
  <c r="D18" i="1" s="1"/>
  <c r="D19" i="1" a="1"/>
  <c r="D19" i="1" s="1"/>
  <c r="C16" i="1"/>
  <c r="C17" i="1"/>
  <c r="C18" i="1"/>
  <c r="C19" i="1"/>
  <c r="C15" i="1"/>
  <c r="AR2" i="6"/>
  <c r="AR5" i="6"/>
  <c r="AY9" i="6" l="1"/>
  <c r="AY10" i="6"/>
  <c r="AL6" i="6"/>
  <c r="AL5" i="6"/>
  <c r="AI7" i="6"/>
  <c r="X7" i="6"/>
  <c r="K5" i="6"/>
  <c r="X6" i="6"/>
  <c r="K4" i="6"/>
  <c r="Y11" i="3"/>
  <c r="Y12" i="3" s="1"/>
  <c r="U5" i="3"/>
  <c r="U7" i="3"/>
  <c r="U6" i="3"/>
  <c r="G8" i="3"/>
  <c r="H4" i="3"/>
  <c r="W15" i="1"/>
  <c r="X15" i="1" s="1"/>
  <c r="W32" i="1"/>
  <c r="X32" i="1" s="1"/>
  <c r="W33" i="1"/>
  <c r="X33" i="1" s="1"/>
  <c r="W21" i="1"/>
  <c r="X21" i="1" s="1"/>
  <c r="W20" i="1"/>
  <c r="X20" i="1" s="1"/>
  <c r="W38" i="1"/>
  <c r="X38" i="1" s="1"/>
  <c r="W26" i="1"/>
  <c r="X26" i="1" s="1"/>
  <c r="W39" i="1"/>
  <c r="X39" i="1" s="1"/>
  <c r="W27" i="1"/>
  <c r="X27" i="1" s="1"/>
  <c r="W14" i="1"/>
  <c r="X14" i="1" s="1"/>
  <c r="W8" i="1"/>
  <c r="X8" i="1" s="1"/>
  <c r="Y8" i="1" s="1"/>
  <c r="F22" i="1"/>
  <c r="E19" i="1"/>
  <c r="F19" i="1" s="1"/>
  <c r="E16" i="1"/>
  <c r="F16" i="1" s="1"/>
  <c r="E18" i="1"/>
  <c r="F18" i="1" s="1"/>
  <c r="E17" i="1"/>
  <c r="F17" i="1" s="1"/>
  <c r="Y7" i="6" l="1"/>
  <c r="AM6" i="6"/>
  <c r="L4" i="6"/>
  <c r="Y6" i="6"/>
  <c r="AM5" i="6"/>
  <c r="L5" i="6"/>
  <c r="R11" i="3" a="1"/>
  <c r="R11" i="3" s="1"/>
  <c r="R10" i="3" a="1"/>
  <c r="R10" i="3" s="1"/>
  <c r="R6" i="3" a="1"/>
  <c r="R6" i="3" s="1"/>
  <c r="R7" i="3" a="1"/>
  <c r="R7" i="3" s="1"/>
  <c r="R8" i="3" a="1"/>
  <c r="R8" i="3" s="1"/>
  <c r="R9" i="3" a="1"/>
  <c r="R9" i="3" s="1"/>
  <c r="R5" i="3" a="1"/>
  <c r="R5" i="3" s="1"/>
  <c r="Y33" i="1"/>
  <c r="Y39" i="1"/>
  <c r="Y20" i="1"/>
  <c r="Y14" i="1"/>
  <c r="Y27" i="1"/>
  <c r="Y21" i="1"/>
  <c r="Y26" i="1"/>
  <c r="Y38" i="1"/>
  <c r="Y32" i="1"/>
  <c r="Y15" i="1"/>
  <c r="Y9" i="1"/>
  <c r="Y11" i="1" s="1"/>
  <c r="D22" i="1"/>
  <c r="D23" i="1" s="1"/>
  <c r="R13" i="3" l="1"/>
  <c r="Y17" i="1"/>
  <c r="Y29" i="1"/>
  <c r="Y35" i="1"/>
  <c r="Y41" i="1"/>
  <c r="Y2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ED1E2C-5A46-4610-88C9-EA607785D692}" name="Query - All measures" description="Connection to the 'All measures' query in the workbook." type="100" refreshedVersion="8" minRefreshableVersion="5">
    <extLst>
      <ext xmlns:x15="http://schemas.microsoft.com/office/spreadsheetml/2010/11/main" uri="{DE250136-89BD-433C-8126-D09CA5730AF9}">
        <x15:connection id="72efee42-f922-4e00-a4a8-a32cf1a461a6">
          <x15:oledbPr connection="Provider=Microsoft.Mashup.OleDb.1;Data Source=$Workbook$;Location=&quot;All measures&quot;;Extended Properties=&quot;&quot;">
            <x15:dbTables>
              <x15:dbTable name="All measures"/>
            </x15:dbTables>
          </x15:oledbPr>
        </x15:connection>
      </ext>
    </extLst>
  </connection>
  <connection id="2" xr16:uid="{3AC9E820-6B85-426A-A221-88FCE9A986AB}" name="Query - Supermart Grocery Sales - Retai" description="Connection to the 'Supermart Grocery Sales - Retai' query in the workbook." type="100" refreshedVersion="8" minRefreshableVersion="5">
    <extLst>
      <ext xmlns:x15="http://schemas.microsoft.com/office/spreadsheetml/2010/11/main" uri="{DE250136-89BD-433C-8126-D09CA5730AF9}">
        <x15:connection id="652a3bf2-4380-4299-9a16-ba9d7c687c15"/>
      </ext>
    </extLst>
  </connection>
  <connection id="3" xr16:uid="{0BDCE88D-C7E5-444D-BCB5-90DE8B2B291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<sst xmlns="http://schemas.openxmlformats.org/spreadsheetml/2006/main" count="226" uniqueCount="163">
  <si>
    <t>Transactions</t>
  </si>
  <si>
    <t>Total COGS</t>
  </si>
  <si>
    <t>Total Revenue</t>
  </si>
  <si>
    <t>Total Profit</t>
  </si>
  <si>
    <t>% Profit Margin</t>
  </si>
  <si>
    <t>Avg. Discount</t>
  </si>
  <si>
    <t>Year</t>
  </si>
  <si>
    <t>Option Button</t>
  </si>
  <si>
    <t>Above average</t>
  </si>
  <si>
    <t>Above Average</t>
  </si>
  <si>
    <t>Percentage</t>
  </si>
  <si>
    <t>Caption</t>
  </si>
  <si>
    <t xml:space="preserve"> COGS</t>
  </si>
  <si>
    <t xml:space="preserve"> Revenue</t>
  </si>
  <si>
    <t xml:space="preserve"> Profit</t>
  </si>
  <si>
    <t>Check selected Year</t>
  </si>
  <si>
    <t>Selected Yr</t>
  </si>
  <si>
    <t>Prev Yr</t>
  </si>
  <si>
    <t>Profit</t>
  </si>
  <si>
    <t>YoY Change</t>
  </si>
  <si>
    <t>Revenue</t>
  </si>
  <si>
    <t>COGS</t>
  </si>
  <si>
    <t>transactions</t>
  </si>
  <si>
    <t>profit margin</t>
  </si>
  <si>
    <t>% Profit margin</t>
  </si>
  <si>
    <t xml:space="preserve">Avg. Discount </t>
  </si>
  <si>
    <t>discount</t>
  </si>
  <si>
    <t>Jul</t>
  </si>
  <si>
    <t>Apr</t>
  </si>
  <si>
    <t>Aug</t>
  </si>
  <si>
    <t>Dec</t>
  </si>
  <si>
    <t>Feb</t>
  </si>
  <si>
    <t>Jan</t>
  </si>
  <si>
    <t>Jun</t>
  </si>
  <si>
    <t>Mar</t>
  </si>
  <si>
    <t>May</t>
  </si>
  <si>
    <t>Nov</t>
  </si>
  <si>
    <t>Oct</t>
  </si>
  <si>
    <t>Sep</t>
  </si>
  <si>
    <t>Month Name</t>
  </si>
  <si>
    <t>Day Name</t>
  </si>
  <si>
    <t>Fri</t>
  </si>
  <si>
    <t>Mon</t>
  </si>
  <si>
    <t>Sat</t>
  </si>
  <si>
    <t>Sun</t>
  </si>
  <si>
    <t>Thu</t>
  </si>
  <si>
    <t>Tue</t>
  </si>
  <si>
    <t>Wed</t>
  </si>
  <si>
    <t>Highlight</t>
  </si>
  <si>
    <t>Weekday</t>
  </si>
  <si>
    <t>Weekend</t>
  </si>
  <si>
    <t>WeekType</t>
  </si>
  <si>
    <t>%</t>
  </si>
  <si>
    <t>Top</t>
  </si>
  <si>
    <t>Quarter</t>
  </si>
  <si>
    <t>Qtr-4</t>
  </si>
  <si>
    <t>Qtr-1</t>
  </si>
  <si>
    <t>Qtr-2</t>
  </si>
  <si>
    <t>Qtr-3</t>
  </si>
  <si>
    <t>Sum of Profit</t>
  </si>
  <si>
    <t>Category</t>
  </si>
  <si>
    <t>Bakery</t>
  </si>
  <si>
    <t>Beverages</t>
  </si>
  <si>
    <t>Eggs, Meat &amp; Fish</t>
  </si>
  <si>
    <t>Food Grains</t>
  </si>
  <si>
    <t>Fruits &amp; Veggies</t>
  </si>
  <si>
    <t>Oil &amp; Masala</t>
  </si>
  <si>
    <t>Snacks</t>
  </si>
  <si>
    <t>Sub Category</t>
  </si>
  <si>
    <t>Biscuits</t>
  </si>
  <si>
    <t>Breads &amp; Buns</t>
  </si>
  <si>
    <t>Cakes</t>
  </si>
  <si>
    <t>Health Drinks</t>
  </si>
  <si>
    <t>Soft Drinks</t>
  </si>
  <si>
    <t>Chicken</t>
  </si>
  <si>
    <t>Eggs</t>
  </si>
  <si>
    <t>Fish</t>
  </si>
  <si>
    <t>Mutton</t>
  </si>
  <si>
    <t>Atta &amp; Flour</t>
  </si>
  <si>
    <t>Dals &amp; Pulses</t>
  </si>
  <si>
    <t>Organic Staples</t>
  </si>
  <si>
    <t>Rice</t>
  </si>
  <si>
    <t>Fresh Fruits</t>
  </si>
  <si>
    <t>Fresh Vegetables</t>
  </si>
  <si>
    <t>Organic Fruits</t>
  </si>
  <si>
    <t>Organic Vegetables</t>
  </si>
  <si>
    <t>Edible Oil &amp; Ghee</t>
  </si>
  <si>
    <t>Masalas</t>
  </si>
  <si>
    <t>Spices</t>
  </si>
  <si>
    <t>Chocolates</t>
  </si>
  <si>
    <t>Cookies</t>
  </si>
  <si>
    <t>Noodles</t>
  </si>
  <si>
    <t>Other</t>
  </si>
  <si>
    <t>Top-5</t>
  </si>
  <si>
    <t>Top-3</t>
  </si>
  <si>
    <t>Product</t>
  </si>
  <si>
    <t>Duplicate</t>
  </si>
  <si>
    <t>duplicate</t>
  </si>
  <si>
    <t>Customer Name</t>
  </si>
  <si>
    <t>Adavan</t>
  </si>
  <si>
    <t>Aditi</t>
  </si>
  <si>
    <t>Akash</t>
  </si>
  <si>
    <t>Alan</t>
  </si>
  <si>
    <t>Amrish</t>
  </si>
  <si>
    <t>Amy</t>
  </si>
  <si>
    <t>Anu</t>
  </si>
  <si>
    <t>Arutra</t>
  </si>
  <si>
    <t>Arvind</t>
  </si>
  <si>
    <t>Esther</t>
  </si>
  <si>
    <t>Ganesh</t>
  </si>
  <si>
    <t>Hafiz</t>
  </si>
  <si>
    <t>Harish</t>
  </si>
  <si>
    <t>Haseena</t>
  </si>
  <si>
    <t>Hussain</t>
  </si>
  <si>
    <t>Jackson</t>
  </si>
  <si>
    <t>James</t>
  </si>
  <si>
    <t>Jonas</t>
  </si>
  <si>
    <t>Komal</t>
  </si>
  <si>
    <t>Krithika</t>
  </si>
  <si>
    <t>Kumar</t>
  </si>
  <si>
    <t>Malik</t>
  </si>
  <si>
    <t>Mathew</t>
  </si>
  <si>
    <t>Muneer</t>
  </si>
  <si>
    <t>Peer</t>
  </si>
  <si>
    <t>Ram</t>
  </si>
  <si>
    <t>Ramesh</t>
  </si>
  <si>
    <t>Ravi</t>
  </si>
  <si>
    <t>Ridhesh</t>
  </si>
  <si>
    <t>Roshan</t>
  </si>
  <si>
    <t>Rumaiza</t>
  </si>
  <si>
    <t>Sabeela</t>
  </si>
  <si>
    <t>Shah</t>
  </si>
  <si>
    <t>Sharon</t>
  </si>
  <si>
    <t>Sheeba</t>
  </si>
  <si>
    <t>Shree</t>
  </si>
  <si>
    <t>Sudeep</t>
  </si>
  <si>
    <t>Sudha</t>
  </si>
  <si>
    <t>Sundar</t>
  </si>
  <si>
    <t>Suresh</t>
  </si>
  <si>
    <t>Surya</t>
  </si>
  <si>
    <t>Veena</t>
  </si>
  <si>
    <t>Verma</t>
  </si>
  <si>
    <t>Veronica</t>
  </si>
  <si>
    <t>Vidya</t>
  </si>
  <si>
    <t>Vince</t>
  </si>
  <si>
    <t>Vinne</t>
  </si>
  <si>
    <t>Willams</t>
  </si>
  <si>
    <t>Yadav</t>
  </si>
  <si>
    <t>Yusuf</t>
  </si>
  <si>
    <t>Others</t>
  </si>
  <si>
    <t>Customer</t>
  </si>
  <si>
    <t>Profitable Customers</t>
  </si>
  <si>
    <t>Sold Products</t>
  </si>
  <si>
    <t>No. of sub Category</t>
  </si>
  <si>
    <t>No of Category</t>
  </si>
  <si>
    <t>sub category</t>
  </si>
  <si>
    <t>category</t>
  </si>
  <si>
    <t>product</t>
  </si>
  <si>
    <t>Product Price type</t>
  </si>
  <si>
    <t>Expensive</t>
  </si>
  <si>
    <t>Less Expensive</t>
  </si>
  <si>
    <t>Max value</t>
  </si>
  <si>
    <t>Circle 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</si>
</sst>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0.00%"/>
    <numFmt numFmtId="165" formatCode="[&lt;999999]0.00,&quot; K&quot;;[&lt;999999999]0.00,,&quot; M&quot;;0.00&quot; B&quot;"/>
    <numFmt numFmtId="166" formatCode="0.0%"/>
    <numFmt numFmtId="167" formatCode="\+0.00%;\-0.00%;0.00%"/>
    <numFmt numFmtId="168" formatCode="[&lt;999999]#.#,&quot; K&quot;;[&lt;999999999]#.#,,&quot; M&quot;;#.#&quot; B&quot;"/>
    <numFmt numFmtId="169" formatCode="[&lt;999999]&quot;₹&quot;0.00,&quot; K&quot;;[&lt;999999999]&quot;₹&quot;0.00,,&quot; M&quot;;&quot;₹&quot;0.00&quot; B&quot;"/>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rgb="FF000000"/>
      <name val="Segoe UI"/>
      <family val="2"/>
    </font>
  </fonts>
  <fills count="6">
    <fill>
      <patternFill patternType="none"/>
    </fill>
    <fill>
      <patternFill patternType="gray125"/>
    </fill>
    <fill>
      <patternFill patternType="solid">
        <fgColor rgb="FFFF0000"/>
        <bgColor indexed="64"/>
      </patternFill>
    </fill>
    <fill>
      <patternFill patternType="solid">
        <fgColor theme="1" tint="0.249977111117893"/>
        <bgColor indexed="64"/>
      </patternFill>
    </fill>
    <fill>
      <patternFill patternType="solid">
        <fgColor theme="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0" fontId="2" fillId="0" borderId="0" xfId="0" applyFont="1"/>
    <xf numFmtId="0" fontId="3" fillId="2" borderId="0" xfId="0" applyFont="1" applyFill="1"/>
    <xf numFmtId="0" fontId="0" fillId="0" borderId="1" xfId="0" applyBorder="1"/>
    <xf numFmtId="165" fontId="0" fillId="0" borderId="1" xfId="0" applyNumberFormat="1" applyBorder="1"/>
    <xf numFmtId="164" fontId="0" fillId="0" borderId="1" xfId="0" applyNumberFormat="1" applyBorder="1"/>
    <xf numFmtId="0" fontId="0" fillId="0" borderId="1" xfId="0" pivotButton="1" applyBorder="1"/>
    <xf numFmtId="166" fontId="0" fillId="0" borderId="1" xfId="1" applyNumberFormat="1" applyFont="1" applyBorder="1"/>
    <xf numFmtId="0" fontId="0" fillId="3" borderId="0" xfId="0" applyFill="1"/>
    <xf numFmtId="0" fontId="3" fillId="4" borderId="1" xfId="0" applyFont="1" applyFill="1" applyBorder="1"/>
    <xf numFmtId="10" fontId="0" fillId="0" borderId="1" xfId="0" applyNumberFormat="1" applyBorder="1"/>
    <xf numFmtId="0" fontId="0" fillId="5" borderId="0" xfId="0" applyFill="1"/>
    <xf numFmtId="167" fontId="3" fillId="4" borderId="1" xfId="0" applyNumberFormat="1" applyFont="1" applyFill="1" applyBorder="1"/>
    <xf numFmtId="10" fontId="0" fillId="0" borderId="0" xfId="0" applyNumberFormat="1"/>
    <xf numFmtId="168" fontId="0" fillId="0" borderId="1" xfId="0" applyNumberFormat="1" applyBorder="1"/>
    <xf numFmtId="0" fontId="0" fillId="4" borderId="0" xfId="0" applyFill="1"/>
    <xf numFmtId="169" fontId="0" fillId="0" borderId="1" xfId="0" applyNumberFormat="1" applyBorder="1"/>
    <xf numFmtId="0" fontId="3" fillId="4" borderId="0" xfId="0" applyFont="1" applyFill="1"/>
    <xf numFmtId="10" fontId="3" fillId="4" borderId="0" xfId="0" applyNumberFormat="1" applyFont="1" applyFill="1"/>
    <xf numFmtId="166" fontId="3" fillId="4" borderId="1" xfId="0" applyNumberFormat="1" applyFont="1" applyFill="1" applyBorder="1"/>
    <xf numFmtId="9" fontId="0" fillId="0" borderId="1" xfId="0" applyNumberFormat="1" applyBorder="1"/>
    <xf numFmtId="169" fontId="0" fillId="0" borderId="0" xfId="0" applyNumberFormat="1"/>
    <xf numFmtId="166" fontId="0" fillId="0" borderId="1" xfId="0" applyNumberFormat="1" applyBorder="1"/>
    <xf numFmtId="166" fontId="0" fillId="0" borderId="0" xfId="0" applyNumberFormat="1"/>
    <xf numFmtId="0" fontId="0" fillId="0" borderId="1" xfId="0" applyNumberFormat="1" applyBorder="1"/>
  </cellXfs>
  <cellStyles count="2">
    <cellStyle name="Normal" xfId="0" builtinId="0"/>
    <cellStyle name="Percent" xfId="1" builtinId="5"/>
  </cellStyles>
  <dxfs count="6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0,&quot; K&quot;;[&lt;999999999]&quot;₹&quot;0.00,,&quot; M&quot;;&quot;₹&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0,&quot; K&quot;;[&lt;999999999]&quot;₹&quot;0.00,,&quot; M&quot;;&quot;₹&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quot;0.00,&quot; K&quot;;[&lt;999999999]&quot;₹&quot;0.00,,&quot; M&quot;;&quot;₹&quot;0.00&quot; B&quot;"/>
    </dxf>
    <dxf>
      <numFmt numFmtId="14" formatCode="0.00%"/>
    </dxf>
    <dxf>
      <numFmt numFmtId="13" formatCode="0%"/>
    </dxf>
    <dxf>
      <font>
        <b/>
        <color theme="1"/>
      </font>
      <border>
        <bottom style="thin">
          <color theme="4"/>
        </bottom>
        <vertical/>
        <horizontal/>
      </border>
    </dxf>
    <dxf>
      <font>
        <color theme="1" tint="4.9989318521683403E-2"/>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3A5DD970-A208-4A29-BAB9-B954D1D4BDDF}">
      <tableStyleElement type="wholeTable" dxfId="66"/>
      <tableStyleElement type="headerRow" dxfId="65"/>
    </tableStyle>
  </tableStyles>
  <colors>
    <mruColors>
      <color rgb="FF81E1E5"/>
      <color rgb="FFF06F5A"/>
      <color rgb="FF84FACE"/>
      <color rgb="FFF0EC92"/>
      <color rgb="FFABFFD1"/>
      <color rgb="FFFF6600"/>
      <color rgb="FFEBFFF5"/>
      <color rgb="FF2A3B30"/>
      <color rgb="FF15A9E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ill>
            <patternFill patternType="solid">
              <fgColor theme="4" tint="0.59999389629810485"/>
              <bgColor rgb="FF81E1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tyles" Target="styles.xml"/><Relationship Id="rId39" Type="http://schemas.openxmlformats.org/officeDocument/2006/relationships/customXml" Target="../customXml/item9.xml"/><Relationship Id="rId21" Type="http://schemas.microsoft.com/office/2007/relationships/slicerCache" Target="slicerCaches/slicerCache2.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63" Type="http://schemas.openxmlformats.org/officeDocument/2006/relationships/customXml" Target="../customXml/item3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powerPivotData" Target="model/item.data"/><Relationship Id="rId11" Type="http://schemas.openxmlformats.org/officeDocument/2006/relationships/pivotCacheDefinition" Target="pivotCache/pivotCacheDefinition6.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8" Type="http://schemas.openxmlformats.org/officeDocument/2006/relationships/pivotCacheDefinition" Target="pivotCache/pivotCacheDefinition3.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20" Type="http://schemas.microsoft.com/office/2007/relationships/slicerCache" Target="slicerCaches/slicerCache1.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07/relationships/slicerCache" Target="slicerCaches/slicerCache4.xml"/><Relationship Id="rId28" Type="http://schemas.openxmlformats.org/officeDocument/2006/relationships/sheetMetadata" Target="metadata.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5.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055313608778296E-3"/>
          <c:y val="0.22239280391458605"/>
          <c:w val="0.99022350132311487"/>
          <c:h val="0.50793996227858451"/>
        </c:manualLayout>
      </c:layout>
      <c:barChart>
        <c:barDir val="col"/>
        <c:grouping val="clustered"/>
        <c:varyColors val="0"/>
        <c:ser>
          <c:idx val="1"/>
          <c:order val="1"/>
          <c:tx>
            <c:strRef>
              <c:f>Analysis1!$D$15</c:f>
              <c:strCache>
                <c:ptCount val="1"/>
                <c:pt idx="0">
                  <c:v> Revenue</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Analysis1!$C$16:$C$19</c:f>
              <c:numCache>
                <c:formatCode>General</c:formatCode>
                <c:ptCount val="4"/>
                <c:pt idx="0">
                  <c:v>2015</c:v>
                </c:pt>
                <c:pt idx="1">
                  <c:v>2016</c:v>
                </c:pt>
                <c:pt idx="2">
                  <c:v>2017</c:v>
                </c:pt>
                <c:pt idx="3">
                  <c:v>2018</c:v>
                </c:pt>
              </c:numCache>
            </c:numRef>
          </c:cat>
          <c:val>
            <c:numRef>
              <c:f>Analysis1!$D$16:$D$19</c:f>
              <c:numCache>
                <c:formatCode>[&lt;999999]0.00," K";[&lt;999999999]0.00,," M";0.00" B"</c:formatCode>
                <c:ptCount val="4"/>
                <c:pt idx="0">
                  <c:v>2975599</c:v>
                </c:pt>
                <c:pt idx="1">
                  <c:v>3131959</c:v>
                </c:pt>
                <c:pt idx="2">
                  <c:v>3871912</c:v>
                </c:pt>
                <c:pt idx="3">
                  <c:v>4977512</c:v>
                </c:pt>
              </c:numCache>
            </c:numRef>
          </c:val>
          <c:extLst>
            <c:ext xmlns:c16="http://schemas.microsoft.com/office/drawing/2014/chart" uri="{C3380CC4-5D6E-409C-BE32-E72D297353CC}">
              <c16:uniqueId val="{00000001-7636-4DC6-A7EE-6DD3E6E61ED5}"/>
            </c:ext>
          </c:extLst>
        </c:ser>
        <c:ser>
          <c:idx val="3"/>
          <c:order val="3"/>
          <c:tx>
            <c:strRef>
              <c:f>Analysis1!$F$15</c:f>
              <c:strCache>
                <c:ptCount val="1"/>
                <c:pt idx="0">
                  <c:v>Above average</c:v>
                </c:pt>
              </c:strCache>
            </c:strRef>
          </c:tx>
          <c:spPr>
            <a:solidFill>
              <a:srgbClr val="81E1E5"/>
            </a:solidFill>
            <a:ln>
              <a:noFill/>
            </a:ln>
            <a:effectLst/>
          </c:spPr>
          <c:invertIfNegative val="0"/>
          <c:val>
            <c:numRef>
              <c:f>Analysis1!$F$16:$F$19</c:f>
              <c:numCache>
                <c:formatCode>[&lt;999999]0.00," K";[&lt;999999999]0.00,," M";0.00" B"</c:formatCode>
                <c:ptCount val="4"/>
                <c:pt idx="0">
                  <c:v>0</c:v>
                </c:pt>
                <c:pt idx="1">
                  <c:v>0</c:v>
                </c:pt>
                <c:pt idx="2">
                  <c:v>3871912</c:v>
                </c:pt>
                <c:pt idx="3">
                  <c:v>4977512</c:v>
                </c:pt>
              </c:numCache>
            </c:numRef>
          </c:val>
          <c:extLst>
            <c:ext xmlns:c16="http://schemas.microsoft.com/office/drawing/2014/chart" uri="{C3380CC4-5D6E-409C-BE32-E72D297353CC}">
              <c16:uniqueId val="{00000003-7636-4DC6-A7EE-6DD3E6E61ED5}"/>
            </c:ext>
          </c:extLst>
        </c:ser>
        <c:dLbls>
          <c:showLegendKey val="0"/>
          <c:showVal val="0"/>
          <c:showCatName val="0"/>
          <c:showSerName val="0"/>
          <c:showPercent val="0"/>
          <c:showBubbleSize val="0"/>
        </c:dLbls>
        <c:gapWidth val="219"/>
        <c:overlap val="100"/>
        <c:axId val="821774064"/>
        <c:axId val="821770224"/>
        <c:extLst>
          <c:ext xmlns:c15="http://schemas.microsoft.com/office/drawing/2012/chart" uri="{02D57815-91ED-43cb-92C2-25804820EDAC}">
            <c15:filteredBarSeries>
              <c15:ser>
                <c:idx val="0"/>
                <c:order val="0"/>
                <c:tx>
                  <c:strRef>
                    <c:extLst>
                      <c:ext uri="{02D57815-91ED-43cb-92C2-25804820EDAC}">
                        <c15:formulaRef>
                          <c15:sqref>Analysis1!$C$15</c15:sqref>
                        </c15:formulaRef>
                      </c:ext>
                    </c:extLst>
                    <c:strCache>
                      <c:ptCount val="1"/>
                      <c:pt idx="0">
                        <c:v>Year</c:v>
                      </c:pt>
                    </c:strCache>
                  </c:strRef>
                </c:tx>
                <c:spPr>
                  <a:solidFill>
                    <a:schemeClr val="accent1"/>
                  </a:solidFill>
                  <a:ln>
                    <a:noFill/>
                  </a:ln>
                  <a:effectLst/>
                </c:spPr>
                <c:invertIfNegative val="0"/>
                <c:cat>
                  <c:numRef>
                    <c:extLst>
                      <c:ext uri="{02D57815-91ED-43cb-92C2-25804820EDAC}">
                        <c15:formulaRef>
                          <c15:sqref>Analysis1!$C$16:$C$19</c15:sqref>
                        </c15:formulaRef>
                      </c:ext>
                    </c:extLst>
                    <c:numCache>
                      <c:formatCode>General</c:formatCode>
                      <c:ptCount val="4"/>
                      <c:pt idx="0">
                        <c:v>2015</c:v>
                      </c:pt>
                      <c:pt idx="1">
                        <c:v>2016</c:v>
                      </c:pt>
                      <c:pt idx="2">
                        <c:v>2017</c:v>
                      </c:pt>
                      <c:pt idx="3">
                        <c:v>2018</c:v>
                      </c:pt>
                    </c:numCache>
                  </c:numRef>
                </c:cat>
                <c:val>
                  <c:numRef>
                    <c:extLst>
                      <c:ext uri="{02D57815-91ED-43cb-92C2-25804820EDAC}">
                        <c15:formulaRef>
                          <c15:sqref>Analysis1!$C$16:$C$19</c15:sqref>
                        </c15:formulaRef>
                      </c:ext>
                    </c:extLst>
                    <c:numCache>
                      <c:formatCode>General</c:formatCode>
                      <c:ptCount val="4"/>
                      <c:pt idx="0">
                        <c:v>2015</c:v>
                      </c:pt>
                      <c:pt idx="1">
                        <c:v>2016</c:v>
                      </c:pt>
                      <c:pt idx="2">
                        <c:v>2017</c:v>
                      </c:pt>
                      <c:pt idx="3">
                        <c:v>2018</c:v>
                      </c:pt>
                    </c:numCache>
                  </c:numRef>
                </c:val>
                <c:extLst>
                  <c:ext xmlns:c16="http://schemas.microsoft.com/office/drawing/2014/chart" uri="{C3380CC4-5D6E-409C-BE32-E72D297353CC}">
                    <c16:uniqueId val="{00000000-7636-4DC6-A7EE-6DD3E6E61ED5}"/>
                  </c:ext>
                </c:extLst>
              </c15:ser>
            </c15:filteredBarSeries>
          </c:ext>
        </c:extLst>
      </c:barChart>
      <c:lineChart>
        <c:grouping val="standard"/>
        <c:varyColors val="0"/>
        <c:ser>
          <c:idx val="2"/>
          <c:order val="2"/>
          <c:tx>
            <c:strRef>
              <c:f>Analysis1!$E$15</c:f>
              <c:strCache>
                <c:ptCount val="1"/>
                <c:pt idx="0">
                  <c:v>Average Revenue</c:v>
                </c:pt>
              </c:strCache>
            </c:strRef>
          </c:tx>
          <c:spPr>
            <a:ln w="15875" cap="rnd">
              <a:solidFill>
                <a:schemeClr val="accent3"/>
              </a:solidFill>
              <a:round/>
            </a:ln>
            <a:effectLst/>
          </c:spPr>
          <c:marker>
            <c:symbol val="none"/>
          </c:marker>
          <c:val>
            <c:numRef>
              <c:f>Analysis1!$E$16:$E$19</c:f>
              <c:numCache>
                <c:formatCode>[&lt;999999]0.00," K";[&lt;999999999]0.00,," M";0.00" B"</c:formatCode>
                <c:ptCount val="4"/>
                <c:pt idx="0">
                  <c:v>3739245.5</c:v>
                </c:pt>
                <c:pt idx="1">
                  <c:v>3739245.5</c:v>
                </c:pt>
                <c:pt idx="2">
                  <c:v>3739245.5</c:v>
                </c:pt>
                <c:pt idx="3">
                  <c:v>3739245.5</c:v>
                </c:pt>
              </c:numCache>
            </c:numRef>
          </c:val>
          <c:smooth val="0"/>
          <c:extLst>
            <c:ext xmlns:c16="http://schemas.microsoft.com/office/drawing/2014/chart" uri="{C3380CC4-5D6E-409C-BE32-E72D297353CC}">
              <c16:uniqueId val="{00000002-7636-4DC6-A7EE-6DD3E6E61ED5}"/>
            </c:ext>
          </c:extLst>
        </c:ser>
        <c:dLbls>
          <c:showLegendKey val="0"/>
          <c:showVal val="0"/>
          <c:showCatName val="0"/>
          <c:showSerName val="0"/>
          <c:showPercent val="0"/>
          <c:showBubbleSize val="0"/>
        </c:dLbls>
        <c:marker val="1"/>
        <c:smooth val="0"/>
        <c:axId val="821774064"/>
        <c:axId val="821770224"/>
      </c:lineChart>
      <c:catAx>
        <c:axId val="82177406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70224"/>
        <c:crosses val="autoZero"/>
        <c:auto val="1"/>
        <c:lblAlgn val="ctr"/>
        <c:lblOffset val="100"/>
        <c:noMultiLvlLbl val="0"/>
      </c:catAx>
      <c:valAx>
        <c:axId val="821770224"/>
        <c:scaling>
          <c:orientation val="minMax"/>
        </c:scaling>
        <c:delete val="1"/>
        <c:axPos val="l"/>
        <c:numFmt formatCode="[&lt;999999]0.00,&quot; K&quot;;[&lt;999999999]0.00,,&quot; M&quot;;0.00&quot; B&quot;" sourceLinked="1"/>
        <c:majorTickMark val="out"/>
        <c:minorTickMark val="none"/>
        <c:tickLblPos val="nextTo"/>
        <c:crossAx val="821774064"/>
        <c:crosses val="autoZero"/>
        <c:crossBetween val="between"/>
      </c:valAx>
      <c:spPr>
        <a:noFill/>
        <a:ln>
          <a:noFill/>
        </a:ln>
        <a:effectLst>
          <a:glow rad="127000">
            <a:schemeClr val="bg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[Excel-Dashboard.xlsx]Analysis 2!PivotTable10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tx1"/>
            </a:solidFill>
            <a:round/>
          </a:ln>
          <a:effectLst/>
        </c:spPr>
        <c:marker>
          <c:symbol val="none"/>
        </c:marker>
        <c:dLbl>
          <c:idx val="0"/>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2'!$D$4</c:f>
              <c:strCache>
                <c:ptCount val="1"/>
                <c:pt idx="0">
                  <c:v>Total</c:v>
                </c:pt>
              </c:strCache>
            </c:strRef>
          </c:tx>
          <c:spPr>
            <a:ln w="25400" cap="rnd">
              <a:solidFill>
                <a:schemeClr val="tx1"/>
              </a:solidFill>
              <a:round/>
            </a:ln>
            <a:effectLst/>
          </c:spPr>
          <c:marker>
            <c:symbol val="none"/>
          </c:marker>
          <c:dLbls>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2'!$C$5:$C$16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2'!$D$5:$D$16</c:f>
              <c:numCache>
                <c:formatCode>[&lt;999999]0.00," K";[&lt;999999999]0.00,," M";0.00" B"</c:formatCode>
                <c:ptCount val="12"/>
                <c:pt idx="0">
                  <c:v>142518.51999999999</c:v>
                </c:pt>
                <c:pt idx="1">
                  <c:v>116082.21</c:v>
                </c:pt>
                <c:pt idx="2">
                  <c:v>267347.33</c:v>
                </c:pt>
                <c:pt idx="3">
                  <c:v>247476.97</c:v>
                </c:pt>
                <c:pt idx="4">
                  <c:v>263643.40000000002</c:v>
                </c:pt>
                <c:pt idx="5">
                  <c:v>263296.15999999997</c:v>
                </c:pt>
                <c:pt idx="6">
                  <c:v>274594.57</c:v>
                </c:pt>
                <c:pt idx="7">
                  <c:v>258912.09</c:v>
                </c:pt>
                <c:pt idx="8">
                  <c:v>517788.56</c:v>
                </c:pt>
                <c:pt idx="9">
                  <c:v>309376.90000000002</c:v>
                </c:pt>
                <c:pt idx="10">
                  <c:v>556048.05000000005</c:v>
                </c:pt>
                <c:pt idx="11">
                  <c:v>530036.43999999994</c:v>
                </c:pt>
              </c:numCache>
            </c:numRef>
          </c:val>
          <c:smooth val="0"/>
          <c:extLst>
            <c:ext xmlns:c16="http://schemas.microsoft.com/office/drawing/2014/chart" uri="{C3380CC4-5D6E-409C-BE32-E72D297353CC}">
              <c16:uniqueId val="{00000006-7A56-49E5-8020-9FE9A2013277}"/>
            </c:ext>
          </c:extLst>
        </c:ser>
        <c:dLbls>
          <c:dLblPos val="t"/>
          <c:showLegendKey val="0"/>
          <c:showVal val="1"/>
          <c:showCatName val="0"/>
          <c:showSerName val="0"/>
          <c:showPercent val="0"/>
          <c:showBubbleSize val="0"/>
        </c:dLbls>
        <c:smooth val="0"/>
        <c:axId val="1181342447"/>
        <c:axId val="1181343407"/>
      </c:lineChart>
      <c:catAx>
        <c:axId val="1181342447"/>
        <c:scaling>
          <c:orientation val="minMax"/>
        </c:scaling>
        <c:delete val="0"/>
        <c:axPos val="b"/>
        <c:numFmt formatCode="General" sourceLinked="1"/>
        <c:majorTickMark val="none"/>
        <c:minorTickMark val="none"/>
        <c:tickLblPos val="nextTo"/>
        <c:spPr>
          <a:solidFill>
            <a:schemeClr val="bg1">
              <a:lumMod val="95000"/>
            </a:schemeClr>
          </a:solidFill>
          <a:ln w="9525" cap="flat" cmpd="sng" algn="ctr">
            <a:solidFill>
              <a:schemeClr val="tx1">
                <a:alpha val="99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81343407"/>
        <c:crosses val="autoZero"/>
        <c:auto val="1"/>
        <c:lblAlgn val="ctr"/>
        <c:lblOffset val="100"/>
        <c:noMultiLvlLbl val="0"/>
      </c:catAx>
      <c:valAx>
        <c:axId val="1181343407"/>
        <c:scaling>
          <c:orientation val="minMax"/>
        </c:scaling>
        <c:delete val="1"/>
        <c:axPos val="l"/>
        <c:numFmt formatCode="[&lt;999999]0.00,&quot; K&quot;;[&lt;999999999]0.00,,&quot; M&quot;;0.00&quot; B&quot;" sourceLinked="1"/>
        <c:majorTickMark val="none"/>
        <c:minorTickMark val="none"/>
        <c:tickLblPos val="nextTo"/>
        <c:crossAx val="118134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799445105033691E-2"/>
          <c:y val="8.2956259426847659E-2"/>
          <c:w val="0.95640110978993265"/>
          <c:h val="0.77980190259023052"/>
        </c:manualLayout>
      </c:layout>
      <c:barChart>
        <c:barDir val="col"/>
        <c:grouping val="clustered"/>
        <c:varyColors val="0"/>
        <c:ser>
          <c:idx val="0"/>
          <c:order val="0"/>
          <c:tx>
            <c:strRef>
              <c:f>'Analysis 2'!$Q$4</c:f>
              <c:strCache>
                <c:ptCount val="1"/>
                <c:pt idx="0">
                  <c:v> Profit</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2'!$P$5:$P$11</c:f>
              <c:strCache>
                <c:ptCount val="7"/>
                <c:pt idx="0">
                  <c:v>Sun</c:v>
                </c:pt>
                <c:pt idx="1">
                  <c:v>Mon</c:v>
                </c:pt>
                <c:pt idx="2">
                  <c:v>Tue</c:v>
                </c:pt>
                <c:pt idx="3">
                  <c:v>Wed</c:v>
                </c:pt>
                <c:pt idx="4">
                  <c:v>Thu</c:v>
                </c:pt>
                <c:pt idx="5">
                  <c:v>Fri</c:v>
                </c:pt>
                <c:pt idx="6">
                  <c:v>Sat</c:v>
                </c:pt>
              </c:strCache>
            </c:strRef>
          </c:cat>
          <c:val>
            <c:numRef>
              <c:f>'Analysis 2'!$Q$5:$Q$11</c:f>
              <c:numCache>
                <c:formatCode>[&lt;999999]"₹"0.00," K";[&lt;999999999]"₹"0.00,," M";"₹"0.00" B"</c:formatCode>
                <c:ptCount val="7"/>
                <c:pt idx="0">
                  <c:v>654549.57999999996</c:v>
                </c:pt>
                <c:pt idx="1">
                  <c:v>605581.72</c:v>
                </c:pt>
                <c:pt idx="2">
                  <c:v>716365.38</c:v>
                </c:pt>
                <c:pt idx="3">
                  <c:v>468065.48</c:v>
                </c:pt>
                <c:pt idx="4">
                  <c:v>209530.87</c:v>
                </c:pt>
                <c:pt idx="5">
                  <c:v>407132.68</c:v>
                </c:pt>
                <c:pt idx="6">
                  <c:v>685895.49</c:v>
                </c:pt>
              </c:numCache>
            </c:numRef>
          </c:val>
          <c:extLst>
            <c:ext xmlns:c16="http://schemas.microsoft.com/office/drawing/2014/chart" uri="{C3380CC4-5D6E-409C-BE32-E72D297353CC}">
              <c16:uniqueId val="{00000000-B604-4A1B-97F5-E911DA3653C5}"/>
            </c:ext>
          </c:extLst>
        </c:ser>
        <c:ser>
          <c:idx val="1"/>
          <c:order val="1"/>
          <c:spPr>
            <a:solidFill>
              <a:srgbClr val="81E1E5"/>
            </a:solidFill>
            <a:ln>
              <a:noFill/>
            </a:ln>
            <a:effectLst/>
          </c:spPr>
          <c:invertIfNegative val="0"/>
          <c:val>
            <c:numRef>
              <c:f>'Analysis 2'!$R$5:$R$11</c:f>
              <c:numCache>
                <c:formatCode>General</c:formatCode>
                <c:ptCount val="7"/>
                <c:pt idx="0">
                  <c:v>654549.57999999996</c:v>
                </c:pt>
                <c:pt idx="1">
                  <c:v>0</c:v>
                </c:pt>
                <c:pt idx="2">
                  <c:v>716365.38</c:v>
                </c:pt>
                <c:pt idx="3">
                  <c:v>0</c:v>
                </c:pt>
                <c:pt idx="4">
                  <c:v>0</c:v>
                </c:pt>
                <c:pt idx="5">
                  <c:v>0</c:v>
                </c:pt>
                <c:pt idx="6">
                  <c:v>685895.49</c:v>
                </c:pt>
              </c:numCache>
            </c:numRef>
          </c:val>
          <c:extLst>
            <c:ext xmlns:c16="http://schemas.microsoft.com/office/drawing/2014/chart" uri="{C3380CC4-5D6E-409C-BE32-E72D297353CC}">
              <c16:uniqueId val="{00000001-B604-4A1B-97F5-E911DA3653C5}"/>
            </c:ext>
          </c:extLst>
        </c:ser>
        <c:dLbls>
          <c:showLegendKey val="0"/>
          <c:showVal val="0"/>
          <c:showCatName val="0"/>
          <c:showSerName val="0"/>
          <c:showPercent val="0"/>
          <c:showBubbleSize val="0"/>
        </c:dLbls>
        <c:gapWidth val="219"/>
        <c:overlap val="100"/>
        <c:axId val="1648985135"/>
        <c:axId val="1648986095"/>
      </c:barChart>
      <c:catAx>
        <c:axId val="164898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986095"/>
        <c:crosses val="autoZero"/>
        <c:auto val="1"/>
        <c:lblAlgn val="ctr"/>
        <c:lblOffset val="100"/>
        <c:noMultiLvlLbl val="0"/>
      </c:catAx>
      <c:valAx>
        <c:axId val="1648986095"/>
        <c:scaling>
          <c:orientation val="minMax"/>
        </c:scaling>
        <c:delete val="1"/>
        <c:axPos val="l"/>
        <c:numFmt formatCode="[&lt;999999]&quot;₹&quot;0.00,&quot; K&quot;;[&lt;999999999]&quot;₹&quot;0.00,,&quot; M&quot;;&quot;₹&quot;0.00&quot; B&quot;" sourceLinked="1"/>
        <c:majorTickMark val="none"/>
        <c:minorTickMark val="none"/>
        <c:tickLblPos val="nextTo"/>
        <c:crossAx val="164898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[Excel-Dashboard.xlsx]Analysis 2!PivotTable2</c:name>
    <c:fmtId val="15"/>
  </c:pivotSource>
  <c:chart>
    <c:autoTitleDeleted val="1"/>
    <c:pivotFmts>
      <c:pivotFmt>
        <c:idx val="0"/>
        <c:spPr>
          <a:solidFill>
            <a:srgbClr val="81E1E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1E1E5"/>
          </a:solidFill>
          <a:ln w="19050">
            <a:solidFill>
              <a:schemeClr val="lt1"/>
            </a:solidFill>
          </a:ln>
          <a:effectLst/>
        </c:spPr>
      </c:pivotFmt>
      <c:pivotFmt>
        <c:idx val="2"/>
        <c:spPr>
          <a:solidFill>
            <a:schemeClr val="bg2">
              <a:lumMod val="50000"/>
            </a:schemeClr>
          </a:solidFill>
          <a:ln w="19050">
            <a:solidFill>
              <a:schemeClr val="lt1"/>
            </a:solidFill>
          </a:ln>
          <a:effectLst/>
        </c:spPr>
      </c:pivotFmt>
      <c:pivotFmt>
        <c:idx val="3"/>
        <c:spPr>
          <a:solidFill>
            <a:srgbClr val="81E1E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1E1E5"/>
          </a:solidFill>
          <a:ln w="19050">
            <a:solidFill>
              <a:schemeClr val="lt1"/>
            </a:solidFill>
          </a:ln>
          <a:effectLst/>
        </c:spPr>
      </c:pivotFmt>
      <c:pivotFmt>
        <c:idx val="5"/>
        <c:spPr>
          <a:solidFill>
            <a:schemeClr val="bg2">
              <a:lumMod val="50000"/>
            </a:schemeClr>
          </a:solidFill>
          <a:ln w="19050">
            <a:solidFill>
              <a:schemeClr val="lt1"/>
            </a:solidFill>
          </a:ln>
          <a:effectLst/>
        </c:spPr>
      </c:pivotFmt>
      <c:pivotFmt>
        <c:idx val="6"/>
        <c:spPr>
          <a:solidFill>
            <a:srgbClr val="81E1E5"/>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1E1E5"/>
          </a:solidFill>
          <a:ln w="12700">
            <a:solidFill>
              <a:schemeClr val="bg1"/>
            </a:solidFill>
          </a:ln>
          <a:effectLst/>
        </c:spPr>
        <c:dLbl>
          <c:idx val="0"/>
          <c:layout>
            <c:manualLayout>
              <c:x val="-5.6584362139917688E-2"/>
              <c:y val="0.17006802721088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529835390946504"/>
                  <c:h val="0.1415532879818594"/>
                </c:manualLayout>
              </c15:layout>
            </c:ext>
          </c:extLst>
        </c:dLbl>
      </c:pivotFmt>
      <c:pivotFmt>
        <c:idx val="8"/>
        <c:spPr>
          <a:solidFill>
            <a:schemeClr val="bg2">
              <a:lumMod val="50000"/>
            </a:schemeClr>
          </a:solidFill>
          <a:ln w="12700">
            <a:solidFill>
              <a:schemeClr val="bg1"/>
            </a:solidFill>
          </a:ln>
          <a:effectLst/>
        </c:spPr>
        <c:dLbl>
          <c:idx val="0"/>
          <c:layout>
            <c:manualLayout>
              <c:x val="3.3436213991769548E-2"/>
              <c:y val="-0.11904761904761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929012345679014"/>
                  <c:h val="0.1415532879818594"/>
                </c:manualLayout>
              </c15:layout>
            </c:ext>
          </c:extLst>
        </c:dLbl>
      </c:pivotFmt>
    </c:pivotFmts>
    <c:plotArea>
      <c:layout/>
      <c:pieChart>
        <c:varyColors val="1"/>
        <c:ser>
          <c:idx val="0"/>
          <c:order val="0"/>
          <c:tx>
            <c:strRef>
              <c:f>'Analysis 2'!$Z$5</c:f>
              <c:strCache>
                <c:ptCount val="1"/>
                <c:pt idx="0">
                  <c:v>Total</c:v>
                </c:pt>
              </c:strCache>
            </c:strRef>
          </c:tx>
          <c:spPr>
            <a:solidFill>
              <a:srgbClr val="81E1E5"/>
            </a:solidFill>
            <a:ln w="12700">
              <a:solidFill>
                <a:schemeClr val="bg1"/>
              </a:solidFill>
            </a:ln>
          </c:spPr>
          <c:dPt>
            <c:idx val="0"/>
            <c:bubble3D val="0"/>
            <c:spPr>
              <a:solidFill>
                <a:srgbClr val="81E1E5"/>
              </a:solidFill>
              <a:ln w="12700">
                <a:solidFill>
                  <a:schemeClr val="bg1"/>
                </a:solidFill>
              </a:ln>
              <a:effectLst/>
            </c:spPr>
          </c:dPt>
          <c:dPt>
            <c:idx val="1"/>
            <c:bubble3D val="0"/>
            <c:spPr>
              <a:solidFill>
                <a:schemeClr val="bg2">
                  <a:lumMod val="50000"/>
                </a:schemeClr>
              </a:solidFill>
              <a:ln w="12700">
                <a:solidFill>
                  <a:schemeClr val="bg1"/>
                </a:solidFill>
              </a:ln>
              <a:effectLst/>
            </c:spPr>
          </c:dPt>
          <c:dLbls>
            <c:dLbl>
              <c:idx val="0"/>
              <c:layout>
                <c:manualLayout>
                  <c:x val="-5.6584362139917688E-2"/>
                  <c:y val="0.17006802721088435"/>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529835390946504"/>
                      <c:h val="0.1415532879818594"/>
                    </c:manualLayout>
                  </c15:layout>
                </c:ext>
              </c:extLst>
            </c:dLbl>
            <c:dLbl>
              <c:idx val="1"/>
              <c:layout>
                <c:manualLayout>
                  <c:x val="3.3436213991769548E-2"/>
                  <c:y val="-0.11904761904761904"/>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1929012345679014"/>
                      <c:h val="0.1415532879818594"/>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2'!$Y$6:$Y$7</c:f>
              <c:strCache>
                <c:ptCount val="2"/>
                <c:pt idx="0">
                  <c:v>Weekday</c:v>
                </c:pt>
                <c:pt idx="1">
                  <c:v>Weekend</c:v>
                </c:pt>
              </c:strCache>
            </c:strRef>
          </c:cat>
          <c:val>
            <c:numRef>
              <c:f>'Analysis 2'!$Z$6:$Z$7</c:f>
              <c:numCache>
                <c:formatCode>[&lt;999999]"₹"0.00," K";[&lt;999999999]"₹"0.00,," M";"₹"0.00" B"</c:formatCode>
                <c:ptCount val="2"/>
                <c:pt idx="0">
                  <c:v>2406676.13</c:v>
                </c:pt>
                <c:pt idx="1">
                  <c:v>1340445.07</c:v>
                </c:pt>
              </c:numCache>
            </c:numRef>
          </c:val>
          <c:extLst>
            <c:ext xmlns:c16="http://schemas.microsoft.com/office/drawing/2014/chart" uri="{C3380CC4-5D6E-409C-BE32-E72D297353CC}">
              <c16:uniqueId val="{0000000E-179E-41AF-85D3-0F468B69373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648759881346139E-3"/>
          <c:y val="0"/>
          <c:w val="0.9320987654320988"/>
          <c:h val="1"/>
        </c:manualLayout>
      </c:layout>
      <c:barChart>
        <c:barDir val="bar"/>
        <c:grouping val="clustered"/>
        <c:varyColors val="0"/>
        <c:ser>
          <c:idx val="0"/>
          <c:order val="0"/>
          <c:tx>
            <c:strRef>
              <c:f>'P&amp;C Analysis'!$G$4</c:f>
              <c:strCache>
                <c:ptCount val="1"/>
                <c:pt idx="0">
                  <c:v> Profit</c:v>
                </c:pt>
              </c:strCache>
            </c:strRef>
          </c:tx>
          <c:spPr>
            <a:solidFill>
              <a:schemeClr val="bg2">
                <a:lumMod val="50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0">
                  <a:no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61995200797789463"/>
                      <c:h val="0.15864019472813423"/>
                    </c:manualLayout>
                  </c15:layout>
                </c:ext>
                <c:ext xmlns:c16="http://schemas.microsoft.com/office/drawing/2014/chart" uri="{C3380CC4-5D6E-409C-BE32-E72D297353CC}">
                  <c16:uniqueId val="{00000004-0AB8-4629-8E11-17202DDF7642}"/>
                </c:ext>
              </c:extLst>
            </c:dLbl>
            <c:dLbl>
              <c:idx val="1"/>
              <c:spPr>
                <a:noFill/>
                <a:ln>
                  <a:noFill/>
                </a:ln>
                <a:effectLst/>
              </c:spPr>
              <c:txPr>
                <a:bodyPr rot="0" spcFirstLastPara="1" vertOverflow="ellipsis" vert="horz" wrap="square" lIns="38100" tIns="19050" rIns="38100" bIns="19050" anchor="ctr" anchorCtr="0">
                  <a:no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54734554948441472"/>
                      <c:h val="0.15911445475256183"/>
                    </c:manualLayout>
                  </c15:layout>
                </c:ext>
                <c:ext xmlns:c16="http://schemas.microsoft.com/office/drawing/2014/chart" uri="{C3380CC4-5D6E-409C-BE32-E72D297353CC}">
                  <c16:uniqueId val="{00000002-0AB8-4629-8E11-17202DDF7642}"/>
                </c:ext>
              </c:extLst>
            </c:dLbl>
            <c:dLbl>
              <c:idx val="2"/>
              <c:spPr>
                <a:noFill/>
                <a:ln>
                  <a:noFill/>
                </a:ln>
                <a:effectLst/>
              </c:spPr>
              <c:txPr>
                <a:bodyPr rot="0" spcFirstLastPara="1" vertOverflow="ellipsis" vert="horz" wrap="square" lIns="38100" tIns="19050" rIns="38100" bIns="19050" anchor="ctr" anchorCtr="0">
                  <a:no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5858039183096837"/>
                      <c:h val="0.15361390469755634"/>
                    </c:manualLayout>
                  </c15:layout>
                </c:ext>
                <c:ext xmlns:c16="http://schemas.microsoft.com/office/drawing/2014/chart" uri="{C3380CC4-5D6E-409C-BE32-E72D297353CC}">
                  <c16:uniqueId val="{00000003-0AB8-4629-8E11-17202DDF7642}"/>
                </c:ext>
              </c:extLst>
            </c:dLbl>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Analysis'!$F$5:$F$7</c:f>
              <c:strCache>
                <c:ptCount val="3"/>
                <c:pt idx="0">
                  <c:v>Snacks</c:v>
                </c:pt>
                <c:pt idx="1">
                  <c:v>Eggs, Meat &amp; Fish</c:v>
                </c:pt>
                <c:pt idx="2">
                  <c:v>Fruits &amp; Veggies</c:v>
                </c:pt>
              </c:strCache>
            </c:strRef>
          </c:cat>
          <c:val>
            <c:numRef>
              <c:f>'P&amp;C Analysis'!$G$5:$G$7</c:f>
              <c:numCache>
                <c:formatCode>[&lt;999999]"₹"0.00," K";[&lt;999999999]"₹"0.00,," M";"₹"0.00" B"</c:formatCode>
                <c:ptCount val="3"/>
                <c:pt idx="0">
                  <c:v>568178.85</c:v>
                </c:pt>
                <c:pt idx="1">
                  <c:v>567357.22</c:v>
                </c:pt>
                <c:pt idx="2">
                  <c:v>530400.38</c:v>
                </c:pt>
              </c:numCache>
            </c:numRef>
          </c:val>
          <c:extLst>
            <c:ext xmlns:c16="http://schemas.microsoft.com/office/drawing/2014/chart" uri="{C3380CC4-5D6E-409C-BE32-E72D297353CC}">
              <c16:uniqueId val="{00000000-0AB8-4629-8E11-17202DDF7642}"/>
            </c:ext>
          </c:extLst>
        </c:ser>
        <c:ser>
          <c:idx val="1"/>
          <c:order val="1"/>
          <c:tx>
            <c:strRef>
              <c:f>'P&amp;C Analysis'!$H$4</c:f>
              <c:strCache>
                <c:ptCount val="1"/>
                <c:pt idx="0">
                  <c:v>Duplicate</c:v>
                </c:pt>
              </c:strCache>
            </c:strRef>
          </c:tx>
          <c:spPr>
            <a:solidFill>
              <a:srgbClr val="81E1E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Analysis'!$F$5:$F$7</c:f>
              <c:strCache>
                <c:ptCount val="3"/>
                <c:pt idx="0">
                  <c:v>Snacks</c:v>
                </c:pt>
                <c:pt idx="1">
                  <c:v>Eggs, Meat &amp; Fish</c:v>
                </c:pt>
                <c:pt idx="2">
                  <c:v>Fruits &amp; Veggies</c:v>
                </c:pt>
              </c:strCache>
            </c:strRef>
          </c:cat>
          <c:val>
            <c:numRef>
              <c:f>'P&amp;C Analysis'!$H$5:$H$7</c:f>
              <c:numCache>
                <c:formatCode>[&lt;999999]"₹"0.00," K";[&lt;999999999]"₹"0.00,," M";"₹"0.00" B"</c:formatCode>
                <c:ptCount val="3"/>
                <c:pt idx="0">
                  <c:v>568178.85</c:v>
                </c:pt>
                <c:pt idx="1">
                  <c:v>567357.22</c:v>
                </c:pt>
                <c:pt idx="2">
                  <c:v>530400.38</c:v>
                </c:pt>
              </c:numCache>
            </c:numRef>
          </c:val>
          <c:extLst>
            <c:ext xmlns:c16="http://schemas.microsoft.com/office/drawing/2014/chart" uri="{C3380CC4-5D6E-409C-BE32-E72D297353CC}">
              <c16:uniqueId val="{00000001-0AB8-4629-8E11-17202DDF7642}"/>
            </c:ext>
          </c:extLst>
        </c:ser>
        <c:dLbls>
          <c:showLegendKey val="0"/>
          <c:showVal val="0"/>
          <c:showCatName val="0"/>
          <c:showSerName val="0"/>
          <c:showPercent val="0"/>
          <c:showBubbleSize val="0"/>
        </c:dLbls>
        <c:gapWidth val="50"/>
        <c:overlap val="100"/>
        <c:axId val="339915583"/>
        <c:axId val="339927583"/>
      </c:barChart>
      <c:catAx>
        <c:axId val="339915583"/>
        <c:scaling>
          <c:orientation val="maxMin"/>
        </c:scaling>
        <c:delete val="1"/>
        <c:axPos val="l"/>
        <c:numFmt formatCode="General" sourceLinked="1"/>
        <c:majorTickMark val="none"/>
        <c:minorTickMark val="none"/>
        <c:tickLblPos val="nextTo"/>
        <c:crossAx val="339927583"/>
        <c:crosses val="autoZero"/>
        <c:auto val="1"/>
        <c:lblAlgn val="ctr"/>
        <c:lblOffset val="100"/>
        <c:noMultiLvlLbl val="0"/>
      </c:catAx>
      <c:valAx>
        <c:axId val="339927583"/>
        <c:scaling>
          <c:orientation val="minMax"/>
        </c:scaling>
        <c:delete val="1"/>
        <c:axPos val="t"/>
        <c:numFmt formatCode="[&lt;999999]&quot;₹&quot;0.00,&quot; K&quot;;[&lt;999999999]&quot;₹&quot;0.00,,&quot; M&quot;;&quot;₹&quot;0.00&quot; B&quot;" sourceLinked="1"/>
        <c:majorTickMark val="none"/>
        <c:minorTickMark val="none"/>
        <c:tickLblPos val="nextTo"/>
        <c:crossAx val="3399155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560471976401183E-2"/>
          <c:y val="1.0615711252653927E-2"/>
          <c:w val="0.91887905604719766"/>
          <c:h val="0.93099787685774948"/>
        </c:manualLayout>
      </c:layout>
      <c:barChart>
        <c:barDir val="bar"/>
        <c:grouping val="clustered"/>
        <c:varyColors val="0"/>
        <c:ser>
          <c:idx val="0"/>
          <c:order val="0"/>
          <c:tx>
            <c:strRef>
              <c:f>'P&amp;C Analysis'!$T$4</c:f>
              <c:strCache>
                <c:ptCount val="1"/>
                <c:pt idx="0">
                  <c:v> Profit</c:v>
                </c:pt>
              </c:strCache>
            </c:strRef>
          </c:tx>
          <c:spPr>
            <a:solidFill>
              <a:srgbClr val="81E1E5"/>
            </a:solidFill>
            <a:ln>
              <a:noFill/>
            </a:ln>
            <a:effectLst/>
          </c:spPr>
          <c:invertIfNegative val="0"/>
          <c:dLbls>
            <c:dLbl>
              <c:idx val="0"/>
              <c:spPr>
                <a:noFill/>
                <a:ln>
                  <a:noFill/>
                </a:ln>
                <a:effectLst/>
              </c:spPr>
              <c:txPr>
                <a:bodyPr rot="0" spcFirstLastPara="1" vertOverflow="ellipsis" vert="horz" wrap="square" lIns="38100" tIns="19050" rIns="38100" bIns="19050" anchor="ctr" anchorCtr="0">
                  <a:no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45644444444444437"/>
                      <c:h val="6.9375182268883062E-2"/>
                    </c:manualLayout>
                  </c15:layout>
                </c:ext>
                <c:ext xmlns:c16="http://schemas.microsoft.com/office/drawing/2014/chart" uri="{C3380CC4-5D6E-409C-BE32-E72D297353CC}">
                  <c16:uniqueId val="{00000000-B574-47BD-A586-165E320B63CF}"/>
                </c:ext>
              </c:extLst>
            </c:dLbl>
            <c:dLbl>
              <c:idx val="1"/>
              <c:spPr>
                <a:noFill/>
                <a:ln>
                  <a:noFill/>
                </a:ln>
                <a:effectLst/>
              </c:spPr>
              <c:txPr>
                <a:bodyPr rot="0" spcFirstLastPara="1" vertOverflow="ellipsis" vert="horz" wrap="square" lIns="38100" tIns="19050" rIns="38100" bIns="19050" anchor="ctr" anchorCtr="0">
                  <a:no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43820844269466319"/>
                      <c:h val="6.9375182268883062E-2"/>
                    </c:manualLayout>
                  </c15:layout>
                </c:ext>
                <c:ext xmlns:c16="http://schemas.microsoft.com/office/drawing/2014/chart" uri="{C3380CC4-5D6E-409C-BE32-E72D297353CC}">
                  <c16:uniqueId val="{00000001-B574-47BD-A586-165E320B63CF}"/>
                </c:ext>
              </c:extLst>
            </c:dLbl>
            <c:dLbl>
              <c:idx val="2"/>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46415288713910763"/>
                      <c:h val="6.4745552639253412E-2"/>
                    </c:manualLayout>
                  </c15:layout>
                </c:ext>
                <c:ext xmlns:c16="http://schemas.microsoft.com/office/drawing/2014/chart" uri="{C3380CC4-5D6E-409C-BE32-E72D297353CC}">
                  <c16:uniqueId val="{00000002-B574-47BD-A586-165E320B63CF}"/>
                </c:ext>
              </c:extLst>
            </c:dLbl>
            <c:dLbl>
              <c:idx val="3"/>
              <c:spPr>
                <a:noFill/>
                <a:ln>
                  <a:noFill/>
                </a:ln>
                <a:effectLst/>
              </c:spPr>
              <c:txPr>
                <a:bodyPr rot="0" spcFirstLastPara="1" vertOverflow="ellipsis" vert="horz" wrap="square" lIns="38100" tIns="19050" rIns="38100" bIns="19050" anchor="ctr" anchorCtr="0">
                  <a:no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47544444444444445"/>
                      <c:h val="7.4004811898512685E-2"/>
                    </c:manualLayout>
                  </c15:layout>
                </c:ext>
                <c:ext xmlns:c16="http://schemas.microsoft.com/office/drawing/2014/chart" uri="{C3380CC4-5D6E-409C-BE32-E72D297353CC}">
                  <c16:uniqueId val="{00000003-B574-47BD-A586-165E320B63CF}"/>
                </c:ext>
              </c:extLst>
            </c:dLbl>
            <c:dLbl>
              <c:idx val="4"/>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49568044619422574"/>
                      <c:h val="6.4745552639253412E-2"/>
                    </c:manualLayout>
                  </c15:layout>
                </c:ext>
                <c:ext xmlns:c16="http://schemas.microsoft.com/office/drawing/2014/chart" uri="{C3380CC4-5D6E-409C-BE32-E72D297353CC}">
                  <c16:uniqueId val="{00000004-B574-47BD-A586-165E320B63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Analysis'!$S$5:$S$9</c:f>
              <c:strCache>
                <c:ptCount val="5"/>
                <c:pt idx="0">
                  <c:v>Health Drinks</c:v>
                </c:pt>
                <c:pt idx="1">
                  <c:v>Soft Drinks</c:v>
                </c:pt>
                <c:pt idx="2">
                  <c:v>Noodles</c:v>
                </c:pt>
                <c:pt idx="3">
                  <c:v>Breads &amp; Buns</c:v>
                </c:pt>
                <c:pt idx="4">
                  <c:v>Cookies</c:v>
                </c:pt>
              </c:strCache>
            </c:strRef>
          </c:cat>
          <c:val>
            <c:numRef>
              <c:f>'P&amp;C Analysis'!$T$5:$T$9</c:f>
              <c:numCache>
                <c:formatCode>[&lt;999999]"₹"0.00," K";[&lt;999999999]"₹"0.00,," M";"₹"0.00" B"</c:formatCode>
                <c:ptCount val="5"/>
                <c:pt idx="0">
                  <c:v>267469.78999999998</c:v>
                </c:pt>
                <c:pt idx="1">
                  <c:v>258135.97</c:v>
                </c:pt>
                <c:pt idx="2">
                  <c:v>193685.81</c:v>
                </c:pt>
                <c:pt idx="3">
                  <c:v>190764.98</c:v>
                </c:pt>
                <c:pt idx="4">
                  <c:v>190643.7</c:v>
                </c:pt>
              </c:numCache>
            </c:numRef>
          </c:val>
          <c:extLst>
            <c:ext xmlns:c16="http://schemas.microsoft.com/office/drawing/2014/chart" uri="{C3380CC4-5D6E-409C-BE32-E72D297353CC}">
              <c16:uniqueId val="{00000005-B574-47BD-A586-165E320B63CF}"/>
            </c:ext>
          </c:extLst>
        </c:ser>
        <c:ser>
          <c:idx val="1"/>
          <c:order val="1"/>
          <c:tx>
            <c:strRef>
              <c:f>'P&amp;C Analysis'!$U$4</c:f>
              <c:strCache>
                <c:ptCount val="1"/>
                <c:pt idx="0">
                  <c:v>duplicate</c:v>
                </c:pt>
              </c:strCache>
            </c:strRef>
          </c:tx>
          <c:spPr>
            <a:solidFill>
              <a:srgbClr val="81E1E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Analysis'!$S$5:$S$9</c:f>
              <c:strCache>
                <c:ptCount val="5"/>
                <c:pt idx="0">
                  <c:v>Health Drinks</c:v>
                </c:pt>
                <c:pt idx="1">
                  <c:v>Soft Drinks</c:v>
                </c:pt>
                <c:pt idx="2">
                  <c:v>Noodles</c:v>
                </c:pt>
                <c:pt idx="3">
                  <c:v>Breads &amp; Buns</c:v>
                </c:pt>
                <c:pt idx="4">
                  <c:v>Cookies</c:v>
                </c:pt>
              </c:strCache>
            </c:strRef>
          </c:cat>
          <c:val>
            <c:numRef>
              <c:f>'P&amp;C Analysis'!$U$5:$U$9</c:f>
              <c:numCache>
                <c:formatCode>[&lt;999999]"₹"0.00," K";[&lt;999999999]"₹"0.00,," M";"₹"0.00" B"</c:formatCode>
                <c:ptCount val="5"/>
                <c:pt idx="0">
                  <c:v>267469.78999999998</c:v>
                </c:pt>
                <c:pt idx="1">
                  <c:v>258135.97</c:v>
                </c:pt>
                <c:pt idx="2">
                  <c:v>193685.81</c:v>
                </c:pt>
                <c:pt idx="3">
                  <c:v>190764.98</c:v>
                </c:pt>
                <c:pt idx="4">
                  <c:v>190643.7</c:v>
                </c:pt>
              </c:numCache>
            </c:numRef>
          </c:val>
          <c:extLst>
            <c:ext xmlns:c16="http://schemas.microsoft.com/office/drawing/2014/chart" uri="{C3380CC4-5D6E-409C-BE32-E72D297353CC}">
              <c16:uniqueId val="{00000006-B574-47BD-A586-165E320B63CF}"/>
            </c:ext>
          </c:extLst>
        </c:ser>
        <c:dLbls>
          <c:showLegendKey val="0"/>
          <c:showVal val="0"/>
          <c:showCatName val="0"/>
          <c:showSerName val="0"/>
          <c:showPercent val="0"/>
          <c:showBubbleSize val="0"/>
        </c:dLbls>
        <c:gapWidth val="50"/>
        <c:overlap val="100"/>
        <c:axId val="339953023"/>
        <c:axId val="339956863"/>
      </c:barChart>
      <c:catAx>
        <c:axId val="339953023"/>
        <c:scaling>
          <c:orientation val="maxMin"/>
        </c:scaling>
        <c:delete val="1"/>
        <c:axPos val="l"/>
        <c:numFmt formatCode="General" sourceLinked="1"/>
        <c:majorTickMark val="none"/>
        <c:minorTickMark val="none"/>
        <c:tickLblPos val="nextTo"/>
        <c:crossAx val="339956863"/>
        <c:crosses val="autoZero"/>
        <c:auto val="1"/>
        <c:lblAlgn val="ctr"/>
        <c:lblOffset val="100"/>
        <c:noMultiLvlLbl val="0"/>
      </c:catAx>
      <c:valAx>
        <c:axId val="339956863"/>
        <c:scaling>
          <c:orientation val="minMax"/>
        </c:scaling>
        <c:delete val="1"/>
        <c:axPos val="t"/>
        <c:numFmt formatCode="[&lt;999999]&quot;₹&quot;0.00,&quot; K&quot;;[&lt;999999999]&quot;₹&quot;0.00,,&quot; M&quot;;&quot;₹&quot;0.00&quot; B&quot;" sourceLinked="1"/>
        <c:majorTickMark val="none"/>
        <c:minorTickMark val="none"/>
        <c:tickLblPos val="nextTo"/>
        <c:crossAx val="33995302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1"/>
          <c:tx>
            <c:strRef>
              <c:f>'P&amp;C Analysis'!$Y$5</c:f>
              <c:strCache>
                <c:ptCount val="1"/>
                <c:pt idx="0">
                  <c:v>Percentage</c:v>
                </c:pt>
              </c:strCache>
            </c:strRef>
          </c:tx>
          <c:spPr>
            <a:solidFill>
              <a:schemeClr val="bg2">
                <a:lumMod val="50000"/>
              </a:schemeClr>
            </a:solidFill>
            <a:ln>
              <a:solidFill>
                <a:schemeClr val="bg1"/>
              </a:solidFill>
            </a:ln>
          </c:spPr>
          <c:dPt>
            <c:idx val="0"/>
            <c:bubble3D val="0"/>
            <c:spPr>
              <a:solidFill>
                <a:srgbClr val="81E1E5"/>
              </a:solidFill>
              <a:ln w="19050">
                <a:solidFill>
                  <a:schemeClr val="bg1"/>
                </a:solidFill>
              </a:ln>
              <a:effectLst/>
            </c:spPr>
            <c:extLst>
              <c:ext xmlns:c16="http://schemas.microsoft.com/office/drawing/2014/chart" uri="{C3380CC4-5D6E-409C-BE32-E72D297353CC}">
                <c16:uniqueId val="{00000001-FF96-438D-8039-B84D63D67D96}"/>
              </c:ext>
            </c:extLst>
          </c:dPt>
          <c:dPt>
            <c:idx val="1"/>
            <c:bubble3D val="0"/>
            <c:spPr>
              <a:solidFill>
                <a:schemeClr val="bg2">
                  <a:lumMod val="50000"/>
                </a:schemeClr>
              </a:solidFill>
              <a:ln w="19050">
                <a:solidFill>
                  <a:schemeClr val="bg1"/>
                </a:solidFill>
              </a:ln>
              <a:effectLst/>
            </c:spPr>
            <c:extLst>
              <c:ext xmlns:c16="http://schemas.microsoft.com/office/drawing/2014/chart" uri="{C3380CC4-5D6E-409C-BE32-E72D297353CC}">
                <c16:uniqueId val="{00000003-FF96-438D-8039-B84D63D67D96}"/>
              </c:ext>
            </c:extLst>
          </c:dPt>
          <c:cat>
            <c:strRef>
              <c:f>'P&amp;C Analysis'!$W$6:$W$7</c:f>
              <c:strCache>
                <c:ptCount val="2"/>
                <c:pt idx="0">
                  <c:v>Top-5</c:v>
                </c:pt>
                <c:pt idx="1">
                  <c:v>Others</c:v>
                </c:pt>
              </c:strCache>
            </c:strRef>
          </c:cat>
          <c:val>
            <c:numRef>
              <c:f>'P&amp;C Analysis'!$Y$6:$Y$7</c:f>
              <c:numCache>
                <c:formatCode>0.0%</c:formatCode>
                <c:ptCount val="2"/>
                <c:pt idx="0">
                  <c:v>0.29374556926528023</c:v>
                </c:pt>
                <c:pt idx="1">
                  <c:v>0.70625443073471983</c:v>
                </c:pt>
              </c:numCache>
            </c:numRef>
          </c:val>
          <c:extLst>
            <c:ext xmlns:c16="http://schemas.microsoft.com/office/drawing/2014/chart" uri="{C3380CC4-5D6E-409C-BE32-E72D297353CC}">
              <c16:uniqueId val="{00000004-FF96-438D-8039-B84D63D67D96}"/>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'P&amp;C Analysis'!$X$5</c15:sqref>
                        </c15:formulaRef>
                      </c:ext>
                    </c:extLst>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FF96-438D-8039-B84D63D67D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FF96-438D-8039-B84D63D67D96}"/>
                    </c:ext>
                  </c:extLst>
                </c:dPt>
                <c:cat>
                  <c:strRef>
                    <c:extLst>
                      <c:ext uri="{02D57815-91ED-43cb-92C2-25804820EDAC}">
                        <c15:formulaRef>
                          <c15:sqref>'P&amp;C Analysis'!$W$6:$W$7</c15:sqref>
                        </c15:formulaRef>
                      </c:ext>
                    </c:extLst>
                    <c:strCache>
                      <c:ptCount val="2"/>
                      <c:pt idx="0">
                        <c:v>Top-5</c:v>
                      </c:pt>
                      <c:pt idx="1">
                        <c:v>Others</c:v>
                      </c:pt>
                    </c:strCache>
                  </c:strRef>
                </c:cat>
                <c:val>
                  <c:numRef>
                    <c:extLst>
                      <c:ext uri="{02D57815-91ED-43cb-92C2-25804820EDAC}">
                        <c15:formulaRef>
                          <c15:sqref>'P&amp;C Analysis'!$X$6:$X$7</c15:sqref>
                        </c15:formulaRef>
                      </c:ext>
                    </c:extLst>
                    <c:numCache>
                      <c:formatCode>General</c:formatCode>
                      <c:ptCount val="2"/>
                      <c:pt idx="0">
                        <c:v>1100700.25</c:v>
                      </c:pt>
                      <c:pt idx="1">
                        <c:v>2646420.9500000002</c:v>
                      </c:pt>
                    </c:numCache>
                  </c:numRef>
                </c:val>
                <c:extLst>
                  <c:ext xmlns:c16="http://schemas.microsoft.com/office/drawing/2014/chart" uri="{C3380CC4-5D6E-409C-BE32-E72D297353CC}">
                    <c16:uniqueId val="{00000009-FF96-438D-8039-B84D63D67D96}"/>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1"/>
          <c:tx>
            <c:strRef>
              <c:f>'P&amp;C Analysis'!$L$3</c:f>
              <c:strCache>
                <c:ptCount val="1"/>
                <c:pt idx="0">
                  <c:v>Percentage</c:v>
                </c:pt>
              </c:strCache>
            </c:strRef>
          </c:tx>
          <c:spPr>
            <a:solidFill>
              <a:schemeClr val="bg2">
                <a:lumMod val="50000"/>
              </a:schemeClr>
            </a:solidFill>
          </c:spPr>
          <c:dPt>
            <c:idx val="0"/>
            <c:bubble3D val="0"/>
            <c:spPr>
              <a:solidFill>
                <a:srgbClr val="81E1E5"/>
              </a:solidFill>
              <a:ln w="19050">
                <a:solidFill>
                  <a:schemeClr val="lt1"/>
                </a:solidFill>
              </a:ln>
              <a:effectLst/>
            </c:spPr>
            <c:extLst>
              <c:ext xmlns:c16="http://schemas.microsoft.com/office/drawing/2014/chart" uri="{C3380CC4-5D6E-409C-BE32-E72D297353CC}">
                <c16:uniqueId val="{00000001-5B98-4DFE-9692-C020EA8BA367}"/>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5B98-4DFE-9692-C020EA8BA367}"/>
              </c:ext>
            </c:extLst>
          </c:dPt>
          <c:cat>
            <c:strRef>
              <c:f>'P&amp;C Analysis'!$J$4:$J$5</c:f>
              <c:strCache>
                <c:ptCount val="2"/>
                <c:pt idx="0">
                  <c:v>Top-3</c:v>
                </c:pt>
                <c:pt idx="1">
                  <c:v>Other</c:v>
                </c:pt>
              </c:strCache>
            </c:strRef>
          </c:cat>
          <c:val>
            <c:numRef>
              <c:f>'P&amp;C Analysis'!$L$4:$L$5</c:f>
              <c:numCache>
                <c:formatCode>0.00%</c:formatCode>
                <c:ptCount val="2"/>
                <c:pt idx="0" formatCode="0.0%">
                  <c:v>0.44459102363702557</c:v>
                </c:pt>
                <c:pt idx="1">
                  <c:v>0.55540897636297437</c:v>
                </c:pt>
              </c:numCache>
            </c:numRef>
          </c:val>
          <c:extLst>
            <c:ext xmlns:c16="http://schemas.microsoft.com/office/drawing/2014/chart" uri="{C3380CC4-5D6E-409C-BE32-E72D297353CC}">
              <c16:uniqueId val="{00000004-5B98-4DFE-9692-C020EA8BA367}"/>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'P&amp;C Analysis'!$K$3</c15:sqref>
                        </c15:formulaRef>
                      </c:ext>
                    </c:extLst>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5B98-4DFE-9692-C020EA8BA3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5B98-4DFE-9692-C020EA8BA367}"/>
                    </c:ext>
                  </c:extLst>
                </c:dPt>
                <c:cat>
                  <c:strRef>
                    <c:extLst>
                      <c:ext uri="{02D57815-91ED-43cb-92C2-25804820EDAC}">
                        <c15:formulaRef>
                          <c15:sqref>'P&amp;C Analysis'!$J$4:$J$5</c15:sqref>
                        </c15:formulaRef>
                      </c:ext>
                    </c:extLst>
                    <c:strCache>
                      <c:ptCount val="2"/>
                      <c:pt idx="0">
                        <c:v>Top-3</c:v>
                      </c:pt>
                      <c:pt idx="1">
                        <c:v>Other</c:v>
                      </c:pt>
                    </c:strCache>
                  </c:strRef>
                </c:cat>
                <c:val>
                  <c:numRef>
                    <c:extLst>
                      <c:ext uri="{02D57815-91ED-43cb-92C2-25804820EDAC}">
                        <c15:formulaRef>
                          <c15:sqref>'P&amp;C Analysis'!$K$4:$K$5</c15:sqref>
                        </c15:formulaRef>
                      </c:ext>
                    </c:extLst>
                    <c:numCache>
                      <c:formatCode>[&lt;999999]"₹"0.00," K";[&lt;999999999]"₹"0.00,," M";"₹"0.00" B"</c:formatCode>
                      <c:ptCount val="2"/>
                      <c:pt idx="0">
                        <c:v>1665936.4499999997</c:v>
                      </c:pt>
                      <c:pt idx="1">
                        <c:v>2081184.7500000002</c:v>
                      </c:pt>
                    </c:numCache>
                  </c:numRef>
                </c:val>
                <c:extLst>
                  <c:ext xmlns:c16="http://schemas.microsoft.com/office/drawing/2014/chart" uri="{C3380CC4-5D6E-409C-BE32-E72D297353CC}">
                    <c16:uniqueId val="{00000009-5B98-4DFE-9692-C020EA8BA367}"/>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'P&amp;C Analysis'!$AH$4</c:f>
              <c:strCache>
                <c:ptCount val="1"/>
                <c:pt idx="0">
                  <c:v>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Analysis'!$AG$5:$AG$9</c:f>
              <c:strCache>
                <c:ptCount val="5"/>
                <c:pt idx="0">
                  <c:v>Arutra</c:v>
                </c:pt>
                <c:pt idx="1">
                  <c:v>Vidya</c:v>
                </c:pt>
                <c:pt idx="2">
                  <c:v>Krithika</c:v>
                </c:pt>
                <c:pt idx="3">
                  <c:v>Akash</c:v>
                </c:pt>
                <c:pt idx="4">
                  <c:v>Surya</c:v>
                </c:pt>
              </c:strCache>
            </c:strRef>
          </c:cat>
          <c:val>
            <c:numRef>
              <c:f>'P&amp;C Analysis'!$AH$5:$AH$9</c:f>
              <c:numCache>
                <c:formatCode>[&lt;999999]"₹"0.00," K";[&lt;999999999]"₹"0.00,," M";"₹"0.00" B"</c:formatCode>
                <c:ptCount val="5"/>
                <c:pt idx="0">
                  <c:v>87572.4</c:v>
                </c:pt>
                <c:pt idx="1">
                  <c:v>86725.64</c:v>
                </c:pt>
                <c:pt idx="2">
                  <c:v>85633.03</c:v>
                </c:pt>
                <c:pt idx="3">
                  <c:v>82121.259999999995</c:v>
                </c:pt>
                <c:pt idx="4">
                  <c:v>80996.850000000006</c:v>
                </c:pt>
              </c:numCache>
            </c:numRef>
          </c:val>
          <c:extLst>
            <c:ext xmlns:c16="http://schemas.microsoft.com/office/drawing/2014/chart" uri="{C3380CC4-5D6E-409C-BE32-E72D297353CC}">
              <c16:uniqueId val="{00000000-9CC5-4E65-A114-F1D758590DE9}"/>
            </c:ext>
          </c:extLst>
        </c:ser>
        <c:ser>
          <c:idx val="1"/>
          <c:order val="1"/>
          <c:tx>
            <c:strRef>
              <c:f>'P&amp;C Analysis'!$AI$4</c:f>
              <c:strCache>
                <c:ptCount val="1"/>
                <c:pt idx="0">
                  <c:v>duplicate</c:v>
                </c:pt>
              </c:strCache>
            </c:strRef>
          </c:tx>
          <c:spPr>
            <a:solidFill>
              <a:srgbClr val="81E1E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Analysis'!$AG$5:$AG$9</c:f>
              <c:strCache>
                <c:ptCount val="5"/>
                <c:pt idx="0">
                  <c:v>Arutra</c:v>
                </c:pt>
                <c:pt idx="1">
                  <c:v>Vidya</c:v>
                </c:pt>
                <c:pt idx="2">
                  <c:v>Krithika</c:v>
                </c:pt>
                <c:pt idx="3">
                  <c:v>Akash</c:v>
                </c:pt>
                <c:pt idx="4">
                  <c:v>Surya</c:v>
                </c:pt>
              </c:strCache>
            </c:strRef>
          </c:cat>
          <c:val>
            <c:numRef>
              <c:f>'P&amp;C Analysis'!$AI$5:$AI$9</c:f>
              <c:numCache>
                <c:formatCode>[&lt;999999]"₹"0.00," K";[&lt;999999999]"₹"0.00,," M";"₹"0.00" B"</c:formatCode>
                <c:ptCount val="5"/>
                <c:pt idx="0">
                  <c:v>87572.4</c:v>
                </c:pt>
                <c:pt idx="1">
                  <c:v>86725.64</c:v>
                </c:pt>
                <c:pt idx="2">
                  <c:v>85633.03</c:v>
                </c:pt>
                <c:pt idx="3">
                  <c:v>82121.259999999995</c:v>
                </c:pt>
                <c:pt idx="4">
                  <c:v>80996.850000000006</c:v>
                </c:pt>
              </c:numCache>
            </c:numRef>
          </c:val>
          <c:extLst>
            <c:ext xmlns:c16="http://schemas.microsoft.com/office/drawing/2014/chart" uri="{C3380CC4-5D6E-409C-BE32-E72D297353CC}">
              <c16:uniqueId val="{00000001-9CC5-4E65-A114-F1D758590DE9}"/>
            </c:ext>
          </c:extLst>
        </c:ser>
        <c:dLbls>
          <c:showLegendKey val="0"/>
          <c:showVal val="0"/>
          <c:showCatName val="0"/>
          <c:showSerName val="0"/>
          <c:showPercent val="0"/>
          <c:showBubbleSize val="0"/>
        </c:dLbls>
        <c:gapWidth val="57"/>
        <c:overlap val="100"/>
        <c:axId val="339924223"/>
        <c:axId val="339925663"/>
      </c:barChart>
      <c:catAx>
        <c:axId val="339924223"/>
        <c:scaling>
          <c:orientation val="maxMin"/>
        </c:scaling>
        <c:delete val="1"/>
        <c:axPos val="l"/>
        <c:numFmt formatCode="General" sourceLinked="1"/>
        <c:majorTickMark val="none"/>
        <c:minorTickMark val="none"/>
        <c:tickLblPos val="nextTo"/>
        <c:crossAx val="339925663"/>
        <c:crosses val="autoZero"/>
        <c:auto val="1"/>
        <c:lblAlgn val="ctr"/>
        <c:lblOffset val="100"/>
        <c:noMultiLvlLbl val="0"/>
      </c:catAx>
      <c:valAx>
        <c:axId val="339925663"/>
        <c:scaling>
          <c:orientation val="minMax"/>
        </c:scaling>
        <c:delete val="1"/>
        <c:axPos val="t"/>
        <c:numFmt formatCode="[&lt;999999]&quot;₹&quot;0.00,&quot; K&quot;;[&lt;999999999]&quot;₹&quot;0.00,,&quot; M&quot;;&quot;₹&quot;0.00&quot; B&quot;" sourceLinked="1"/>
        <c:majorTickMark val="none"/>
        <c:minorTickMark val="none"/>
        <c:tickLblPos val="nextTo"/>
        <c:crossAx val="33992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1"/>
          <c:tx>
            <c:strRef>
              <c:f>'P&amp;C Analysis'!$AM$4</c:f>
              <c:strCache>
                <c:ptCount val="1"/>
                <c:pt idx="0">
                  <c:v>Percentage</c:v>
                </c:pt>
              </c:strCache>
            </c:strRef>
          </c:tx>
          <c:spPr>
            <a:solidFill>
              <a:schemeClr val="bg2">
                <a:lumMod val="50000"/>
              </a:schemeClr>
            </a:solidFill>
          </c:spPr>
          <c:dPt>
            <c:idx val="0"/>
            <c:bubble3D val="0"/>
            <c:spPr>
              <a:solidFill>
                <a:srgbClr val="81E1E5"/>
              </a:solidFill>
              <a:ln w="19050">
                <a:solidFill>
                  <a:schemeClr val="lt1"/>
                </a:solidFill>
              </a:ln>
              <a:effectLst/>
            </c:spPr>
            <c:extLst>
              <c:ext xmlns:c16="http://schemas.microsoft.com/office/drawing/2014/chart" uri="{C3380CC4-5D6E-409C-BE32-E72D297353CC}">
                <c16:uniqueId val="{00000001-10F3-4B66-A921-066EECD885BF}"/>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10F3-4B66-A921-066EECD885BF}"/>
              </c:ext>
            </c:extLst>
          </c:dPt>
          <c:cat>
            <c:strRef>
              <c:f>'P&amp;C Analysis'!$AK$5:$AK$6</c:f>
              <c:strCache>
                <c:ptCount val="2"/>
                <c:pt idx="0">
                  <c:v>Top-5</c:v>
                </c:pt>
                <c:pt idx="1">
                  <c:v>Others</c:v>
                </c:pt>
              </c:strCache>
            </c:strRef>
          </c:cat>
          <c:val>
            <c:numRef>
              <c:f>'P&amp;C Analysis'!$AM$5:$AM$6</c:f>
              <c:numCache>
                <c:formatCode>0.0%</c:formatCode>
                <c:ptCount val="2"/>
                <c:pt idx="0">
                  <c:v>0.11289978557405614</c:v>
                </c:pt>
                <c:pt idx="1">
                  <c:v>0.88710021442594378</c:v>
                </c:pt>
              </c:numCache>
            </c:numRef>
          </c:val>
          <c:extLst>
            <c:ext xmlns:c16="http://schemas.microsoft.com/office/drawing/2014/chart" uri="{C3380CC4-5D6E-409C-BE32-E72D297353CC}">
              <c16:uniqueId val="{00000004-10F3-4B66-A921-066EECD885BF}"/>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'P&amp;C Analysis'!$AL$4</c15:sqref>
                        </c15:formulaRef>
                      </c:ext>
                    </c:extLst>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10F3-4B66-A921-066EECD885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10F3-4B66-A921-066EECD885BF}"/>
                    </c:ext>
                  </c:extLst>
                </c:dPt>
                <c:cat>
                  <c:strRef>
                    <c:extLst>
                      <c:ext uri="{02D57815-91ED-43cb-92C2-25804820EDAC}">
                        <c15:formulaRef>
                          <c15:sqref>'P&amp;C Analysis'!$AK$5:$AK$6</c15:sqref>
                        </c15:formulaRef>
                      </c:ext>
                    </c:extLst>
                    <c:strCache>
                      <c:ptCount val="2"/>
                      <c:pt idx="0">
                        <c:v>Top-5</c:v>
                      </c:pt>
                      <c:pt idx="1">
                        <c:v>Others</c:v>
                      </c:pt>
                    </c:strCache>
                  </c:strRef>
                </c:cat>
                <c:val>
                  <c:numRef>
                    <c:extLst>
                      <c:ext uri="{02D57815-91ED-43cb-92C2-25804820EDAC}">
                        <c15:formulaRef>
                          <c15:sqref>'P&amp;C Analysis'!$AL$5:$AL$6</c15:sqref>
                        </c15:formulaRef>
                      </c:ext>
                    </c:extLst>
                    <c:numCache>
                      <c:formatCode>[&lt;999999]"₹"0.00," K";[&lt;999999999]"₹"0.00,," M";"₹"0.00" B"</c:formatCode>
                      <c:ptCount val="2"/>
                      <c:pt idx="0">
                        <c:v>423049.17999999993</c:v>
                      </c:pt>
                      <c:pt idx="1">
                        <c:v>3324072.02</c:v>
                      </c:pt>
                    </c:numCache>
                  </c:numRef>
                </c:val>
                <c:extLst>
                  <c:ext xmlns:c16="http://schemas.microsoft.com/office/drawing/2014/chart" uri="{C3380CC4-5D6E-409C-BE32-E72D297353CC}">
                    <c16:uniqueId val="{00000009-10F3-4B66-A921-066EECD885BF}"/>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2.3148148148148147E-2"/>
          <c:w val="0.95833333333333337"/>
          <c:h val="0.92592592592592593"/>
        </c:manualLayout>
      </c:layout>
      <c:bubbleChart>
        <c:varyColors val="0"/>
        <c:ser>
          <c:idx val="0"/>
          <c:order val="0"/>
          <c:tx>
            <c:strRef>
              <c:f>'P&amp;C Analysis'!$AZ$8</c:f>
              <c:strCache>
                <c:ptCount val="1"/>
                <c:pt idx="0">
                  <c:v>Max value</c:v>
                </c:pt>
              </c:strCache>
            </c:strRef>
          </c:tx>
          <c:spPr>
            <a:solidFill>
              <a:schemeClr val="bg2">
                <a:lumMod val="50000"/>
              </a:schemeClr>
            </a:solidFill>
            <a:ln>
              <a:noFill/>
            </a:ln>
            <a:effectLst/>
          </c:spPr>
          <c:invertIfNegative val="0"/>
          <c:xVal>
            <c:strRef>
              <c:f>'P&amp;C Analysis'!$AW$9:$AW$10</c:f>
              <c:strCache>
                <c:ptCount val="2"/>
                <c:pt idx="0">
                  <c:v>Expensive</c:v>
                </c:pt>
                <c:pt idx="1">
                  <c:v>Less Expensive</c:v>
                </c:pt>
              </c:strCache>
            </c:strRef>
          </c:xVal>
          <c:yVal>
            <c:numRef>
              <c:f>'P&amp;C Analysis'!$BA$9:$BA$10</c:f>
              <c:numCache>
                <c:formatCode>General</c:formatCode>
                <c:ptCount val="2"/>
                <c:pt idx="0">
                  <c:v>0.7</c:v>
                </c:pt>
                <c:pt idx="1">
                  <c:v>0.7</c:v>
                </c:pt>
              </c:numCache>
            </c:numRef>
          </c:yVal>
          <c:bubbleSize>
            <c:numRef>
              <c:f>'P&amp;C Analysis'!$AZ$9:$AZ$10</c:f>
              <c:numCache>
                <c:formatCode>General</c:formatCode>
                <c:ptCount val="2"/>
                <c:pt idx="0">
                  <c:v>1</c:v>
                </c:pt>
                <c:pt idx="1">
                  <c:v>1</c:v>
                </c:pt>
              </c:numCache>
            </c:numRef>
          </c:bubbleSize>
          <c:bubble3D val="0"/>
          <c:extLst>
            <c:ext xmlns:c16="http://schemas.microsoft.com/office/drawing/2014/chart" uri="{C3380CC4-5D6E-409C-BE32-E72D297353CC}">
              <c16:uniqueId val="{00000000-EF97-4879-B69F-B8063E6A6007}"/>
            </c:ext>
          </c:extLst>
        </c:ser>
        <c:ser>
          <c:idx val="1"/>
          <c:order val="1"/>
          <c:tx>
            <c:strRef>
              <c:f>'P&amp;C Analysis'!$AY$8</c:f>
              <c:strCache>
                <c:ptCount val="1"/>
                <c:pt idx="0">
                  <c:v>%</c:v>
                </c:pt>
              </c:strCache>
            </c:strRef>
          </c:tx>
          <c:spPr>
            <a:solidFill>
              <a:schemeClr val="bg2">
                <a:lumMod val="50000"/>
              </a:schemeClr>
            </a:solidFill>
            <a:ln w="25400">
              <a:noFill/>
            </a:ln>
            <a:effectLst/>
          </c:spPr>
          <c:invertIfNegative val="0"/>
          <c:dPt>
            <c:idx val="0"/>
            <c:invertIfNegative val="0"/>
            <c:bubble3D val="0"/>
            <c:spPr>
              <a:solidFill>
                <a:srgbClr val="81E1E5"/>
              </a:solidFill>
              <a:ln w="25400">
                <a:noFill/>
              </a:ln>
              <a:effectLst/>
            </c:spPr>
            <c:extLst>
              <c:ext xmlns:c16="http://schemas.microsoft.com/office/drawing/2014/chart" uri="{C3380CC4-5D6E-409C-BE32-E72D297353CC}">
                <c16:uniqueId val="{00000004-EF97-4879-B69F-B8063E6A6007}"/>
              </c:ext>
            </c:extLst>
          </c:dPt>
          <c:dPt>
            <c:idx val="1"/>
            <c:invertIfNegative val="0"/>
            <c:bubble3D val="0"/>
            <c:spPr>
              <a:solidFill>
                <a:srgbClr val="F06F5A"/>
              </a:solidFill>
              <a:ln w="25400">
                <a:noFill/>
              </a:ln>
              <a:effectLst/>
            </c:spPr>
            <c:extLst>
              <c:ext xmlns:c16="http://schemas.microsoft.com/office/drawing/2014/chart" uri="{C3380CC4-5D6E-409C-BE32-E72D297353CC}">
                <c16:uniqueId val="{00000003-EF97-4879-B69F-B8063E6A6007}"/>
              </c:ext>
            </c:extLst>
          </c:dPt>
          <c:xVal>
            <c:strRef>
              <c:f>'P&amp;C Analysis'!$AW$9:$AW$10</c:f>
              <c:strCache>
                <c:ptCount val="2"/>
                <c:pt idx="0">
                  <c:v>Expensive</c:v>
                </c:pt>
                <c:pt idx="1">
                  <c:v>Less Expensive</c:v>
                </c:pt>
              </c:strCache>
            </c:strRef>
          </c:xVal>
          <c:yVal>
            <c:numRef>
              <c:f>'P&amp;C Analysis'!$BA$9:$BA$10</c:f>
              <c:numCache>
                <c:formatCode>General</c:formatCode>
                <c:ptCount val="2"/>
                <c:pt idx="0">
                  <c:v>0.7</c:v>
                </c:pt>
                <c:pt idx="1">
                  <c:v>0.7</c:v>
                </c:pt>
              </c:numCache>
            </c:numRef>
          </c:yVal>
          <c:bubbleSize>
            <c:numRef>
              <c:f>'P&amp;C Analysis'!$AY$9:$AY$10</c:f>
              <c:numCache>
                <c:formatCode>0.0%</c:formatCode>
                <c:ptCount val="2"/>
                <c:pt idx="0">
                  <c:v>0.87608260976453067</c:v>
                </c:pt>
                <c:pt idx="1">
                  <c:v>0.12391739023546929</c:v>
                </c:pt>
              </c:numCache>
            </c:numRef>
          </c:bubbleSize>
          <c:bubble3D val="0"/>
          <c:extLst>
            <c:ext xmlns:c16="http://schemas.microsoft.com/office/drawing/2014/chart" uri="{C3380CC4-5D6E-409C-BE32-E72D297353CC}">
              <c16:uniqueId val="{00000001-EF97-4879-B69F-B8063E6A6007}"/>
            </c:ext>
          </c:extLst>
        </c:ser>
        <c:dLbls>
          <c:showLegendKey val="0"/>
          <c:showVal val="0"/>
          <c:showCatName val="0"/>
          <c:showSerName val="0"/>
          <c:showPercent val="0"/>
          <c:showBubbleSize val="0"/>
        </c:dLbls>
        <c:bubbleScale val="200"/>
        <c:showNegBubbles val="0"/>
        <c:axId val="1264323792"/>
        <c:axId val="1264324752"/>
      </c:bubbleChart>
      <c:valAx>
        <c:axId val="1264323792"/>
        <c:scaling>
          <c:orientation val="minMax"/>
          <c:max val="2.5"/>
          <c:min val="0.5"/>
        </c:scaling>
        <c:delete val="1"/>
        <c:axPos val="b"/>
        <c:numFmt formatCode="General" sourceLinked="1"/>
        <c:majorTickMark val="out"/>
        <c:minorTickMark val="none"/>
        <c:tickLblPos val="nextTo"/>
        <c:crossAx val="1264324752"/>
        <c:crosses val="autoZero"/>
        <c:crossBetween val="midCat"/>
      </c:valAx>
      <c:valAx>
        <c:axId val="1264324752"/>
        <c:scaling>
          <c:orientation val="minMax"/>
        </c:scaling>
        <c:delete val="1"/>
        <c:axPos val="l"/>
        <c:numFmt formatCode="General" sourceLinked="1"/>
        <c:majorTickMark val="out"/>
        <c:minorTickMark val="none"/>
        <c:tickLblPos val="nextTo"/>
        <c:crossAx val="1264323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1!$E$7"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hyperlink" Target="#'Detailed Dashboard '!A1"/><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9.gif"/><Relationship Id="rId13" Type="http://schemas.openxmlformats.org/officeDocument/2006/relationships/image" Target="../media/image14.png"/><Relationship Id="rId3" Type="http://schemas.openxmlformats.org/officeDocument/2006/relationships/chart" Target="../charts/chart7.xml"/><Relationship Id="rId7" Type="http://schemas.openxmlformats.org/officeDocument/2006/relationships/image" Target="../media/image8.gif"/><Relationship Id="rId12" Type="http://schemas.openxmlformats.org/officeDocument/2006/relationships/image" Target="../media/image13.png"/><Relationship Id="rId2" Type="http://schemas.openxmlformats.org/officeDocument/2006/relationships/chart" Target="../charts/chart6.xml"/><Relationship Id="rId16" Type="http://schemas.openxmlformats.org/officeDocument/2006/relationships/hyperlink" Target="#'Time series Dashboard'!A1"/><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image" Target="../media/image12.png"/><Relationship Id="rId5" Type="http://schemas.openxmlformats.org/officeDocument/2006/relationships/chart" Target="../charts/chart9.xml"/><Relationship Id="rId15" Type="http://schemas.openxmlformats.org/officeDocument/2006/relationships/chart" Target="../charts/chart11.xml"/><Relationship Id="rId10" Type="http://schemas.openxmlformats.org/officeDocument/2006/relationships/image" Target="../media/image11.gif"/><Relationship Id="rId4" Type="http://schemas.openxmlformats.org/officeDocument/2006/relationships/chart" Target="../charts/chart8.xml"/><Relationship Id="rId9" Type="http://schemas.openxmlformats.org/officeDocument/2006/relationships/image" Target="../media/image10.gif"/><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0</xdr:col>
      <xdr:colOff>144780</xdr:colOff>
      <xdr:row>26</xdr:row>
      <xdr:rowOff>144780</xdr:rowOff>
    </xdr:from>
    <xdr:to>
      <xdr:col>5</xdr:col>
      <xdr:colOff>556260</xdr:colOff>
      <xdr:row>41</xdr:row>
      <xdr:rowOff>45720</xdr:rowOff>
    </xdr:to>
    <xdr:sp macro="" textlink="">
      <xdr:nvSpPr>
        <xdr:cNvPr id="2088" name="Rectangle: Rounded Corners 2087">
          <a:extLst>
            <a:ext uri="{FF2B5EF4-FFF2-40B4-BE49-F238E27FC236}">
              <a16:creationId xmlns:a16="http://schemas.microsoft.com/office/drawing/2014/main" id="{97E16A81-DB84-4ECB-9162-74363D6C89AB}"/>
            </a:ext>
          </a:extLst>
        </xdr:cNvPr>
        <xdr:cNvSpPr/>
      </xdr:nvSpPr>
      <xdr:spPr>
        <a:xfrm>
          <a:off x="144780" y="4899660"/>
          <a:ext cx="3459480" cy="264414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14</xdr:row>
      <xdr:rowOff>121920</xdr:rowOff>
    </xdr:from>
    <xdr:to>
      <xdr:col>9</xdr:col>
      <xdr:colOff>160020</xdr:colOff>
      <xdr:row>26</xdr:row>
      <xdr:rowOff>33360</xdr:rowOff>
    </xdr:to>
    <xdr:sp macro="" textlink="">
      <xdr:nvSpPr>
        <xdr:cNvPr id="16" name="Rectangle: Rounded Corners 15">
          <a:extLst>
            <a:ext uri="{FF2B5EF4-FFF2-40B4-BE49-F238E27FC236}">
              <a16:creationId xmlns:a16="http://schemas.microsoft.com/office/drawing/2014/main" id="{8AD26D85-B1F2-4A9D-906F-63BDD85E30C8}"/>
            </a:ext>
          </a:extLst>
        </xdr:cNvPr>
        <xdr:cNvSpPr/>
      </xdr:nvSpPr>
      <xdr:spPr>
        <a:xfrm>
          <a:off x="137160" y="2682240"/>
          <a:ext cx="5509260" cy="210600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243840</xdr:colOff>
      <xdr:row>2</xdr:row>
      <xdr:rowOff>60960</xdr:rowOff>
    </xdr:from>
    <xdr:to>
      <xdr:col>13</xdr:col>
      <xdr:colOff>242640</xdr:colOff>
      <xdr:row>13</xdr:row>
      <xdr:rowOff>155280</xdr:rowOff>
    </xdr:to>
    <xdr:sp macro="" textlink="">
      <xdr:nvSpPr>
        <xdr:cNvPr id="2" name="Rectangle: Rounded Corners 1">
          <a:extLst>
            <a:ext uri="{FF2B5EF4-FFF2-40B4-BE49-F238E27FC236}">
              <a16:creationId xmlns:a16="http://schemas.microsoft.com/office/drawing/2014/main" id="{2CD3DA4E-B4C3-4CE8-9A8C-3360EB61EEE9}"/>
            </a:ext>
          </a:extLst>
        </xdr:cNvPr>
        <xdr:cNvSpPr/>
      </xdr:nvSpPr>
      <xdr:spPr>
        <a:xfrm>
          <a:off x="243840" y="426720"/>
          <a:ext cx="7923600" cy="210600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4</xdr:row>
      <xdr:rowOff>106680</xdr:rowOff>
    </xdr:from>
    <xdr:to>
      <xdr:col>2</xdr:col>
      <xdr:colOff>141120</xdr:colOff>
      <xdr:row>12</xdr:row>
      <xdr:rowOff>177240</xdr:rowOff>
    </xdr:to>
    <xdr:sp macro="" textlink="">
      <xdr:nvSpPr>
        <xdr:cNvPr id="3" name="Rectangle: Rounded Corners 2">
          <a:extLst>
            <a:ext uri="{FF2B5EF4-FFF2-40B4-BE49-F238E27FC236}">
              <a16:creationId xmlns:a16="http://schemas.microsoft.com/office/drawing/2014/main" id="{C28BACE9-0094-4C74-9779-005E40A9FAFE}"/>
            </a:ext>
          </a:extLst>
        </xdr:cNvPr>
        <xdr:cNvSpPr/>
      </xdr:nvSpPr>
      <xdr:spPr>
        <a:xfrm>
          <a:off x="121920" y="838200"/>
          <a:ext cx="1238400" cy="1533600"/>
        </a:xfrm>
        <a:prstGeom prst="roundRect">
          <a:avLst>
            <a:gd name="adj" fmla="val 6364"/>
          </a:avLst>
        </a:prstGeom>
        <a:solidFill>
          <a:schemeClr val="tx1">
            <a:lumMod val="75000"/>
            <a:lumOff val="2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411480</xdr:colOff>
      <xdr:row>4</xdr:row>
      <xdr:rowOff>106680</xdr:rowOff>
    </xdr:from>
    <xdr:to>
      <xdr:col>4</xdr:col>
      <xdr:colOff>430680</xdr:colOff>
      <xdr:row>12</xdr:row>
      <xdr:rowOff>177240</xdr:rowOff>
    </xdr:to>
    <xdr:sp macro="" textlink="">
      <xdr:nvSpPr>
        <xdr:cNvPr id="4" name="Rectangle: Rounded Corners 3">
          <a:extLst>
            <a:ext uri="{FF2B5EF4-FFF2-40B4-BE49-F238E27FC236}">
              <a16:creationId xmlns:a16="http://schemas.microsoft.com/office/drawing/2014/main" id="{DB38F1B1-CE0A-497C-8D70-84543B27FE54}"/>
            </a:ext>
          </a:extLst>
        </xdr:cNvPr>
        <xdr:cNvSpPr/>
      </xdr:nvSpPr>
      <xdr:spPr>
        <a:xfrm>
          <a:off x="1630680" y="838200"/>
          <a:ext cx="1238400" cy="1533600"/>
        </a:xfrm>
        <a:prstGeom prst="roundRect">
          <a:avLst>
            <a:gd name="adj" fmla="val 6364"/>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91440</xdr:colOff>
      <xdr:row>4</xdr:row>
      <xdr:rowOff>106680</xdr:rowOff>
    </xdr:from>
    <xdr:to>
      <xdr:col>7</xdr:col>
      <xdr:colOff>110640</xdr:colOff>
      <xdr:row>12</xdr:row>
      <xdr:rowOff>177240</xdr:rowOff>
    </xdr:to>
    <xdr:sp macro="" textlink="">
      <xdr:nvSpPr>
        <xdr:cNvPr id="5" name="Rectangle: Rounded Corners 4">
          <a:extLst>
            <a:ext uri="{FF2B5EF4-FFF2-40B4-BE49-F238E27FC236}">
              <a16:creationId xmlns:a16="http://schemas.microsoft.com/office/drawing/2014/main" id="{8DFBC37C-8CEF-4622-9FD2-0DD9EF9DD4CA}"/>
            </a:ext>
          </a:extLst>
        </xdr:cNvPr>
        <xdr:cNvSpPr/>
      </xdr:nvSpPr>
      <xdr:spPr>
        <a:xfrm>
          <a:off x="3139440" y="838200"/>
          <a:ext cx="1238400" cy="1533600"/>
        </a:xfrm>
        <a:prstGeom prst="roundRect">
          <a:avLst>
            <a:gd name="adj" fmla="val 6364"/>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381000</xdr:colOff>
      <xdr:row>4</xdr:row>
      <xdr:rowOff>106680</xdr:rowOff>
    </xdr:from>
    <xdr:to>
      <xdr:col>9</xdr:col>
      <xdr:colOff>400200</xdr:colOff>
      <xdr:row>12</xdr:row>
      <xdr:rowOff>177240</xdr:rowOff>
    </xdr:to>
    <xdr:sp macro="" textlink="">
      <xdr:nvSpPr>
        <xdr:cNvPr id="6" name="Rectangle: Rounded Corners 5">
          <a:extLst>
            <a:ext uri="{FF2B5EF4-FFF2-40B4-BE49-F238E27FC236}">
              <a16:creationId xmlns:a16="http://schemas.microsoft.com/office/drawing/2014/main" id="{E01E2EA9-50E8-4D44-9C13-A931471E7FF4}"/>
            </a:ext>
          </a:extLst>
        </xdr:cNvPr>
        <xdr:cNvSpPr/>
      </xdr:nvSpPr>
      <xdr:spPr>
        <a:xfrm>
          <a:off x="4648200" y="838200"/>
          <a:ext cx="1238400" cy="1533600"/>
        </a:xfrm>
        <a:prstGeom prst="roundRect">
          <a:avLst>
            <a:gd name="adj" fmla="val 6364"/>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60960</xdr:colOff>
      <xdr:row>4</xdr:row>
      <xdr:rowOff>106680</xdr:rowOff>
    </xdr:from>
    <xdr:to>
      <xdr:col>12</xdr:col>
      <xdr:colOff>80160</xdr:colOff>
      <xdr:row>12</xdr:row>
      <xdr:rowOff>177240</xdr:rowOff>
    </xdr:to>
    <xdr:sp macro="" textlink="">
      <xdr:nvSpPr>
        <xdr:cNvPr id="7" name="Rectangle: Rounded Corners 6">
          <a:extLst>
            <a:ext uri="{FF2B5EF4-FFF2-40B4-BE49-F238E27FC236}">
              <a16:creationId xmlns:a16="http://schemas.microsoft.com/office/drawing/2014/main" id="{51C9851D-5893-46F4-8A53-09D8815A99A1}"/>
            </a:ext>
          </a:extLst>
        </xdr:cNvPr>
        <xdr:cNvSpPr/>
      </xdr:nvSpPr>
      <xdr:spPr>
        <a:xfrm>
          <a:off x="6156960" y="838200"/>
          <a:ext cx="1238400" cy="1533600"/>
        </a:xfrm>
        <a:prstGeom prst="roundRect">
          <a:avLst>
            <a:gd name="adj" fmla="val 6364"/>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350520</xdr:colOff>
      <xdr:row>4</xdr:row>
      <xdr:rowOff>106680</xdr:rowOff>
    </xdr:from>
    <xdr:to>
      <xdr:col>14</xdr:col>
      <xdr:colOff>369720</xdr:colOff>
      <xdr:row>12</xdr:row>
      <xdr:rowOff>177240</xdr:rowOff>
    </xdr:to>
    <xdr:sp macro="" textlink="">
      <xdr:nvSpPr>
        <xdr:cNvPr id="8" name="Rectangle: Rounded Corners 7">
          <a:extLst>
            <a:ext uri="{FF2B5EF4-FFF2-40B4-BE49-F238E27FC236}">
              <a16:creationId xmlns:a16="http://schemas.microsoft.com/office/drawing/2014/main" id="{2FBF1430-E3F6-47D0-871D-063A0012CED1}"/>
            </a:ext>
          </a:extLst>
        </xdr:cNvPr>
        <xdr:cNvSpPr/>
      </xdr:nvSpPr>
      <xdr:spPr>
        <a:xfrm>
          <a:off x="7665720" y="838200"/>
          <a:ext cx="1238400" cy="1533600"/>
        </a:xfrm>
        <a:prstGeom prst="roundRect">
          <a:avLst>
            <a:gd name="adj" fmla="val 6364"/>
          </a:avLst>
        </a:prstGeom>
        <a:solidFill>
          <a:schemeClr val="tx1">
            <a:lumMod val="75000"/>
            <a:lumOff val="2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160020</xdr:colOff>
      <xdr:row>3</xdr:row>
      <xdr:rowOff>152400</xdr:rowOff>
    </xdr:from>
    <xdr:to>
      <xdr:col>4</xdr:col>
      <xdr:colOff>38100</xdr:colOff>
      <xdr:row>6</xdr:row>
      <xdr:rowOff>91440</xdr:rowOff>
    </xdr:to>
    <xdr:sp macro="" textlink="">
      <xdr:nvSpPr>
        <xdr:cNvPr id="9" name="Oval 8">
          <a:extLst>
            <a:ext uri="{FF2B5EF4-FFF2-40B4-BE49-F238E27FC236}">
              <a16:creationId xmlns:a16="http://schemas.microsoft.com/office/drawing/2014/main" id="{A9322951-201E-4754-BB4C-4C7C52188728}"/>
            </a:ext>
          </a:extLst>
        </xdr:cNvPr>
        <xdr:cNvSpPr/>
      </xdr:nvSpPr>
      <xdr:spPr>
        <a:xfrm>
          <a:off x="1988820" y="701040"/>
          <a:ext cx="487680" cy="487680"/>
        </a:xfrm>
        <a:prstGeom prst="ellipse">
          <a:avLst/>
        </a:prstGeom>
        <a:solidFill>
          <a:schemeClr val="tx1">
            <a:lumMod val="75000"/>
            <a:lumOff val="25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464820</xdr:colOff>
      <xdr:row>3</xdr:row>
      <xdr:rowOff>152400</xdr:rowOff>
    </xdr:from>
    <xdr:to>
      <xdr:col>6</xdr:col>
      <xdr:colOff>342900</xdr:colOff>
      <xdr:row>6</xdr:row>
      <xdr:rowOff>91440</xdr:rowOff>
    </xdr:to>
    <xdr:sp macro="" textlink="">
      <xdr:nvSpPr>
        <xdr:cNvPr id="10" name="Oval 9">
          <a:extLst>
            <a:ext uri="{FF2B5EF4-FFF2-40B4-BE49-F238E27FC236}">
              <a16:creationId xmlns:a16="http://schemas.microsoft.com/office/drawing/2014/main" id="{4B36D685-FE1F-403F-8D9B-98CAC4E389D9}"/>
            </a:ext>
          </a:extLst>
        </xdr:cNvPr>
        <xdr:cNvSpPr/>
      </xdr:nvSpPr>
      <xdr:spPr>
        <a:xfrm>
          <a:off x="3512820" y="701040"/>
          <a:ext cx="487680" cy="487680"/>
        </a:xfrm>
        <a:prstGeom prst="ellipse">
          <a:avLst/>
        </a:prstGeom>
        <a:solidFill>
          <a:schemeClr val="tx1">
            <a:lumMod val="75000"/>
            <a:lumOff val="25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160020</xdr:colOff>
      <xdr:row>3</xdr:row>
      <xdr:rowOff>152400</xdr:rowOff>
    </xdr:from>
    <xdr:to>
      <xdr:col>9</xdr:col>
      <xdr:colOff>38100</xdr:colOff>
      <xdr:row>6</xdr:row>
      <xdr:rowOff>91440</xdr:rowOff>
    </xdr:to>
    <xdr:sp macro="" textlink="">
      <xdr:nvSpPr>
        <xdr:cNvPr id="11" name="Oval 10">
          <a:extLst>
            <a:ext uri="{FF2B5EF4-FFF2-40B4-BE49-F238E27FC236}">
              <a16:creationId xmlns:a16="http://schemas.microsoft.com/office/drawing/2014/main" id="{0B10531F-21FF-474A-83EA-E86B72503857}"/>
            </a:ext>
          </a:extLst>
        </xdr:cNvPr>
        <xdr:cNvSpPr/>
      </xdr:nvSpPr>
      <xdr:spPr>
        <a:xfrm>
          <a:off x="5036820" y="701040"/>
          <a:ext cx="487680" cy="487680"/>
        </a:xfrm>
        <a:prstGeom prst="ellipse">
          <a:avLst/>
        </a:prstGeom>
        <a:solidFill>
          <a:schemeClr val="tx1">
            <a:lumMod val="75000"/>
            <a:lumOff val="25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449580</xdr:colOff>
      <xdr:row>3</xdr:row>
      <xdr:rowOff>152400</xdr:rowOff>
    </xdr:from>
    <xdr:to>
      <xdr:col>11</xdr:col>
      <xdr:colOff>327660</xdr:colOff>
      <xdr:row>6</xdr:row>
      <xdr:rowOff>91440</xdr:rowOff>
    </xdr:to>
    <xdr:sp macro="" textlink="">
      <xdr:nvSpPr>
        <xdr:cNvPr id="12" name="Oval 11">
          <a:extLst>
            <a:ext uri="{FF2B5EF4-FFF2-40B4-BE49-F238E27FC236}">
              <a16:creationId xmlns:a16="http://schemas.microsoft.com/office/drawing/2014/main" id="{D7BF2CD8-655D-4EA4-89C7-6D6E9980B494}"/>
            </a:ext>
          </a:extLst>
        </xdr:cNvPr>
        <xdr:cNvSpPr/>
      </xdr:nvSpPr>
      <xdr:spPr>
        <a:xfrm>
          <a:off x="6545580" y="701040"/>
          <a:ext cx="487680" cy="487680"/>
        </a:xfrm>
        <a:prstGeom prst="ellipse">
          <a:avLst/>
        </a:prstGeom>
        <a:solidFill>
          <a:schemeClr val="tx1">
            <a:lumMod val="75000"/>
            <a:lumOff val="25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289560</xdr:colOff>
      <xdr:row>10</xdr:row>
      <xdr:rowOff>7620</xdr:rowOff>
    </xdr:from>
    <xdr:to>
      <xdr:col>2</xdr:col>
      <xdr:colOff>335280</xdr:colOff>
      <xdr:row>13</xdr:row>
      <xdr:rowOff>114300</xdr:rowOff>
    </xdr:to>
    <xdr:sp macro="" textlink="">
      <xdr:nvSpPr>
        <xdr:cNvPr id="13" name="Oval 12">
          <a:extLst>
            <a:ext uri="{FF2B5EF4-FFF2-40B4-BE49-F238E27FC236}">
              <a16:creationId xmlns:a16="http://schemas.microsoft.com/office/drawing/2014/main" id="{391650F8-8248-4489-9F92-9F740A578289}"/>
            </a:ext>
          </a:extLst>
        </xdr:cNvPr>
        <xdr:cNvSpPr/>
      </xdr:nvSpPr>
      <xdr:spPr>
        <a:xfrm>
          <a:off x="899160" y="1836420"/>
          <a:ext cx="655320" cy="655320"/>
        </a:xfrm>
        <a:prstGeom prst="ellipse">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152400</xdr:colOff>
      <xdr:row>10</xdr:row>
      <xdr:rowOff>7620</xdr:rowOff>
    </xdr:from>
    <xdr:to>
      <xdr:col>13</xdr:col>
      <xdr:colOff>198120</xdr:colOff>
      <xdr:row>13</xdr:row>
      <xdr:rowOff>114300</xdr:rowOff>
    </xdr:to>
    <xdr:sp macro="" textlink="">
      <xdr:nvSpPr>
        <xdr:cNvPr id="14" name="Oval 13">
          <a:extLst>
            <a:ext uri="{FF2B5EF4-FFF2-40B4-BE49-F238E27FC236}">
              <a16:creationId xmlns:a16="http://schemas.microsoft.com/office/drawing/2014/main" id="{D415D22B-CC28-44D4-8059-C2C2E93D33BE}"/>
            </a:ext>
          </a:extLst>
        </xdr:cNvPr>
        <xdr:cNvSpPr/>
      </xdr:nvSpPr>
      <xdr:spPr>
        <a:xfrm>
          <a:off x="7467600" y="1836420"/>
          <a:ext cx="655320" cy="655320"/>
        </a:xfrm>
        <a:prstGeom prst="ellipse">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409082</xdr:colOff>
      <xdr:row>10</xdr:row>
      <xdr:rowOff>106680</xdr:rowOff>
    </xdr:from>
    <xdr:to>
      <xdr:col>2</xdr:col>
      <xdr:colOff>216180</xdr:colOff>
      <xdr:row>12</xdr:row>
      <xdr:rowOff>157618</xdr:rowOff>
    </xdr:to>
    <xdr:pic>
      <xdr:nvPicPr>
        <xdr:cNvPr id="31" name="Picture 30">
          <a:extLst>
            <a:ext uri="{FF2B5EF4-FFF2-40B4-BE49-F238E27FC236}">
              <a16:creationId xmlns:a16="http://schemas.microsoft.com/office/drawing/2014/main" id="{2D556721-D1C3-A544-EF64-C8E18742EE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8682" y="1935480"/>
          <a:ext cx="416698" cy="416698"/>
        </a:xfrm>
        <a:prstGeom prst="rect">
          <a:avLst/>
        </a:prstGeom>
      </xdr:spPr>
    </xdr:pic>
    <xdr:clientData/>
  </xdr:twoCellAnchor>
  <xdr:twoCellAnchor editAs="oneCell">
    <xdr:from>
      <xdr:col>10</xdr:col>
      <xdr:colOff>528601</xdr:colOff>
      <xdr:row>4</xdr:row>
      <xdr:rowOff>43129</xdr:rowOff>
    </xdr:from>
    <xdr:to>
      <xdr:col>11</xdr:col>
      <xdr:colOff>259081</xdr:colOff>
      <xdr:row>6</xdr:row>
      <xdr:rowOff>17449</xdr:rowOff>
    </xdr:to>
    <xdr:pic>
      <xdr:nvPicPr>
        <xdr:cNvPr id="33" name="Picture 32">
          <a:extLst>
            <a:ext uri="{FF2B5EF4-FFF2-40B4-BE49-F238E27FC236}">
              <a16:creationId xmlns:a16="http://schemas.microsoft.com/office/drawing/2014/main" id="{143ADA52-28D8-DF48-4EBD-A0680D81FFDC}"/>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6624601" y="774649"/>
          <a:ext cx="340080" cy="340080"/>
        </a:xfrm>
        <a:prstGeom prst="rect">
          <a:avLst/>
        </a:prstGeom>
      </xdr:spPr>
    </xdr:pic>
    <xdr:clientData/>
  </xdr:twoCellAnchor>
  <xdr:twoCellAnchor editAs="oneCell">
    <xdr:from>
      <xdr:col>8</xdr:col>
      <xdr:colOff>274742</xdr:colOff>
      <xdr:row>4</xdr:row>
      <xdr:rowOff>38100</xdr:rowOff>
    </xdr:from>
    <xdr:to>
      <xdr:col>8</xdr:col>
      <xdr:colOff>595882</xdr:colOff>
      <xdr:row>5</xdr:row>
      <xdr:rowOff>176360</xdr:rowOff>
    </xdr:to>
    <xdr:pic>
      <xdr:nvPicPr>
        <xdr:cNvPr id="35" name="Picture 34">
          <a:extLst>
            <a:ext uri="{FF2B5EF4-FFF2-40B4-BE49-F238E27FC236}">
              <a16:creationId xmlns:a16="http://schemas.microsoft.com/office/drawing/2014/main" id="{48E61BB4-C880-03C7-245A-1C312C6437AB}"/>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5151542" y="769620"/>
          <a:ext cx="321140" cy="321140"/>
        </a:xfrm>
        <a:prstGeom prst="rect">
          <a:avLst/>
        </a:prstGeom>
      </xdr:spPr>
    </xdr:pic>
    <xdr:clientData/>
  </xdr:twoCellAnchor>
  <xdr:twoCellAnchor editAs="oneCell">
    <xdr:from>
      <xdr:col>3</xdr:col>
      <xdr:colOff>219002</xdr:colOff>
      <xdr:row>4</xdr:row>
      <xdr:rowOff>45720</xdr:rowOff>
    </xdr:from>
    <xdr:to>
      <xdr:col>3</xdr:col>
      <xdr:colOff>568222</xdr:colOff>
      <xdr:row>6</xdr:row>
      <xdr:rowOff>29180</xdr:rowOff>
    </xdr:to>
    <xdr:pic>
      <xdr:nvPicPr>
        <xdr:cNvPr id="37" name="Picture 36">
          <a:extLst>
            <a:ext uri="{FF2B5EF4-FFF2-40B4-BE49-F238E27FC236}">
              <a16:creationId xmlns:a16="http://schemas.microsoft.com/office/drawing/2014/main" id="{94BB2428-6EAF-C395-52B9-AC01125E647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2047802" y="777240"/>
          <a:ext cx="349220" cy="349220"/>
        </a:xfrm>
        <a:prstGeom prst="rect">
          <a:avLst/>
        </a:prstGeom>
      </xdr:spPr>
    </xdr:pic>
    <xdr:clientData/>
  </xdr:twoCellAnchor>
  <xdr:twoCellAnchor editAs="oneCell">
    <xdr:from>
      <xdr:col>5</xdr:col>
      <xdr:colOff>559501</xdr:colOff>
      <xdr:row>4</xdr:row>
      <xdr:rowOff>28729</xdr:rowOff>
    </xdr:from>
    <xdr:to>
      <xdr:col>6</xdr:col>
      <xdr:colOff>274320</xdr:colOff>
      <xdr:row>5</xdr:row>
      <xdr:rowOff>170268</xdr:rowOff>
    </xdr:to>
    <xdr:pic>
      <xdr:nvPicPr>
        <xdr:cNvPr id="39" name="Picture 38">
          <a:extLst>
            <a:ext uri="{FF2B5EF4-FFF2-40B4-BE49-F238E27FC236}">
              <a16:creationId xmlns:a16="http://schemas.microsoft.com/office/drawing/2014/main" id="{66C9CA24-097D-EFA6-4AE2-F83BA98B1E61}"/>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3607501" y="760249"/>
          <a:ext cx="324419" cy="324419"/>
        </a:xfrm>
        <a:prstGeom prst="rect">
          <a:avLst/>
        </a:prstGeom>
      </xdr:spPr>
    </xdr:pic>
    <xdr:clientData/>
  </xdr:twoCellAnchor>
  <xdr:twoCellAnchor>
    <xdr:from>
      <xdr:col>0</xdr:col>
      <xdr:colOff>137160</xdr:colOff>
      <xdr:row>5</xdr:row>
      <xdr:rowOff>30480</xdr:rowOff>
    </xdr:from>
    <xdr:to>
      <xdr:col>2</xdr:col>
      <xdr:colOff>106680</xdr:colOff>
      <xdr:row>7</xdr:row>
      <xdr:rowOff>30480</xdr:rowOff>
    </xdr:to>
    <xdr:sp macro="" textlink="">
      <xdr:nvSpPr>
        <xdr:cNvPr id="40" name="TextBox 39">
          <a:extLst>
            <a:ext uri="{FF2B5EF4-FFF2-40B4-BE49-F238E27FC236}">
              <a16:creationId xmlns:a16="http://schemas.microsoft.com/office/drawing/2014/main" id="{01A7BAD1-503E-256E-3712-D1375476DAFC}"/>
            </a:ext>
          </a:extLst>
        </xdr:cNvPr>
        <xdr:cNvSpPr txBox="1"/>
      </xdr:nvSpPr>
      <xdr:spPr>
        <a:xfrm>
          <a:off x="137160" y="944880"/>
          <a:ext cx="118872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bg1"/>
              </a:solidFill>
              <a:latin typeface="Arial" panose="020B0604020202020204" pitchFamily="34" charset="0"/>
              <a:cs typeface="Arial" panose="020B0604020202020204" pitchFamily="34" charset="0"/>
            </a:rPr>
            <a:t>#Transactions</a:t>
          </a:r>
        </a:p>
      </xdr:txBody>
    </xdr:sp>
    <xdr:clientData/>
  </xdr:twoCellAnchor>
  <xdr:twoCellAnchor>
    <xdr:from>
      <xdr:col>12</xdr:col>
      <xdr:colOff>502920</xdr:colOff>
      <xdr:row>5</xdr:row>
      <xdr:rowOff>15240</xdr:rowOff>
    </xdr:from>
    <xdr:to>
      <xdr:col>14</xdr:col>
      <xdr:colOff>381000</xdr:colOff>
      <xdr:row>6</xdr:row>
      <xdr:rowOff>68580</xdr:rowOff>
    </xdr:to>
    <xdr:sp macro="" textlink="">
      <xdr:nvSpPr>
        <xdr:cNvPr id="41" name="TextBox 40">
          <a:extLst>
            <a:ext uri="{FF2B5EF4-FFF2-40B4-BE49-F238E27FC236}">
              <a16:creationId xmlns:a16="http://schemas.microsoft.com/office/drawing/2014/main" id="{BEBC9F81-D894-4E25-8C4B-0B0D1105B883}"/>
            </a:ext>
          </a:extLst>
        </xdr:cNvPr>
        <xdr:cNvSpPr txBox="1"/>
      </xdr:nvSpPr>
      <xdr:spPr>
        <a:xfrm>
          <a:off x="7818120" y="929640"/>
          <a:ext cx="10972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bg1"/>
              </a:solidFill>
              <a:latin typeface="Arial" panose="020B0604020202020204" pitchFamily="34" charset="0"/>
              <a:cs typeface="Arial" panose="020B0604020202020204" pitchFamily="34" charset="0"/>
            </a:rPr>
            <a:t>Total Profit</a:t>
          </a:r>
        </a:p>
      </xdr:txBody>
    </xdr:sp>
    <xdr:clientData/>
  </xdr:twoCellAnchor>
  <xdr:twoCellAnchor>
    <xdr:from>
      <xdr:col>2</xdr:col>
      <xdr:colOff>502920</xdr:colOff>
      <xdr:row>7</xdr:row>
      <xdr:rowOff>15240</xdr:rowOff>
    </xdr:from>
    <xdr:to>
      <xdr:col>4</xdr:col>
      <xdr:colOff>381000</xdr:colOff>
      <xdr:row>8</xdr:row>
      <xdr:rowOff>68580</xdr:rowOff>
    </xdr:to>
    <xdr:sp macro="" textlink="">
      <xdr:nvSpPr>
        <xdr:cNvPr id="42" name="TextBox 41">
          <a:extLst>
            <a:ext uri="{FF2B5EF4-FFF2-40B4-BE49-F238E27FC236}">
              <a16:creationId xmlns:a16="http://schemas.microsoft.com/office/drawing/2014/main" id="{873967AF-6492-440A-AA0B-8CF89977000C}"/>
            </a:ext>
          </a:extLst>
        </xdr:cNvPr>
        <xdr:cNvSpPr txBox="1"/>
      </xdr:nvSpPr>
      <xdr:spPr>
        <a:xfrm>
          <a:off x="1722120" y="1295400"/>
          <a:ext cx="10972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tx1">
                  <a:lumMod val="75000"/>
                  <a:lumOff val="25000"/>
                </a:schemeClr>
              </a:solidFill>
              <a:latin typeface="Arial" panose="020B0604020202020204" pitchFamily="34" charset="0"/>
              <a:cs typeface="Arial" panose="020B0604020202020204" pitchFamily="34" charset="0"/>
            </a:rPr>
            <a:t>Total COGS</a:t>
          </a:r>
        </a:p>
      </xdr:txBody>
    </xdr:sp>
    <xdr:clientData/>
  </xdr:twoCellAnchor>
  <xdr:twoCellAnchor>
    <xdr:from>
      <xdr:col>5</xdr:col>
      <xdr:colOff>137160</xdr:colOff>
      <xdr:row>7</xdr:row>
      <xdr:rowOff>38100</xdr:rowOff>
    </xdr:from>
    <xdr:to>
      <xdr:col>7</xdr:col>
      <xdr:colOff>144780</xdr:colOff>
      <xdr:row>8</xdr:row>
      <xdr:rowOff>45720</xdr:rowOff>
    </xdr:to>
    <xdr:sp macro="" textlink="">
      <xdr:nvSpPr>
        <xdr:cNvPr id="44" name="TextBox 43">
          <a:extLst>
            <a:ext uri="{FF2B5EF4-FFF2-40B4-BE49-F238E27FC236}">
              <a16:creationId xmlns:a16="http://schemas.microsoft.com/office/drawing/2014/main" id="{104E065E-8419-4415-9A6B-F1108F09D174}"/>
            </a:ext>
          </a:extLst>
        </xdr:cNvPr>
        <xdr:cNvSpPr txBox="1"/>
      </xdr:nvSpPr>
      <xdr:spPr>
        <a:xfrm>
          <a:off x="3185160" y="1318260"/>
          <a:ext cx="12268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tx1">
                  <a:lumMod val="75000"/>
                  <a:lumOff val="25000"/>
                </a:schemeClr>
              </a:solidFill>
              <a:latin typeface="Arial" panose="020B0604020202020204" pitchFamily="34" charset="0"/>
              <a:cs typeface="Arial" panose="020B0604020202020204" pitchFamily="34" charset="0"/>
            </a:rPr>
            <a:t>Total Revenue</a:t>
          </a:r>
        </a:p>
      </xdr:txBody>
    </xdr:sp>
    <xdr:clientData/>
  </xdr:twoCellAnchor>
  <xdr:twoCellAnchor>
    <xdr:from>
      <xdr:col>7</xdr:col>
      <xdr:colOff>480060</xdr:colOff>
      <xdr:row>7</xdr:row>
      <xdr:rowOff>15240</xdr:rowOff>
    </xdr:from>
    <xdr:to>
      <xdr:col>9</xdr:col>
      <xdr:colOff>358140</xdr:colOff>
      <xdr:row>8</xdr:row>
      <xdr:rowOff>68580</xdr:rowOff>
    </xdr:to>
    <xdr:sp macro="" textlink="">
      <xdr:nvSpPr>
        <xdr:cNvPr id="45" name="TextBox 44">
          <a:extLst>
            <a:ext uri="{FF2B5EF4-FFF2-40B4-BE49-F238E27FC236}">
              <a16:creationId xmlns:a16="http://schemas.microsoft.com/office/drawing/2014/main" id="{D1778986-44D9-47D6-A369-2E96FBF2DA00}"/>
            </a:ext>
          </a:extLst>
        </xdr:cNvPr>
        <xdr:cNvSpPr txBox="1"/>
      </xdr:nvSpPr>
      <xdr:spPr>
        <a:xfrm>
          <a:off x="4747260" y="1295400"/>
          <a:ext cx="10972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tx1">
                  <a:lumMod val="75000"/>
                  <a:lumOff val="25000"/>
                </a:schemeClr>
              </a:solidFill>
              <a:latin typeface="Arial" panose="020B0604020202020204" pitchFamily="34" charset="0"/>
              <a:cs typeface="Arial" panose="020B0604020202020204" pitchFamily="34" charset="0"/>
            </a:rPr>
            <a:t>Profit Margin</a:t>
          </a:r>
        </a:p>
      </xdr:txBody>
    </xdr:sp>
    <xdr:clientData/>
  </xdr:twoCellAnchor>
  <xdr:twoCellAnchor>
    <xdr:from>
      <xdr:col>10</xdr:col>
      <xdr:colOff>106680</xdr:colOff>
      <xdr:row>6</xdr:row>
      <xdr:rowOff>175260</xdr:rowOff>
    </xdr:from>
    <xdr:to>
      <xdr:col>12</xdr:col>
      <xdr:colOff>91440</xdr:colOff>
      <xdr:row>8</xdr:row>
      <xdr:rowOff>91440</xdr:rowOff>
    </xdr:to>
    <xdr:sp macro="" textlink="">
      <xdr:nvSpPr>
        <xdr:cNvPr id="46" name="TextBox 45">
          <a:extLst>
            <a:ext uri="{FF2B5EF4-FFF2-40B4-BE49-F238E27FC236}">
              <a16:creationId xmlns:a16="http://schemas.microsoft.com/office/drawing/2014/main" id="{E9F2BD6F-6F41-426A-BA34-13EF8F35658A}"/>
            </a:ext>
          </a:extLst>
        </xdr:cNvPr>
        <xdr:cNvSpPr txBox="1"/>
      </xdr:nvSpPr>
      <xdr:spPr>
        <a:xfrm>
          <a:off x="6202680" y="1272540"/>
          <a:ext cx="12039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tx1">
                  <a:lumMod val="75000"/>
                  <a:lumOff val="25000"/>
                </a:schemeClr>
              </a:solidFill>
              <a:latin typeface="Arial" panose="020B0604020202020204" pitchFamily="34" charset="0"/>
              <a:cs typeface="Arial" panose="020B0604020202020204" pitchFamily="34" charset="0"/>
            </a:rPr>
            <a:t>Avg. Discount</a:t>
          </a:r>
        </a:p>
      </xdr:txBody>
    </xdr:sp>
    <xdr:clientData/>
  </xdr:twoCellAnchor>
  <xdr:twoCellAnchor>
    <xdr:from>
      <xdr:col>2</xdr:col>
      <xdr:colOff>571500</xdr:colOff>
      <xdr:row>8</xdr:row>
      <xdr:rowOff>99060</xdr:rowOff>
    </xdr:from>
    <xdr:to>
      <xdr:col>4</xdr:col>
      <xdr:colOff>449580</xdr:colOff>
      <xdr:row>10</xdr:row>
      <xdr:rowOff>83820</xdr:rowOff>
    </xdr:to>
    <xdr:sp macro="" textlink="Analysis1!$C$5">
      <xdr:nvSpPr>
        <xdr:cNvPr id="47" name="TextBox 46">
          <a:extLst>
            <a:ext uri="{FF2B5EF4-FFF2-40B4-BE49-F238E27FC236}">
              <a16:creationId xmlns:a16="http://schemas.microsoft.com/office/drawing/2014/main" id="{9E34C584-3E3E-4CB1-B8DE-102EE6C275A9}"/>
            </a:ext>
          </a:extLst>
        </xdr:cNvPr>
        <xdr:cNvSpPr txBox="1"/>
      </xdr:nvSpPr>
      <xdr:spPr>
        <a:xfrm>
          <a:off x="1790700" y="1562100"/>
          <a:ext cx="10972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B11DBAC-5454-451E-B6F5-C44BCE933D71}" type="TxLink">
            <a:rPr lang="en-US" sz="1800" b="1"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rPr>
            <a:pPr marL="0" indent="0"/>
            <a:t>7.82 M</a:t>
          </a:fld>
          <a:endParaRPr lang="en-IN" sz="1800" b="1"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5</xdr:col>
      <xdr:colOff>190500</xdr:colOff>
      <xdr:row>8</xdr:row>
      <xdr:rowOff>91440</xdr:rowOff>
    </xdr:from>
    <xdr:to>
      <xdr:col>7</xdr:col>
      <xdr:colOff>198120</xdr:colOff>
      <xdr:row>10</xdr:row>
      <xdr:rowOff>91440</xdr:rowOff>
    </xdr:to>
    <xdr:sp macro="" textlink="Analysis1!$D$5">
      <xdr:nvSpPr>
        <xdr:cNvPr id="48" name="TextBox 47">
          <a:extLst>
            <a:ext uri="{FF2B5EF4-FFF2-40B4-BE49-F238E27FC236}">
              <a16:creationId xmlns:a16="http://schemas.microsoft.com/office/drawing/2014/main" id="{E6CDA985-E37F-4FE4-9702-8A06A16BFD05}"/>
            </a:ext>
          </a:extLst>
        </xdr:cNvPr>
        <xdr:cNvSpPr txBox="1"/>
      </xdr:nvSpPr>
      <xdr:spPr>
        <a:xfrm>
          <a:off x="3238500" y="1554480"/>
          <a:ext cx="122682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EBDBDD4-EDCF-4E16-B0E2-4660A00C15EE}" type="TxLink">
            <a:rPr lang="en-US" sz="1800" b="1"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rPr>
            <a:pPr marL="0" indent="0"/>
            <a:t>14.96 M</a:t>
          </a:fld>
          <a:endParaRPr lang="en-IN" sz="1800" b="1"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7</xdr:col>
      <xdr:colOff>480060</xdr:colOff>
      <xdr:row>8</xdr:row>
      <xdr:rowOff>76200</xdr:rowOff>
    </xdr:from>
    <xdr:to>
      <xdr:col>9</xdr:col>
      <xdr:colOff>358140</xdr:colOff>
      <xdr:row>10</xdr:row>
      <xdr:rowOff>106680</xdr:rowOff>
    </xdr:to>
    <xdr:sp macro="" textlink="Analysis1!$F$5">
      <xdr:nvSpPr>
        <xdr:cNvPr id="49" name="TextBox 48">
          <a:extLst>
            <a:ext uri="{FF2B5EF4-FFF2-40B4-BE49-F238E27FC236}">
              <a16:creationId xmlns:a16="http://schemas.microsoft.com/office/drawing/2014/main" id="{544DB6F1-FBA1-4964-9A3C-7EE881F48CDE}"/>
            </a:ext>
          </a:extLst>
        </xdr:cNvPr>
        <xdr:cNvSpPr txBox="1"/>
      </xdr:nvSpPr>
      <xdr:spPr>
        <a:xfrm>
          <a:off x="4747260" y="1539240"/>
          <a:ext cx="109728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025C60B-1D58-49EC-B90C-5D77B211DD40}" type="TxLink">
            <a:rPr lang="en-US" sz="1800" b="1"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rPr>
            <a:pPr marL="0" indent="0" algn="l"/>
            <a:t>32.68%</a:t>
          </a:fld>
          <a:endParaRPr lang="en-IN" sz="1800" b="1"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10</xdr:col>
      <xdr:colOff>182880</xdr:colOff>
      <xdr:row>8</xdr:row>
      <xdr:rowOff>83820</xdr:rowOff>
    </xdr:from>
    <xdr:to>
      <xdr:col>12</xdr:col>
      <xdr:colOff>167640</xdr:colOff>
      <xdr:row>10</xdr:row>
      <xdr:rowOff>49530</xdr:rowOff>
    </xdr:to>
    <xdr:sp macro="" textlink="Analysis1!$H$5">
      <xdr:nvSpPr>
        <xdr:cNvPr id="50" name="TextBox 49">
          <a:extLst>
            <a:ext uri="{FF2B5EF4-FFF2-40B4-BE49-F238E27FC236}">
              <a16:creationId xmlns:a16="http://schemas.microsoft.com/office/drawing/2014/main" id="{EC98DCDF-5DEC-4297-9A63-D64749A7BAA3}"/>
            </a:ext>
          </a:extLst>
        </xdr:cNvPr>
        <xdr:cNvSpPr txBox="1"/>
      </xdr:nvSpPr>
      <xdr:spPr>
        <a:xfrm>
          <a:off x="6278880" y="1546860"/>
          <a:ext cx="1203960" cy="33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1B95BF5-6248-432E-9325-3B58C2CC4E1D}" type="TxLink">
            <a:rPr lang="en-US" sz="1800" b="1"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rPr>
            <a:pPr marL="0" indent="0"/>
            <a:t>22.68%</a:t>
          </a:fld>
          <a:endParaRPr lang="en-IN" sz="1800" b="1"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0</xdr:col>
      <xdr:colOff>251460</xdr:colOff>
      <xdr:row>6</xdr:row>
      <xdr:rowOff>137160</xdr:rowOff>
    </xdr:from>
    <xdr:to>
      <xdr:col>1</xdr:col>
      <xdr:colOff>525780</xdr:colOff>
      <xdr:row>8</xdr:row>
      <xdr:rowOff>99060</xdr:rowOff>
    </xdr:to>
    <xdr:sp macro="" textlink="Analysis1!$G$5">
      <xdr:nvSpPr>
        <xdr:cNvPr id="51" name="TextBox 50">
          <a:extLst>
            <a:ext uri="{FF2B5EF4-FFF2-40B4-BE49-F238E27FC236}">
              <a16:creationId xmlns:a16="http://schemas.microsoft.com/office/drawing/2014/main" id="{C20D40EE-2A92-47C9-919E-D619A5BE5E99}"/>
            </a:ext>
          </a:extLst>
        </xdr:cNvPr>
        <xdr:cNvSpPr txBox="1"/>
      </xdr:nvSpPr>
      <xdr:spPr>
        <a:xfrm>
          <a:off x="251460" y="1234440"/>
          <a:ext cx="8839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41819BC-51B6-4FFF-8ED0-DCDFB352136C}" type="TxLink">
            <a:rPr lang="en-US" sz="1800" b="1" i="0" u="none" strike="noStrike" baseline="0">
              <a:solidFill>
                <a:schemeClr val="bg1"/>
              </a:solidFill>
              <a:latin typeface="Arial" panose="020B0604020202020204" pitchFamily="34" charset="0"/>
              <a:ea typeface="Calibri"/>
              <a:cs typeface="Arial" panose="020B0604020202020204" pitchFamily="34" charset="0"/>
            </a:rPr>
            <a:pPr marL="0" indent="0" algn="l"/>
            <a:t>9.99 K</a:t>
          </a:fld>
          <a:endParaRPr lang="en-IN" sz="1800" b="1" i="0" u="none" strike="noStrike" baseline="0">
            <a:solidFill>
              <a:schemeClr val="bg1"/>
            </a:solidFill>
            <a:latin typeface="Arial" panose="020B0604020202020204" pitchFamily="34" charset="0"/>
            <a:ea typeface="Calibri"/>
            <a:cs typeface="Arial" panose="020B0604020202020204" pitchFamily="34" charset="0"/>
          </a:endParaRPr>
        </a:p>
      </xdr:txBody>
    </xdr:sp>
    <xdr:clientData/>
  </xdr:twoCellAnchor>
  <xdr:twoCellAnchor>
    <xdr:from>
      <xdr:col>12</xdr:col>
      <xdr:colOff>502920</xdr:colOff>
      <xdr:row>6</xdr:row>
      <xdr:rowOff>114300</xdr:rowOff>
    </xdr:from>
    <xdr:to>
      <xdr:col>14</xdr:col>
      <xdr:colOff>510540</xdr:colOff>
      <xdr:row>8</xdr:row>
      <xdr:rowOff>91440</xdr:rowOff>
    </xdr:to>
    <xdr:sp macro="" textlink="Analysis1!$E$5">
      <xdr:nvSpPr>
        <xdr:cNvPr id="52" name="TextBox 51">
          <a:extLst>
            <a:ext uri="{FF2B5EF4-FFF2-40B4-BE49-F238E27FC236}">
              <a16:creationId xmlns:a16="http://schemas.microsoft.com/office/drawing/2014/main" id="{86840DEE-81C1-4874-8ADA-FAA4796E6139}"/>
            </a:ext>
          </a:extLst>
        </xdr:cNvPr>
        <xdr:cNvSpPr txBox="1"/>
      </xdr:nvSpPr>
      <xdr:spPr>
        <a:xfrm>
          <a:off x="7818120" y="1211580"/>
          <a:ext cx="12268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BB0ECBB-90A7-4809-9E5D-592569B3368A}" type="TxLink">
            <a:rPr lang="en-US" sz="1800" b="1" i="0" u="none" strike="noStrike" baseline="0">
              <a:solidFill>
                <a:schemeClr val="bg1"/>
              </a:solidFill>
              <a:latin typeface="Arial" panose="020B0604020202020204" pitchFamily="34" charset="0"/>
              <a:ea typeface="Calibri"/>
              <a:cs typeface="Arial" panose="020B0604020202020204" pitchFamily="34" charset="0"/>
            </a:rPr>
            <a:pPr marL="0" indent="0" algn="l"/>
            <a:t>3.75 M</a:t>
          </a:fld>
          <a:endParaRPr lang="en-IN" sz="1800" b="1" i="0" u="none" strike="noStrike" baseline="0">
            <a:solidFill>
              <a:schemeClr val="bg1"/>
            </a:solidFill>
            <a:latin typeface="Arial" panose="020B0604020202020204" pitchFamily="34" charset="0"/>
            <a:ea typeface="Calibri"/>
            <a:cs typeface="Arial" panose="020B0604020202020204" pitchFamily="34" charset="0"/>
          </a:endParaRPr>
        </a:p>
      </xdr:txBody>
    </xdr:sp>
    <xdr:clientData/>
  </xdr:twoCellAnchor>
  <xdr:twoCellAnchor editAs="oneCell">
    <xdr:from>
      <xdr:col>12</xdr:col>
      <xdr:colOff>243840</xdr:colOff>
      <xdr:row>10</xdr:row>
      <xdr:rowOff>114300</xdr:rowOff>
    </xdr:from>
    <xdr:to>
      <xdr:col>13</xdr:col>
      <xdr:colOff>76200</xdr:colOff>
      <xdr:row>13</xdr:row>
      <xdr:rowOff>7620</xdr:rowOff>
    </xdr:to>
    <xdr:pic>
      <xdr:nvPicPr>
        <xdr:cNvPr id="54" name="Picture 53">
          <a:extLst>
            <a:ext uri="{FF2B5EF4-FFF2-40B4-BE49-F238E27FC236}">
              <a16:creationId xmlns:a16="http://schemas.microsoft.com/office/drawing/2014/main" id="{B19F2666-70D4-2B32-137B-7744F541D0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59040" y="1943100"/>
          <a:ext cx="441960" cy="441960"/>
        </a:xfrm>
        <a:prstGeom prst="rect">
          <a:avLst/>
        </a:prstGeom>
        <a:noFill/>
        <a:ln>
          <a:noFill/>
        </a:ln>
      </xdr:spPr>
    </xdr:pic>
    <xdr:clientData/>
  </xdr:twoCellAnchor>
  <xdr:twoCellAnchor>
    <xdr:from>
      <xdr:col>15</xdr:col>
      <xdr:colOff>15240</xdr:colOff>
      <xdr:row>2</xdr:row>
      <xdr:rowOff>60960</xdr:rowOff>
    </xdr:from>
    <xdr:to>
      <xdr:col>23</xdr:col>
      <xdr:colOff>259080</xdr:colOff>
      <xdr:row>13</xdr:row>
      <xdr:rowOff>155280</xdr:rowOff>
    </xdr:to>
    <xdr:sp macro="" textlink="">
      <xdr:nvSpPr>
        <xdr:cNvPr id="55" name="Rectangle: Rounded Corners 54">
          <a:extLst>
            <a:ext uri="{FF2B5EF4-FFF2-40B4-BE49-F238E27FC236}">
              <a16:creationId xmlns:a16="http://schemas.microsoft.com/office/drawing/2014/main" id="{3F574856-8AA9-42A2-9EFA-0909E63FF7AC}"/>
            </a:ext>
          </a:extLst>
        </xdr:cNvPr>
        <xdr:cNvSpPr/>
      </xdr:nvSpPr>
      <xdr:spPr>
        <a:xfrm>
          <a:off x="9159240" y="426720"/>
          <a:ext cx="5120640" cy="210600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15</xdr:col>
          <xdr:colOff>403860</xdr:colOff>
          <xdr:row>2</xdr:row>
          <xdr:rowOff>152400</xdr:rowOff>
        </xdr:from>
        <xdr:to>
          <xdr:col>17</xdr:col>
          <xdr:colOff>91440</xdr:colOff>
          <xdr:row>4</xdr:row>
          <xdr:rowOff>0</xdr:rowOff>
        </xdr:to>
        <xdr:sp macro="" textlink="">
          <xdr:nvSpPr>
            <xdr:cNvPr id="2049" name="Option Button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396240</xdr:colOff>
          <xdr:row>2</xdr:row>
          <xdr:rowOff>152400</xdr:rowOff>
        </xdr:from>
        <xdr:to>
          <xdr:col>19</xdr:col>
          <xdr:colOff>83820</xdr:colOff>
          <xdr:row>4</xdr:row>
          <xdr:rowOff>0</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381000</xdr:colOff>
          <xdr:row>2</xdr:row>
          <xdr:rowOff>152400</xdr:rowOff>
        </xdr:from>
        <xdr:to>
          <xdr:col>21</xdr:col>
          <xdr:colOff>68580</xdr:colOff>
          <xdr:row>4</xdr:row>
          <xdr:rowOff>0</xdr:rowOff>
        </xdr:to>
        <xdr:sp macro="" textlink="">
          <xdr:nvSpPr>
            <xdr:cNvPr id="2053" name="Option Button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xdr:twoCellAnchor>
    <xdr:from>
      <xdr:col>15</xdr:col>
      <xdr:colOff>205740</xdr:colOff>
      <xdr:row>5</xdr:row>
      <xdr:rowOff>60960</xdr:rowOff>
    </xdr:from>
    <xdr:to>
      <xdr:col>23</xdr:col>
      <xdr:colOff>137160</xdr:colOff>
      <xdr:row>13</xdr:row>
      <xdr:rowOff>114300</xdr:rowOff>
    </xdr:to>
    <xdr:graphicFrame macro="">
      <xdr:nvGraphicFramePr>
        <xdr:cNvPr id="57" name="Chart 56">
          <a:extLst>
            <a:ext uri="{FF2B5EF4-FFF2-40B4-BE49-F238E27FC236}">
              <a16:creationId xmlns:a16="http://schemas.microsoft.com/office/drawing/2014/main" id="{5C6771A3-220F-49B9-AFCE-311022F6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571500</xdr:colOff>
      <xdr:row>11</xdr:row>
      <xdr:rowOff>91440</xdr:rowOff>
    </xdr:from>
    <xdr:to>
      <xdr:col>22</xdr:col>
      <xdr:colOff>358140</xdr:colOff>
      <xdr:row>13</xdr:row>
      <xdr:rowOff>144779</xdr:rowOff>
    </xdr:to>
    <mc:AlternateContent xmlns:mc="http://schemas.openxmlformats.org/markup-compatibility/2006" xmlns:a14="http://schemas.microsoft.com/office/drawing/2010/main">
      <mc:Choice Requires="a14">
        <xdr:graphicFrame macro="">
          <xdr:nvGraphicFramePr>
            <xdr:cNvPr id="58" name="Year">
              <a:extLst>
                <a:ext uri="{FF2B5EF4-FFF2-40B4-BE49-F238E27FC236}">
                  <a16:creationId xmlns:a16="http://schemas.microsoft.com/office/drawing/2014/main" id="{DA09CA15-B1B6-4D06-81E5-52E3BAC23E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15500" y="2103120"/>
              <a:ext cx="4053840" cy="419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533400</xdr:colOff>
      <xdr:row>3</xdr:row>
      <xdr:rowOff>175260</xdr:rowOff>
    </xdr:from>
    <xdr:to>
      <xdr:col>17</xdr:col>
      <xdr:colOff>129540</xdr:colOff>
      <xdr:row>5</xdr:row>
      <xdr:rowOff>121920</xdr:rowOff>
    </xdr:to>
    <xdr:sp macro="" textlink="Analysis1!D23">
      <xdr:nvSpPr>
        <xdr:cNvPr id="59" name="TextBox 58">
          <a:extLst>
            <a:ext uri="{FF2B5EF4-FFF2-40B4-BE49-F238E27FC236}">
              <a16:creationId xmlns:a16="http://schemas.microsoft.com/office/drawing/2014/main" id="{B332CE64-42D4-4B43-8220-035427D8CF56}"/>
            </a:ext>
          </a:extLst>
        </xdr:cNvPr>
        <xdr:cNvSpPr txBox="1"/>
      </xdr:nvSpPr>
      <xdr:spPr>
        <a:xfrm>
          <a:off x="9677400" y="723900"/>
          <a:ext cx="8153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8A89B3D-BE01-4C99-B405-82FE660BD0A2}" type="TxLink">
            <a:rPr lang="en-US" sz="1400" b="1" i="0" u="none" strike="noStrike" baseline="0">
              <a:solidFill>
                <a:srgbClr val="81E1E5"/>
              </a:solidFill>
              <a:latin typeface="Arial" panose="020B0604020202020204" pitchFamily="34" charset="0"/>
              <a:ea typeface="Calibri"/>
              <a:cs typeface="Arial" panose="020B0604020202020204" pitchFamily="34" charset="0"/>
            </a:rPr>
            <a:pPr marL="0" indent="0" algn="l"/>
            <a:t>59.2%</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5</xdr:col>
      <xdr:colOff>381000</xdr:colOff>
      <xdr:row>10</xdr:row>
      <xdr:rowOff>99060</xdr:rowOff>
    </xdr:from>
    <xdr:to>
      <xdr:col>6</xdr:col>
      <xdr:colOff>381000</xdr:colOff>
      <xdr:row>11</xdr:row>
      <xdr:rowOff>96180</xdr:rowOff>
    </xdr:to>
    <xdr:sp macro="" textlink="">
      <xdr:nvSpPr>
        <xdr:cNvPr id="60" name="Rectangle: Rounded Corners 59">
          <a:extLst>
            <a:ext uri="{FF2B5EF4-FFF2-40B4-BE49-F238E27FC236}">
              <a16:creationId xmlns:a16="http://schemas.microsoft.com/office/drawing/2014/main" id="{26D23E78-ACE4-4B6B-B847-2AB2FE2FD724}"/>
            </a:ext>
          </a:extLst>
        </xdr:cNvPr>
        <xdr:cNvSpPr/>
      </xdr:nvSpPr>
      <xdr:spPr>
        <a:xfrm>
          <a:off x="3429000" y="1927860"/>
          <a:ext cx="609600" cy="180000"/>
        </a:xfrm>
        <a:prstGeom prst="roundRect">
          <a:avLst>
            <a:gd name="adj" fmla="val 6364"/>
          </a:avLst>
        </a:prstGeom>
        <a:solidFill>
          <a:schemeClr val="bg1">
            <a:lumMod val="85000"/>
          </a:schemeClr>
        </a:solidFill>
        <a:ln>
          <a:noFill/>
        </a:ln>
        <a:effectLst>
          <a:outerShdw blurRad="546100" dir="5400000" sx="102000" sy="102000" algn="ctr" rotWithShape="0">
            <a:prstClr val="black">
              <a:alpha val="2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91440</xdr:colOff>
      <xdr:row>10</xdr:row>
      <xdr:rowOff>99060</xdr:rowOff>
    </xdr:from>
    <xdr:to>
      <xdr:col>4</xdr:col>
      <xdr:colOff>91440</xdr:colOff>
      <xdr:row>11</xdr:row>
      <xdr:rowOff>96180</xdr:rowOff>
    </xdr:to>
    <xdr:sp macro="" textlink="">
      <xdr:nvSpPr>
        <xdr:cNvPr id="61" name="Rectangle: Rounded Corners 60">
          <a:extLst>
            <a:ext uri="{FF2B5EF4-FFF2-40B4-BE49-F238E27FC236}">
              <a16:creationId xmlns:a16="http://schemas.microsoft.com/office/drawing/2014/main" id="{C82CB71D-C3DF-4727-9F79-E091FA61CC7B}"/>
            </a:ext>
          </a:extLst>
        </xdr:cNvPr>
        <xdr:cNvSpPr/>
      </xdr:nvSpPr>
      <xdr:spPr>
        <a:xfrm>
          <a:off x="1920240" y="1927860"/>
          <a:ext cx="609600" cy="180000"/>
        </a:xfrm>
        <a:prstGeom prst="roundRect">
          <a:avLst>
            <a:gd name="adj" fmla="val 6364"/>
          </a:avLst>
        </a:prstGeom>
        <a:solidFill>
          <a:schemeClr val="bg1">
            <a:lumMod val="85000"/>
          </a:schemeClr>
        </a:solidFill>
        <a:ln>
          <a:noFill/>
        </a:ln>
        <a:effectLst>
          <a:outerShdw blurRad="546100" dir="5400000" sx="102000" sy="102000" algn="ctr" rotWithShape="0">
            <a:prstClr val="black">
              <a:alpha val="2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60960</xdr:colOff>
      <xdr:row>10</xdr:row>
      <xdr:rowOff>99060</xdr:rowOff>
    </xdr:from>
    <xdr:to>
      <xdr:col>9</xdr:col>
      <xdr:colOff>60960</xdr:colOff>
      <xdr:row>11</xdr:row>
      <xdr:rowOff>96180</xdr:rowOff>
    </xdr:to>
    <xdr:sp macro="" textlink="">
      <xdr:nvSpPr>
        <xdr:cNvPr id="62" name="Rectangle: Rounded Corners 61">
          <a:extLst>
            <a:ext uri="{FF2B5EF4-FFF2-40B4-BE49-F238E27FC236}">
              <a16:creationId xmlns:a16="http://schemas.microsoft.com/office/drawing/2014/main" id="{C05A68C9-FBDF-4B97-9C69-7F46E5F3B763}"/>
            </a:ext>
          </a:extLst>
        </xdr:cNvPr>
        <xdr:cNvSpPr/>
      </xdr:nvSpPr>
      <xdr:spPr>
        <a:xfrm>
          <a:off x="4937760" y="1927860"/>
          <a:ext cx="609600" cy="180000"/>
        </a:xfrm>
        <a:prstGeom prst="roundRect">
          <a:avLst>
            <a:gd name="adj" fmla="val 6364"/>
          </a:avLst>
        </a:prstGeom>
        <a:solidFill>
          <a:schemeClr val="bg1">
            <a:lumMod val="85000"/>
          </a:schemeClr>
        </a:solidFill>
        <a:ln>
          <a:noFill/>
        </a:ln>
        <a:effectLst>
          <a:outerShdw blurRad="546100" dir="5400000" sx="102000" sy="102000" algn="ctr" rotWithShape="0">
            <a:prstClr val="black">
              <a:alpha val="2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373380</xdr:colOff>
      <xdr:row>10</xdr:row>
      <xdr:rowOff>99060</xdr:rowOff>
    </xdr:from>
    <xdr:to>
      <xdr:col>11</xdr:col>
      <xdr:colOff>373380</xdr:colOff>
      <xdr:row>11</xdr:row>
      <xdr:rowOff>96180</xdr:rowOff>
    </xdr:to>
    <xdr:sp macro="" textlink="">
      <xdr:nvSpPr>
        <xdr:cNvPr id="63" name="Rectangle: Rounded Corners 62">
          <a:extLst>
            <a:ext uri="{FF2B5EF4-FFF2-40B4-BE49-F238E27FC236}">
              <a16:creationId xmlns:a16="http://schemas.microsoft.com/office/drawing/2014/main" id="{7346BB17-7E63-4C35-8B17-334F3C217CB8}"/>
            </a:ext>
          </a:extLst>
        </xdr:cNvPr>
        <xdr:cNvSpPr/>
      </xdr:nvSpPr>
      <xdr:spPr>
        <a:xfrm>
          <a:off x="6469380" y="1927860"/>
          <a:ext cx="609600" cy="180000"/>
        </a:xfrm>
        <a:prstGeom prst="roundRect">
          <a:avLst>
            <a:gd name="adj" fmla="val 6364"/>
          </a:avLst>
        </a:prstGeom>
        <a:solidFill>
          <a:schemeClr val="bg1">
            <a:lumMod val="85000"/>
          </a:schemeClr>
        </a:solidFill>
        <a:ln>
          <a:noFill/>
        </a:ln>
        <a:effectLst>
          <a:outerShdw blurRad="546100" dir="5400000" sx="102000" sy="102000" algn="ctr" rotWithShape="0">
            <a:prstClr val="black">
              <a:alpha val="2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601980</xdr:colOff>
      <xdr:row>8</xdr:row>
      <xdr:rowOff>114300</xdr:rowOff>
    </xdr:from>
    <xdr:to>
      <xdr:col>14</xdr:col>
      <xdr:colOff>76200</xdr:colOff>
      <xdr:row>9</xdr:row>
      <xdr:rowOff>167640</xdr:rowOff>
    </xdr:to>
    <xdr:sp macro="" textlink="Analysis1!Y11">
      <xdr:nvSpPr>
        <xdr:cNvPr id="2048" name="TextBox 2047">
          <a:extLst>
            <a:ext uri="{FF2B5EF4-FFF2-40B4-BE49-F238E27FC236}">
              <a16:creationId xmlns:a16="http://schemas.microsoft.com/office/drawing/2014/main" id="{CB6B4CF3-D1DB-4E57-9D91-A4B72B2C4E50}"/>
            </a:ext>
          </a:extLst>
        </xdr:cNvPr>
        <xdr:cNvSpPr txBox="1"/>
      </xdr:nvSpPr>
      <xdr:spPr>
        <a:xfrm>
          <a:off x="7917180" y="1577340"/>
          <a:ext cx="693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892BA57-00CD-4AA9-A0DC-37A9402B695E}" type="TxLink">
            <a:rPr lang="en-US" sz="1100" b="1" i="0" u="none" strike="noStrike" baseline="0">
              <a:solidFill>
                <a:schemeClr val="bg1"/>
              </a:solidFill>
              <a:latin typeface="Calibri"/>
              <a:ea typeface="Calibri"/>
              <a:cs typeface="Calibri"/>
            </a:rPr>
            <a:pPr marL="0" indent="0" algn="l"/>
            <a:t>#DIV/0!</a:t>
          </a:fld>
          <a:endParaRPr lang="en-IN" sz="1050" b="1" i="0" u="none" strike="noStrike" baseline="0">
            <a:solidFill>
              <a:schemeClr val="bg1"/>
            </a:solidFill>
            <a:latin typeface="Arial" panose="020B0604020202020204" pitchFamily="34" charset="0"/>
            <a:ea typeface="Calibri"/>
            <a:cs typeface="Arial" panose="020B0604020202020204" pitchFamily="34" charset="0"/>
          </a:endParaRPr>
        </a:p>
      </xdr:txBody>
    </xdr:sp>
    <xdr:clientData/>
  </xdr:twoCellAnchor>
  <xdr:twoCellAnchor>
    <xdr:from>
      <xdr:col>5</xdr:col>
      <xdr:colOff>350520</xdr:colOff>
      <xdr:row>10</xdr:row>
      <xdr:rowOff>83820</xdr:rowOff>
    </xdr:from>
    <xdr:to>
      <xdr:col>6</xdr:col>
      <xdr:colOff>434340</xdr:colOff>
      <xdr:row>11</xdr:row>
      <xdr:rowOff>106680</xdr:rowOff>
    </xdr:to>
    <xdr:sp macro="" textlink="Analysis1!Y17">
      <xdr:nvSpPr>
        <xdr:cNvPr id="2054" name="TextBox 2053">
          <a:extLst>
            <a:ext uri="{FF2B5EF4-FFF2-40B4-BE49-F238E27FC236}">
              <a16:creationId xmlns:a16="http://schemas.microsoft.com/office/drawing/2014/main" id="{3568468D-3ED2-4DC7-960F-BDC318B814CE}"/>
            </a:ext>
          </a:extLst>
        </xdr:cNvPr>
        <xdr:cNvSpPr txBox="1"/>
      </xdr:nvSpPr>
      <xdr:spPr>
        <a:xfrm>
          <a:off x="3398520" y="1912620"/>
          <a:ext cx="6934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9E482B2-C705-472B-B614-32296B54850B}" type="TxLink">
            <a:rPr lang="en-US" sz="1100" b="0" i="0" u="none" strike="noStrike" baseline="0">
              <a:solidFill>
                <a:schemeClr val="tx1"/>
              </a:solidFill>
              <a:latin typeface="Calibri"/>
              <a:ea typeface="Calibri"/>
              <a:cs typeface="Calibri"/>
            </a:rPr>
            <a:pPr marL="0" indent="0" algn="l"/>
            <a:t>#DIV/0!</a:t>
          </a:fld>
          <a:endParaRPr lang="en-IN" sz="1050" b="0"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3</xdr:col>
      <xdr:colOff>45720</xdr:colOff>
      <xdr:row>10</xdr:row>
      <xdr:rowOff>91440</xdr:rowOff>
    </xdr:from>
    <xdr:to>
      <xdr:col>4</xdr:col>
      <xdr:colOff>129540</xdr:colOff>
      <xdr:row>11</xdr:row>
      <xdr:rowOff>114300</xdr:rowOff>
    </xdr:to>
    <xdr:sp macro="" textlink="Analysis1!Y23">
      <xdr:nvSpPr>
        <xdr:cNvPr id="2055" name="TextBox 2054">
          <a:extLst>
            <a:ext uri="{FF2B5EF4-FFF2-40B4-BE49-F238E27FC236}">
              <a16:creationId xmlns:a16="http://schemas.microsoft.com/office/drawing/2014/main" id="{E78B2A4F-EDEB-46B7-9343-5F6E0C1FD79B}"/>
            </a:ext>
          </a:extLst>
        </xdr:cNvPr>
        <xdr:cNvSpPr txBox="1"/>
      </xdr:nvSpPr>
      <xdr:spPr>
        <a:xfrm>
          <a:off x="1874520" y="1920240"/>
          <a:ext cx="6934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4B3E20A-0D48-4AB6-BF97-447DDD7FF7E5}" type="TxLink">
            <a:rPr lang="en-US" sz="1100" b="0" i="0" u="none" strike="noStrike" baseline="0">
              <a:solidFill>
                <a:schemeClr val="tx1"/>
              </a:solidFill>
              <a:latin typeface="Calibri"/>
              <a:ea typeface="Calibri"/>
              <a:cs typeface="Calibri"/>
            </a:rPr>
            <a:pPr marL="0" indent="0" algn="l"/>
            <a:t>#DIV/0!</a:t>
          </a:fld>
          <a:endParaRPr lang="en-IN" sz="1050" b="0"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0</xdr:col>
      <xdr:colOff>327660</xdr:colOff>
      <xdr:row>8</xdr:row>
      <xdr:rowOff>99060</xdr:rowOff>
    </xdr:from>
    <xdr:to>
      <xdr:col>1</xdr:col>
      <xdr:colOff>411480</xdr:colOff>
      <xdr:row>9</xdr:row>
      <xdr:rowOff>160020</xdr:rowOff>
    </xdr:to>
    <xdr:sp macro="" textlink="Analysis1!Y29">
      <xdr:nvSpPr>
        <xdr:cNvPr id="2056" name="TextBox 2055">
          <a:extLst>
            <a:ext uri="{FF2B5EF4-FFF2-40B4-BE49-F238E27FC236}">
              <a16:creationId xmlns:a16="http://schemas.microsoft.com/office/drawing/2014/main" id="{DE14C7D3-336B-4209-92D7-DF2A3F43E32B}"/>
            </a:ext>
          </a:extLst>
        </xdr:cNvPr>
        <xdr:cNvSpPr txBox="1"/>
      </xdr:nvSpPr>
      <xdr:spPr>
        <a:xfrm>
          <a:off x="327660" y="1562100"/>
          <a:ext cx="6934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42F8DF5-F556-4B18-87A2-DA5CC0082FBC}" type="TxLink">
            <a:rPr lang="en-US" sz="1100" b="1" i="0" u="none" strike="noStrike" baseline="0">
              <a:solidFill>
                <a:srgbClr val="FFFFFF"/>
              </a:solidFill>
              <a:latin typeface="Calibri"/>
              <a:ea typeface="Calibri"/>
              <a:cs typeface="Calibri"/>
            </a:rPr>
            <a:pPr marL="0" indent="0" algn="l"/>
            <a:t>#DIV/0!</a:t>
          </a:fld>
          <a:endParaRPr lang="en-IN" sz="1050" b="1"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8</xdr:col>
      <xdr:colOff>45720</xdr:colOff>
      <xdr:row>10</xdr:row>
      <xdr:rowOff>91440</xdr:rowOff>
    </xdr:from>
    <xdr:to>
      <xdr:col>9</xdr:col>
      <xdr:colOff>129540</xdr:colOff>
      <xdr:row>11</xdr:row>
      <xdr:rowOff>114300</xdr:rowOff>
    </xdr:to>
    <xdr:sp macro="" textlink="Analysis1!Y35">
      <xdr:nvSpPr>
        <xdr:cNvPr id="2057" name="TextBox 2056">
          <a:extLst>
            <a:ext uri="{FF2B5EF4-FFF2-40B4-BE49-F238E27FC236}">
              <a16:creationId xmlns:a16="http://schemas.microsoft.com/office/drawing/2014/main" id="{F6B08AF5-D086-492D-8A37-D8D80C819CCE}"/>
            </a:ext>
          </a:extLst>
        </xdr:cNvPr>
        <xdr:cNvSpPr txBox="1"/>
      </xdr:nvSpPr>
      <xdr:spPr>
        <a:xfrm>
          <a:off x="4922520" y="1920240"/>
          <a:ext cx="6934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5E61A4-EA31-410F-B547-62F8F3FE033E}" type="TxLink">
            <a:rPr lang="en-US" sz="1100" b="0" i="0" u="none" strike="noStrike" baseline="0">
              <a:solidFill>
                <a:schemeClr val="tx1"/>
              </a:solidFill>
              <a:latin typeface="Calibri"/>
              <a:ea typeface="Calibri"/>
              <a:cs typeface="Calibri"/>
            </a:rPr>
            <a:pPr marL="0" indent="0" algn="l"/>
            <a:t>#DIV/0!</a:t>
          </a:fld>
          <a:endParaRPr lang="en-IN" sz="1050" b="0"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10</xdr:col>
      <xdr:colOff>373380</xdr:colOff>
      <xdr:row>10</xdr:row>
      <xdr:rowOff>99060</xdr:rowOff>
    </xdr:from>
    <xdr:to>
      <xdr:col>11</xdr:col>
      <xdr:colOff>457200</xdr:colOff>
      <xdr:row>11</xdr:row>
      <xdr:rowOff>121920</xdr:rowOff>
    </xdr:to>
    <xdr:sp macro="" textlink="Analysis1!Y41">
      <xdr:nvSpPr>
        <xdr:cNvPr id="2058" name="TextBox 2057">
          <a:extLst>
            <a:ext uri="{FF2B5EF4-FFF2-40B4-BE49-F238E27FC236}">
              <a16:creationId xmlns:a16="http://schemas.microsoft.com/office/drawing/2014/main" id="{AA207A6A-3A23-42E4-ACE3-71C5B6E7C2E5}"/>
            </a:ext>
          </a:extLst>
        </xdr:cNvPr>
        <xdr:cNvSpPr txBox="1"/>
      </xdr:nvSpPr>
      <xdr:spPr>
        <a:xfrm>
          <a:off x="6469380" y="1927860"/>
          <a:ext cx="6934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4958B4B-53A3-41C9-9C01-71521F0A28A3}" type="TxLink">
            <a:rPr lang="en-US" sz="1100" b="0" i="0" u="none" strike="noStrike" baseline="0">
              <a:solidFill>
                <a:schemeClr val="tx1"/>
              </a:solidFill>
              <a:latin typeface="Calibri"/>
              <a:ea typeface="Calibri"/>
              <a:cs typeface="Calibri"/>
            </a:rPr>
            <a:pPr marL="0" indent="0" algn="l"/>
            <a:t>#DIV/0!</a:t>
          </a:fld>
          <a:endParaRPr lang="en-IN" sz="1050" b="0"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0</xdr:col>
      <xdr:colOff>236220</xdr:colOff>
      <xdr:row>17</xdr:row>
      <xdr:rowOff>137160</xdr:rowOff>
    </xdr:from>
    <xdr:to>
      <xdr:col>8</xdr:col>
      <xdr:colOff>365760</xdr:colOff>
      <xdr:row>25</xdr:row>
      <xdr:rowOff>152400</xdr:rowOff>
    </xdr:to>
    <xdr:graphicFrame macro="">
      <xdr:nvGraphicFramePr>
        <xdr:cNvPr id="15" name="Chart 14">
          <a:extLst>
            <a:ext uri="{FF2B5EF4-FFF2-40B4-BE49-F238E27FC236}">
              <a16:creationId xmlns:a16="http://schemas.microsoft.com/office/drawing/2014/main" id="{E4EADC71-8610-4D7C-8266-23A0E530B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274320</xdr:colOff>
      <xdr:row>15</xdr:row>
      <xdr:rowOff>99060</xdr:rowOff>
    </xdr:from>
    <xdr:to>
      <xdr:col>1</xdr:col>
      <xdr:colOff>204720</xdr:colOff>
      <xdr:row>16</xdr:row>
      <xdr:rowOff>96180</xdr:rowOff>
    </xdr:to>
    <xdr:sp macro="" textlink="">
      <xdr:nvSpPr>
        <xdr:cNvPr id="18" name="Rectangle: Rounded Corners 17">
          <a:extLst>
            <a:ext uri="{FF2B5EF4-FFF2-40B4-BE49-F238E27FC236}">
              <a16:creationId xmlns:a16="http://schemas.microsoft.com/office/drawing/2014/main" id="{A2F469CA-1D2A-481C-BA3E-84A22303B990}"/>
            </a:ext>
          </a:extLst>
        </xdr:cNvPr>
        <xdr:cNvSpPr/>
      </xdr:nvSpPr>
      <xdr:spPr>
        <a:xfrm>
          <a:off x="274320" y="2842260"/>
          <a:ext cx="540000" cy="180000"/>
        </a:xfrm>
        <a:prstGeom prst="roundRect">
          <a:avLst>
            <a:gd name="adj" fmla="val 6364"/>
          </a:avLst>
        </a:prstGeom>
        <a:solidFill>
          <a:srgbClr val="81E1E5"/>
        </a:solidFill>
        <a:ln>
          <a:noFill/>
        </a:ln>
        <a:effectLst>
          <a:outerShdw blurRad="546100" dir="5400000" sx="102000" sy="102000" algn="ctr" rotWithShape="0">
            <a:prstClr val="black">
              <a:alpha val="2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350180</xdr:colOff>
      <xdr:row>15</xdr:row>
      <xdr:rowOff>45720</xdr:rowOff>
    </xdr:from>
    <xdr:to>
      <xdr:col>3</xdr:col>
      <xdr:colOff>280580</xdr:colOff>
      <xdr:row>16</xdr:row>
      <xdr:rowOff>114840</xdr:rowOff>
    </xdr:to>
    <xdr:sp macro="" textlink="">
      <xdr:nvSpPr>
        <xdr:cNvPr id="19" name="Rectangle: Rounded Corners 18">
          <a:extLst>
            <a:ext uri="{FF2B5EF4-FFF2-40B4-BE49-F238E27FC236}">
              <a16:creationId xmlns:a16="http://schemas.microsoft.com/office/drawing/2014/main" id="{75BBF386-566B-4DB1-B48E-949A39B7B9D9}"/>
            </a:ext>
          </a:extLst>
        </xdr:cNvPr>
        <xdr:cNvSpPr/>
      </xdr:nvSpPr>
      <xdr:spPr>
        <a:xfrm>
          <a:off x="1569380" y="2788920"/>
          <a:ext cx="540000" cy="252000"/>
        </a:xfrm>
        <a:prstGeom prst="roundRect">
          <a:avLst>
            <a:gd name="adj" fmla="val 6364"/>
          </a:avLst>
        </a:prstGeom>
        <a:solidFill>
          <a:schemeClr val="bg1">
            <a:lumMod val="85000"/>
          </a:schemeClr>
        </a:solidFill>
        <a:ln>
          <a:noFill/>
        </a:ln>
        <a:effectLst>
          <a:outerShdw blurRad="546100" dir="5400000" sx="102000" sy="102000" algn="ctr" rotWithShape="0">
            <a:prstClr val="black">
              <a:alpha val="2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312420</xdr:colOff>
      <xdr:row>15</xdr:row>
      <xdr:rowOff>45720</xdr:rowOff>
    </xdr:from>
    <xdr:to>
      <xdr:col>2</xdr:col>
      <xdr:colOff>242820</xdr:colOff>
      <xdr:row>16</xdr:row>
      <xdr:rowOff>114840</xdr:rowOff>
    </xdr:to>
    <xdr:sp macro="" textlink="">
      <xdr:nvSpPr>
        <xdr:cNvPr id="20" name="Rectangle: Rounded Corners 19">
          <a:extLst>
            <a:ext uri="{FF2B5EF4-FFF2-40B4-BE49-F238E27FC236}">
              <a16:creationId xmlns:a16="http://schemas.microsoft.com/office/drawing/2014/main" id="{E1666B7C-510E-442C-9138-E87B702F2670}"/>
            </a:ext>
          </a:extLst>
        </xdr:cNvPr>
        <xdr:cNvSpPr/>
      </xdr:nvSpPr>
      <xdr:spPr>
        <a:xfrm>
          <a:off x="922020" y="2788920"/>
          <a:ext cx="540000" cy="252000"/>
        </a:xfrm>
        <a:prstGeom prst="roundRect">
          <a:avLst>
            <a:gd name="adj" fmla="val 6364"/>
          </a:avLst>
        </a:prstGeom>
        <a:solidFill>
          <a:schemeClr val="bg1">
            <a:lumMod val="85000"/>
          </a:schemeClr>
        </a:solidFill>
        <a:ln>
          <a:noFill/>
        </a:ln>
        <a:effectLst>
          <a:outerShdw blurRad="546100" dir="5400000" sx="102000" sy="102000" algn="ctr" rotWithShape="0">
            <a:prstClr val="black">
              <a:alpha val="2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387940</xdr:colOff>
      <xdr:row>15</xdr:row>
      <xdr:rowOff>45720</xdr:rowOff>
    </xdr:from>
    <xdr:to>
      <xdr:col>4</xdr:col>
      <xdr:colOff>121240</xdr:colOff>
      <xdr:row>16</xdr:row>
      <xdr:rowOff>114840</xdr:rowOff>
    </xdr:to>
    <xdr:sp macro="" textlink="">
      <xdr:nvSpPr>
        <xdr:cNvPr id="21" name="Rectangle: Rounded Corners 20">
          <a:extLst>
            <a:ext uri="{FF2B5EF4-FFF2-40B4-BE49-F238E27FC236}">
              <a16:creationId xmlns:a16="http://schemas.microsoft.com/office/drawing/2014/main" id="{78A268D0-83CE-4D1C-AE83-D89F4CE8A071}"/>
            </a:ext>
          </a:extLst>
        </xdr:cNvPr>
        <xdr:cNvSpPr/>
      </xdr:nvSpPr>
      <xdr:spPr>
        <a:xfrm>
          <a:off x="2216740" y="2788920"/>
          <a:ext cx="342900" cy="252000"/>
        </a:xfrm>
        <a:prstGeom prst="roundRect">
          <a:avLst>
            <a:gd name="adj" fmla="val 6364"/>
          </a:avLst>
        </a:prstGeom>
        <a:solidFill>
          <a:schemeClr val="bg1">
            <a:lumMod val="85000"/>
          </a:schemeClr>
        </a:solidFill>
        <a:ln>
          <a:noFill/>
        </a:ln>
        <a:effectLst>
          <a:outerShdw blurRad="546100" dir="5400000" sx="102000" sy="102000" algn="ctr" rotWithShape="0">
            <a:prstClr val="black">
              <a:alpha val="2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228600</xdr:colOff>
      <xdr:row>15</xdr:row>
      <xdr:rowOff>45720</xdr:rowOff>
    </xdr:from>
    <xdr:to>
      <xdr:col>5</xdr:col>
      <xdr:colOff>159000</xdr:colOff>
      <xdr:row>16</xdr:row>
      <xdr:rowOff>114840</xdr:rowOff>
    </xdr:to>
    <xdr:sp macro="" textlink="">
      <xdr:nvSpPr>
        <xdr:cNvPr id="22" name="Rectangle: Rounded Corners 21">
          <a:extLst>
            <a:ext uri="{FF2B5EF4-FFF2-40B4-BE49-F238E27FC236}">
              <a16:creationId xmlns:a16="http://schemas.microsoft.com/office/drawing/2014/main" id="{E5B2BE29-19B1-43E3-93AE-768DB6C4A5A8}"/>
            </a:ext>
          </a:extLst>
        </xdr:cNvPr>
        <xdr:cNvSpPr/>
      </xdr:nvSpPr>
      <xdr:spPr>
        <a:xfrm>
          <a:off x="2667000" y="2788920"/>
          <a:ext cx="540000" cy="252000"/>
        </a:xfrm>
        <a:prstGeom prst="roundRect">
          <a:avLst>
            <a:gd name="adj" fmla="val 6364"/>
          </a:avLst>
        </a:prstGeom>
        <a:solidFill>
          <a:schemeClr val="bg1">
            <a:lumMod val="85000"/>
          </a:schemeClr>
        </a:solidFill>
        <a:ln>
          <a:noFill/>
        </a:ln>
        <a:effectLst>
          <a:outerShdw blurRad="546100" dir="5400000" sx="102000" sy="102000" algn="ctr" rotWithShape="0">
            <a:prstClr val="black">
              <a:alpha val="2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15</xdr:row>
      <xdr:rowOff>76200</xdr:rowOff>
    </xdr:from>
    <xdr:to>
      <xdr:col>1</xdr:col>
      <xdr:colOff>274320</xdr:colOff>
      <xdr:row>16</xdr:row>
      <xdr:rowOff>109320</xdr:rowOff>
    </xdr:to>
    <xdr:sp macro="" textlink="'Analysis 2'!F11">
      <xdr:nvSpPr>
        <xdr:cNvPr id="23" name="TextBox 22">
          <a:extLst>
            <a:ext uri="{FF2B5EF4-FFF2-40B4-BE49-F238E27FC236}">
              <a16:creationId xmlns:a16="http://schemas.microsoft.com/office/drawing/2014/main" id="{FA17052C-36A0-4BC4-9936-E7486C1BD845}"/>
            </a:ext>
          </a:extLst>
        </xdr:cNvPr>
        <xdr:cNvSpPr txBox="1"/>
      </xdr:nvSpPr>
      <xdr:spPr>
        <a:xfrm>
          <a:off x="213360" y="2819400"/>
          <a:ext cx="67056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00BB658-C13E-4195-BAE2-645510770AA7}" type="TxLink">
            <a:rPr lang="en-US" sz="1100" b="1" i="0" u="none" strike="noStrike" baseline="0">
              <a:solidFill>
                <a:srgbClr val="000000"/>
              </a:solidFill>
              <a:latin typeface="Calibri"/>
              <a:ea typeface="Calibri"/>
              <a:cs typeface="Calibri"/>
            </a:rPr>
            <a:pPr marL="0" indent="0" algn="l"/>
            <a:t>In 2015</a:t>
          </a:fld>
          <a:endParaRPr lang="en-IN" sz="1050" b="1"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4</xdr:col>
      <xdr:colOff>281940</xdr:colOff>
      <xdr:row>15</xdr:row>
      <xdr:rowOff>68580</xdr:rowOff>
    </xdr:from>
    <xdr:to>
      <xdr:col>5</xdr:col>
      <xdr:colOff>129540</xdr:colOff>
      <xdr:row>16</xdr:row>
      <xdr:rowOff>99060</xdr:rowOff>
    </xdr:to>
    <xdr:sp macro="" textlink="'Analysis 2'!H6">
      <xdr:nvSpPr>
        <xdr:cNvPr id="24" name="TextBox 23">
          <a:extLst>
            <a:ext uri="{FF2B5EF4-FFF2-40B4-BE49-F238E27FC236}">
              <a16:creationId xmlns:a16="http://schemas.microsoft.com/office/drawing/2014/main" id="{4D549C9B-DAAD-49C9-876E-51496E2A3C63}"/>
            </a:ext>
          </a:extLst>
        </xdr:cNvPr>
        <xdr:cNvSpPr txBox="1"/>
      </xdr:nvSpPr>
      <xdr:spPr>
        <a:xfrm>
          <a:off x="2720340" y="2811780"/>
          <a:ext cx="4572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F4820C4-FB50-4B9A-8777-B6A0E0559839}" type="TxLink">
            <a:rPr lang="en-US" sz="1100" b="0" i="0" u="none" strike="noStrike" baseline="0">
              <a:solidFill>
                <a:srgbClr val="000000"/>
              </a:solidFill>
              <a:latin typeface="Calibri"/>
              <a:ea typeface="Calibri"/>
              <a:cs typeface="Calibri"/>
            </a:rPr>
            <a:pPr marL="0" indent="0" algn="l"/>
            <a:t>Sep</a:t>
          </a:fld>
          <a:endParaRPr lang="en-IN" sz="1050" b="0"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2</xdr:col>
      <xdr:colOff>365760</xdr:colOff>
      <xdr:row>15</xdr:row>
      <xdr:rowOff>57150</xdr:rowOff>
    </xdr:from>
    <xdr:to>
      <xdr:col>3</xdr:col>
      <xdr:colOff>198120</xdr:colOff>
      <xdr:row>16</xdr:row>
      <xdr:rowOff>80010</xdr:rowOff>
    </xdr:to>
    <xdr:sp macro="" textlink="'Analysis 2'!H5">
      <xdr:nvSpPr>
        <xdr:cNvPr id="25" name="TextBox 24">
          <a:extLst>
            <a:ext uri="{FF2B5EF4-FFF2-40B4-BE49-F238E27FC236}">
              <a16:creationId xmlns:a16="http://schemas.microsoft.com/office/drawing/2014/main" id="{4A2F7606-85B6-4063-B1BD-39654393EB24}"/>
            </a:ext>
          </a:extLst>
        </xdr:cNvPr>
        <xdr:cNvSpPr txBox="1"/>
      </xdr:nvSpPr>
      <xdr:spPr>
        <a:xfrm>
          <a:off x="1584960" y="2800350"/>
          <a:ext cx="4419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1ABB92A-E5CB-4310-BF74-A4AD6DC09FF6}" type="TxLink">
            <a:rPr lang="en-US" sz="1100" b="0" i="0" u="none" strike="noStrike" baseline="0">
              <a:solidFill>
                <a:srgbClr val="000000"/>
              </a:solidFill>
              <a:latin typeface="Calibri"/>
              <a:ea typeface="Calibri"/>
              <a:cs typeface="Calibri"/>
            </a:rPr>
            <a:pPr marL="0" indent="0" algn="l"/>
            <a:t>Dec</a:t>
          </a:fld>
          <a:endParaRPr lang="en-IN" sz="1050" b="0"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1</xdr:col>
      <xdr:colOff>335280</xdr:colOff>
      <xdr:row>15</xdr:row>
      <xdr:rowOff>76200</xdr:rowOff>
    </xdr:from>
    <xdr:to>
      <xdr:col>2</xdr:col>
      <xdr:colOff>243840</xdr:colOff>
      <xdr:row>16</xdr:row>
      <xdr:rowOff>91440</xdr:rowOff>
    </xdr:to>
    <xdr:sp macro="" textlink="'Analysis 2'!H4">
      <xdr:nvSpPr>
        <xdr:cNvPr id="26" name="TextBox 25">
          <a:extLst>
            <a:ext uri="{FF2B5EF4-FFF2-40B4-BE49-F238E27FC236}">
              <a16:creationId xmlns:a16="http://schemas.microsoft.com/office/drawing/2014/main" id="{98ACA90E-B1EC-474A-BAA4-E4FCE1FD3EF3}"/>
            </a:ext>
          </a:extLst>
        </xdr:cNvPr>
        <xdr:cNvSpPr txBox="1"/>
      </xdr:nvSpPr>
      <xdr:spPr>
        <a:xfrm>
          <a:off x="944880" y="2819400"/>
          <a:ext cx="5181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7A56E24-2323-4C66-A8E0-BBC493902EB8}" type="TxLink">
            <a:rPr lang="en-US" sz="1100" b="0" i="0" u="none" strike="noStrike" baseline="0">
              <a:solidFill>
                <a:srgbClr val="000000"/>
              </a:solidFill>
              <a:latin typeface="Calibri"/>
              <a:ea typeface="Calibri"/>
              <a:cs typeface="Calibri"/>
            </a:rPr>
            <a:pPr marL="0" indent="0" algn="l"/>
            <a:t>Nov</a:t>
          </a:fld>
          <a:endParaRPr lang="en-IN" sz="1050" b="0"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3</xdr:col>
      <xdr:colOff>419100</xdr:colOff>
      <xdr:row>15</xdr:row>
      <xdr:rowOff>91440</xdr:rowOff>
    </xdr:from>
    <xdr:to>
      <xdr:col>4</xdr:col>
      <xdr:colOff>91440</xdr:colOff>
      <xdr:row>16</xdr:row>
      <xdr:rowOff>106680</xdr:rowOff>
    </xdr:to>
    <xdr:sp macro="" textlink="Analysis1!Y23">
      <xdr:nvSpPr>
        <xdr:cNvPr id="27" name="TextBox 26">
          <a:extLst>
            <a:ext uri="{FF2B5EF4-FFF2-40B4-BE49-F238E27FC236}">
              <a16:creationId xmlns:a16="http://schemas.microsoft.com/office/drawing/2014/main" id="{FA41D73E-6ADA-4423-AF0E-81D1B6293914}"/>
            </a:ext>
          </a:extLst>
        </xdr:cNvPr>
        <xdr:cNvSpPr txBox="1"/>
      </xdr:nvSpPr>
      <xdr:spPr>
        <a:xfrm>
          <a:off x="2247900" y="2834640"/>
          <a:ext cx="2819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050" b="0" i="0" u="none" strike="noStrike" baseline="0">
              <a:solidFill>
                <a:schemeClr val="tx1"/>
              </a:solidFill>
              <a:latin typeface="Arial" panose="020B0604020202020204" pitchFamily="34" charset="0"/>
              <a:ea typeface="Calibri"/>
              <a:cs typeface="Arial" panose="020B0604020202020204" pitchFamily="34" charset="0"/>
            </a:rPr>
            <a:t>&amp;</a:t>
          </a:r>
        </a:p>
      </xdr:txBody>
    </xdr:sp>
    <xdr:clientData/>
  </xdr:twoCellAnchor>
  <xdr:twoCellAnchor>
    <xdr:from>
      <xdr:col>5</xdr:col>
      <xdr:colOff>243840</xdr:colOff>
      <xdr:row>15</xdr:row>
      <xdr:rowOff>83820</xdr:rowOff>
    </xdr:from>
    <xdr:to>
      <xdr:col>7</xdr:col>
      <xdr:colOff>533400</xdr:colOff>
      <xdr:row>16</xdr:row>
      <xdr:rowOff>121920</xdr:rowOff>
    </xdr:to>
    <xdr:sp macro="" textlink="Analysis1!Y23">
      <xdr:nvSpPr>
        <xdr:cNvPr id="28" name="TextBox 27">
          <a:extLst>
            <a:ext uri="{FF2B5EF4-FFF2-40B4-BE49-F238E27FC236}">
              <a16:creationId xmlns:a16="http://schemas.microsoft.com/office/drawing/2014/main" id="{7017D9F4-7D95-400D-9AAB-0C3AF36D28AC}"/>
            </a:ext>
          </a:extLst>
        </xdr:cNvPr>
        <xdr:cNvSpPr txBox="1"/>
      </xdr:nvSpPr>
      <xdr:spPr>
        <a:xfrm>
          <a:off x="3291840" y="2827020"/>
          <a:ext cx="15087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Collectively accounted for </a:t>
          </a:r>
        </a:p>
      </xdr:txBody>
    </xdr:sp>
    <xdr:clientData/>
  </xdr:twoCellAnchor>
  <xdr:twoCellAnchor>
    <xdr:from>
      <xdr:col>7</xdr:col>
      <xdr:colOff>449580</xdr:colOff>
      <xdr:row>15</xdr:row>
      <xdr:rowOff>53340</xdr:rowOff>
    </xdr:from>
    <xdr:to>
      <xdr:col>8</xdr:col>
      <xdr:colOff>533400</xdr:colOff>
      <xdr:row>16</xdr:row>
      <xdr:rowOff>129540</xdr:rowOff>
    </xdr:to>
    <xdr:sp macro="" textlink="'Analysis 2'!G8">
      <xdr:nvSpPr>
        <xdr:cNvPr id="29" name="TextBox 28">
          <a:extLst>
            <a:ext uri="{FF2B5EF4-FFF2-40B4-BE49-F238E27FC236}">
              <a16:creationId xmlns:a16="http://schemas.microsoft.com/office/drawing/2014/main" id="{141BDEC1-9062-48D1-B666-62A2F34979F6}"/>
            </a:ext>
          </a:extLst>
        </xdr:cNvPr>
        <xdr:cNvSpPr txBox="1"/>
      </xdr:nvSpPr>
      <xdr:spPr>
        <a:xfrm>
          <a:off x="4716780" y="2796540"/>
          <a:ext cx="6934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6EDF31D-FAEA-4B7A-BE72-282A8BBF8EB4}" type="TxLink">
            <a:rPr lang="en-US" sz="1400" b="1" i="0" u="none" strike="noStrike" baseline="0">
              <a:solidFill>
                <a:srgbClr val="81E1E5"/>
              </a:solidFill>
              <a:latin typeface="Arial" panose="020B0604020202020204" pitchFamily="34" charset="0"/>
              <a:ea typeface="Calibri"/>
              <a:cs typeface="Arial" panose="020B0604020202020204" pitchFamily="34" charset="0"/>
            </a:rPr>
            <a:pPr marL="0" indent="0" algn="l"/>
            <a:t>42.8%</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7</xdr:col>
      <xdr:colOff>297180</xdr:colOff>
      <xdr:row>16</xdr:row>
      <xdr:rowOff>83820</xdr:rowOff>
    </xdr:from>
    <xdr:to>
      <xdr:col>9</xdr:col>
      <xdr:colOff>68580</xdr:colOff>
      <xdr:row>17</xdr:row>
      <xdr:rowOff>129540</xdr:rowOff>
    </xdr:to>
    <xdr:sp macro="" textlink="Analysis1!Y23">
      <xdr:nvSpPr>
        <xdr:cNvPr id="30" name="TextBox 29">
          <a:extLst>
            <a:ext uri="{FF2B5EF4-FFF2-40B4-BE49-F238E27FC236}">
              <a16:creationId xmlns:a16="http://schemas.microsoft.com/office/drawing/2014/main" id="{B8E810EA-1362-46A5-AF28-EC123BD1D6D9}"/>
            </a:ext>
          </a:extLst>
        </xdr:cNvPr>
        <xdr:cNvSpPr txBox="1"/>
      </xdr:nvSpPr>
      <xdr:spPr>
        <a:xfrm>
          <a:off x="4564380" y="3009900"/>
          <a:ext cx="990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of Total </a:t>
          </a:r>
          <a:r>
            <a:rPr lang="en-IN" sz="900" b="1" i="0" u="none" strike="noStrike" baseline="0">
              <a:solidFill>
                <a:schemeClr val="tx1"/>
              </a:solidFill>
              <a:latin typeface="Arial" panose="020B0604020202020204" pitchFamily="34" charset="0"/>
              <a:ea typeface="Calibri"/>
              <a:cs typeface="Arial" panose="020B0604020202020204" pitchFamily="34" charset="0"/>
            </a:rPr>
            <a:t>Profit</a:t>
          </a:r>
        </a:p>
      </xdr:txBody>
    </xdr:sp>
    <xdr:clientData/>
  </xdr:twoCellAnchor>
  <xdr:twoCellAnchor>
    <xdr:from>
      <xdr:col>9</xdr:col>
      <xdr:colOff>289560</xdr:colOff>
      <xdr:row>14</xdr:row>
      <xdr:rowOff>121920</xdr:rowOff>
    </xdr:from>
    <xdr:to>
      <xdr:col>12</xdr:col>
      <xdr:colOff>243840</xdr:colOff>
      <xdr:row>26</xdr:row>
      <xdr:rowOff>3780</xdr:rowOff>
    </xdr:to>
    <xdr:sp macro="" textlink="">
      <xdr:nvSpPr>
        <xdr:cNvPr id="2078" name="Rectangle: Rounded Corners 2077">
          <a:extLst>
            <a:ext uri="{FF2B5EF4-FFF2-40B4-BE49-F238E27FC236}">
              <a16:creationId xmlns:a16="http://schemas.microsoft.com/office/drawing/2014/main" id="{F0E289DC-10FD-4469-B16D-B9D794533C57}"/>
            </a:ext>
          </a:extLst>
        </xdr:cNvPr>
        <xdr:cNvSpPr/>
      </xdr:nvSpPr>
      <xdr:spPr>
        <a:xfrm>
          <a:off x="5775960" y="2682240"/>
          <a:ext cx="1783080" cy="207642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320040</xdr:colOff>
      <xdr:row>17</xdr:row>
      <xdr:rowOff>0</xdr:rowOff>
    </xdr:from>
    <xdr:to>
      <xdr:col>12</xdr:col>
      <xdr:colOff>220980</xdr:colOff>
      <xdr:row>25</xdr:row>
      <xdr:rowOff>152400</xdr:rowOff>
    </xdr:to>
    <mc:AlternateContent xmlns:mc="http://schemas.openxmlformats.org/markup-compatibility/2006" xmlns:a14="http://schemas.microsoft.com/office/drawing/2010/main">
      <mc:Choice Requires="a14">
        <xdr:graphicFrame macro="">
          <xdr:nvGraphicFramePr>
            <xdr:cNvPr id="2059" name="Month Name">
              <a:extLst>
                <a:ext uri="{FF2B5EF4-FFF2-40B4-BE49-F238E27FC236}">
                  <a16:creationId xmlns:a16="http://schemas.microsoft.com/office/drawing/2014/main" id="{60D6E994-5A29-4C47-ACCC-E2B3FFB232C2}"/>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5806440" y="3108960"/>
              <a:ext cx="172974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403860</xdr:colOff>
      <xdr:row>14</xdr:row>
      <xdr:rowOff>144780</xdr:rowOff>
    </xdr:from>
    <xdr:to>
      <xdr:col>23</xdr:col>
      <xdr:colOff>274320</xdr:colOff>
      <xdr:row>26</xdr:row>
      <xdr:rowOff>56220</xdr:rowOff>
    </xdr:to>
    <xdr:sp macro="" textlink="">
      <xdr:nvSpPr>
        <xdr:cNvPr id="2080" name="Rectangle: Rounded Corners 2079">
          <a:extLst>
            <a:ext uri="{FF2B5EF4-FFF2-40B4-BE49-F238E27FC236}">
              <a16:creationId xmlns:a16="http://schemas.microsoft.com/office/drawing/2014/main" id="{53C05651-CA23-407E-ADE1-CA87FB72CF13}"/>
            </a:ext>
          </a:extLst>
        </xdr:cNvPr>
        <xdr:cNvSpPr/>
      </xdr:nvSpPr>
      <xdr:spPr>
        <a:xfrm>
          <a:off x="7719060" y="2705100"/>
          <a:ext cx="6576060" cy="210600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487680</xdr:colOff>
      <xdr:row>16</xdr:row>
      <xdr:rowOff>129540</xdr:rowOff>
    </xdr:from>
    <xdr:to>
      <xdr:col>23</xdr:col>
      <xdr:colOff>190500</xdr:colOff>
      <xdr:row>25</xdr:row>
      <xdr:rowOff>167640</xdr:rowOff>
    </xdr:to>
    <xdr:graphicFrame macro="">
      <xdr:nvGraphicFramePr>
        <xdr:cNvPr id="2079" name="Chart 2078">
          <a:extLst>
            <a:ext uri="{FF2B5EF4-FFF2-40B4-BE49-F238E27FC236}">
              <a16:creationId xmlns:a16="http://schemas.microsoft.com/office/drawing/2014/main" id="{FE99E56B-E50D-47A2-87D8-434855948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198120</xdr:colOff>
      <xdr:row>15</xdr:row>
      <xdr:rowOff>83820</xdr:rowOff>
    </xdr:from>
    <xdr:to>
      <xdr:col>17</xdr:col>
      <xdr:colOff>419100</xdr:colOff>
      <xdr:row>16</xdr:row>
      <xdr:rowOff>175260</xdr:rowOff>
    </xdr:to>
    <xdr:sp macro="" textlink="'Analysis 2'!R13">
      <xdr:nvSpPr>
        <xdr:cNvPr id="2081" name="TextBox 2080">
          <a:extLst>
            <a:ext uri="{FF2B5EF4-FFF2-40B4-BE49-F238E27FC236}">
              <a16:creationId xmlns:a16="http://schemas.microsoft.com/office/drawing/2014/main" id="{AEC26358-510F-4E47-8B94-0C2E7ED57AA8}"/>
            </a:ext>
          </a:extLst>
        </xdr:cNvPr>
        <xdr:cNvSpPr txBox="1"/>
      </xdr:nvSpPr>
      <xdr:spPr>
        <a:xfrm>
          <a:off x="9951720" y="2827020"/>
          <a:ext cx="8305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837C807-92B3-4FEB-A6CC-B33130583C74}" type="TxLink">
            <a:rPr lang="en-US" sz="1400" b="1" i="0" u="none" strike="noStrike" baseline="0">
              <a:solidFill>
                <a:srgbClr val="81E1E5"/>
              </a:solidFill>
              <a:latin typeface="Arial" panose="020B0604020202020204" pitchFamily="34" charset="0"/>
              <a:ea typeface="Calibri"/>
              <a:cs typeface="Arial" panose="020B0604020202020204" pitchFamily="34" charset="0"/>
            </a:rPr>
            <a:pPr marL="0" indent="0" algn="l"/>
            <a:t>54.89%</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12</xdr:col>
      <xdr:colOff>548640</xdr:colOff>
      <xdr:row>15</xdr:row>
      <xdr:rowOff>83820</xdr:rowOff>
    </xdr:from>
    <xdr:to>
      <xdr:col>16</xdr:col>
      <xdr:colOff>251460</xdr:colOff>
      <xdr:row>17</xdr:row>
      <xdr:rowOff>22860</xdr:rowOff>
    </xdr:to>
    <xdr:sp macro="" textlink="Analysis1!Y23">
      <xdr:nvSpPr>
        <xdr:cNvPr id="2082" name="TextBox 2081">
          <a:extLst>
            <a:ext uri="{FF2B5EF4-FFF2-40B4-BE49-F238E27FC236}">
              <a16:creationId xmlns:a16="http://schemas.microsoft.com/office/drawing/2014/main" id="{EEC5B105-5911-4A04-9EB0-9005D4B7F1F0}"/>
            </a:ext>
          </a:extLst>
        </xdr:cNvPr>
        <xdr:cNvSpPr txBox="1"/>
      </xdr:nvSpPr>
      <xdr:spPr>
        <a:xfrm>
          <a:off x="7863840" y="2827020"/>
          <a:ext cx="21412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The Highlighted weekdays contributed </a:t>
          </a:r>
        </a:p>
      </xdr:txBody>
    </xdr:sp>
    <xdr:clientData/>
  </xdr:twoCellAnchor>
  <xdr:twoCellAnchor>
    <xdr:from>
      <xdr:col>17</xdr:col>
      <xdr:colOff>327660</xdr:colOff>
      <xdr:row>15</xdr:row>
      <xdr:rowOff>114300</xdr:rowOff>
    </xdr:from>
    <xdr:to>
      <xdr:col>19</xdr:col>
      <xdr:colOff>99060</xdr:colOff>
      <xdr:row>16</xdr:row>
      <xdr:rowOff>160020</xdr:rowOff>
    </xdr:to>
    <xdr:sp macro="" textlink="Analysis1!Y23">
      <xdr:nvSpPr>
        <xdr:cNvPr id="2083" name="TextBox 2082">
          <a:extLst>
            <a:ext uri="{FF2B5EF4-FFF2-40B4-BE49-F238E27FC236}">
              <a16:creationId xmlns:a16="http://schemas.microsoft.com/office/drawing/2014/main" id="{75F9385E-8AAC-4001-AB03-B701D503ED86}"/>
            </a:ext>
          </a:extLst>
        </xdr:cNvPr>
        <xdr:cNvSpPr txBox="1"/>
      </xdr:nvSpPr>
      <xdr:spPr>
        <a:xfrm>
          <a:off x="10690860" y="2857500"/>
          <a:ext cx="990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of Total </a:t>
          </a:r>
          <a:r>
            <a:rPr lang="en-IN" sz="900" b="1" i="0" u="none" strike="noStrike" baseline="0">
              <a:solidFill>
                <a:schemeClr val="tx1"/>
              </a:solidFill>
              <a:latin typeface="Arial" panose="020B0604020202020204" pitchFamily="34" charset="0"/>
              <a:ea typeface="Calibri"/>
              <a:cs typeface="Arial" panose="020B0604020202020204" pitchFamily="34" charset="0"/>
            </a:rPr>
            <a:t>Profit</a:t>
          </a:r>
        </a:p>
      </xdr:txBody>
    </xdr:sp>
    <xdr:clientData/>
  </xdr:twoCellAnchor>
  <xdr:twoCellAnchor>
    <xdr:from>
      <xdr:col>0</xdr:col>
      <xdr:colOff>213360</xdr:colOff>
      <xdr:row>28</xdr:row>
      <xdr:rowOff>45720</xdr:rowOff>
    </xdr:from>
    <xdr:to>
      <xdr:col>4</xdr:col>
      <xdr:colOff>243840</xdr:colOff>
      <xdr:row>40</xdr:row>
      <xdr:rowOff>91440</xdr:rowOff>
    </xdr:to>
    <xdr:graphicFrame macro="">
      <xdr:nvGraphicFramePr>
        <xdr:cNvPr id="2085" name="Chart 2084">
          <a:extLst>
            <a:ext uri="{FF2B5EF4-FFF2-40B4-BE49-F238E27FC236}">
              <a16:creationId xmlns:a16="http://schemas.microsoft.com/office/drawing/2014/main" id="{02C95A1E-BD68-4228-B289-4DE03DB91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274320</xdr:colOff>
      <xdr:row>30</xdr:row>
      <xdr:rowOff>91440</xdr:rowOff>
    </xdr:from>
    <xdr:to>
      <xdr:col>3</xdr:col>
      <xdr:colOff>182880</xdr:colOff>
      <xdr:row>36</xdr:row>
      <xdr:rowOff>121920</xdr:rowOff>
    </xdr:to>
    <xdr:sp macro="" textlink="">
      <xdr:nvSpPr>
        <xdr:cNvPr id="2091" name="Oval 2090">
          <a:extLst>
            <a:ext uri="{FF2B5EF4-FFF2-40B4-BE49-F238E27FC236}">
              <a16:creationId xmlns:a16="http://schemas.microsoft.com/office/drawing/2014/main" id="{50DEA6DA-A262-BD1A-54FF-4FDA86AE88E4}"/>
            </a:ext>
          </a:extLst>
        </xdr:cNvPr>
        <xdr:cNvSpPr/>
      </xdr:nvSpPr>
      <xdr:spPr>
        <a:xfrm>
          <a:off x="883920" y="5577840"/>
          <a:ext cx="1127760" cy="112776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99060</xdr:colOff>
      <xdr:row>30</xdr:row>
      <xdr:rowOff>137160</xdr:rowOff>
    </xdr:from>
    <xdr:to>
      <xdr:col>5</xdr:col>
      <xdr:colOff>335280</xdr:colOff>
      <xdr:row>32</xdr:row>
      <xdr:rowOff>60960</xdr:rowOff>
    </xdr:to>
    <xdr:sp macro="" textlink="'Analysis 2'!Y11">
      <xdr:nvSpPr>
        <xdr:cNvPr id="2092" name="TextBox 2091">
          <a:extLst>
            <a:ext uri="{FF2B5EF4-FFF2-40B4-BE49-F238E27FC236}">
              <a16:creationId xmlns:a16="http://schemas.microsoft.com/office/drawing/2014/main" id="{AC7CF3E4-DEAF-4DC9-9F67-E6009B054471}"/>
            </a:ext>
          </a:extLst>
        </xdr:cNvPr>
        <xdr:cNvSpPr txBox="1"/>
      </xdr:nvSpPr>
      <xdr:spPr>
        <a:xfrm>
          <a:off x="2537460" y="5623560"/>
          <a:ext cx="8458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0AF5F12-423B-4370-8019-1E07671999DB}" type="TxLink">
            <a:rPr lang="en-US" sz="1400" b="1" i="0" u="none" strike="noStrike" baseline="0">
              <a:solidFill>
                <a:srgbClr val="81E1E5"/>
              </a:solidFill>
              <a:latin typeface="Arial" panose="020B0604020202020204" pitchFamily="34" charset="0"/>
              <a:ea typeface="Calibri"/>
              <a:cs typeface="Arial" panose="020B0604020202020204" pitchFamily="34" charset="0"/>
            </a:rPr>
            <a:pPr marL="0" indent="0" algn="l"/>
            <a:t>64.23%</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3</xdr:col>
      <xdr:colOff>449580</xdr:colOff>
      <xdr:row>29</xdr:row>
      <xdr:rowOff>76200</xdr:rowOff>
    </xdr:from>
    <xdr:to>
      <xdr:col>6</xdr:col>
      <xdr:colOff>0</xdr:colOff>
      <xdr:row>30</xdr:row>
      <xdr:rowOff>152400</xdr:rowOff>
    </xdr:to>
    <xdr:sp macro="" textlink="'Analysis 2'!Y12">
      <xdr:nvSpPr>
        <xdr:cNvPr id="2093" name="TextBox 2092">
          <a:extLst>
            <a:ext uri="{FF2B5EF4-FFF2-40B4-BE49-F238E27FC236}">
              <a16:creationId xmlns:a16="http://schemas.microsoft.com/office/drawing/2014/main" id="{D3F6FB50-03A1-464D-B06E-6EFE9B95B014}"/>
            </a:ext>
          </a:extLst>
        </xdr:cNvPr>
        <xdr:cNvSpPr txBox="1"/>
      </xdr:nvSpPr>
      <xdr:spPr>
        <a:xfrm>
          <a:off x="2278380" y="5379720"/>
          <a:ext cx="13792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F6D62BF-B5BE-4A30-ADED-CEA49D55C287}" type="TxLink">
            <a:rPr lang="en-US" sz="1100" b="0" i="0" u="none" strike="noStrike" baseline="0">
              <a:solidFill>
                <a:srgbClr val="000000"/>
              </a:solidFill>
              <a:latin typeface="Calibri"/>
              <a:ea typeface="Calibri"/>
              <a:cs typeface="Calibri"/>
            </a:rPr>
            <a:pPr marL="0" indent="0" algn="l"/>
            <a:t>WEEKDAY makes up</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4</xdr:col>
      <xdr:colOff>7620</xdr:colOff>
      <xdr:row>32</xdr:row>
      <xdr:rowOff>30480</xdr:rowOff>
    </xdr:from>
    <xdr:to>
      <xdr:col>5</xdr:col>
      <xdr:colOff>388620</xdr:colOff>
      <xdr:row>33</xdr:row>
      <xdr:rowOff>76200</xdr:rowOff>
    </xdr:to>
    <xdr:sp macro="" textlink="Analysis1!Y23">
      <xdr:nvSpPr>
        <xdr:cNvPr id="2094" name="TextBox 2093">
          <a:extLst>
            <a:ext uri="{FF2B5EF4-FFF2-40B4-BE49-F238E27FC236}">
              <a16:creationId xmlns:a16="http://schemas.microsoft.com/office/drawing/2014/main" id="{BE492E1A-C94A-4A2C-A40D-4C7276FADEDD}"/>
            </a:ext>
          </a:extLst>
        </xdr:cNvPr>
        <xdr:cNvSpPr txBox="1"/>
      </xdr:nvSpPr>
      <xdr:spPr>
        <a:xfrm>
          <a:off x="2446020" y="5882640"/>
          <a:ext cx="990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of Total </a:t>
          </a:r>
          <a:r>
            <a:rPr lang="en-IN" sz="900" b="1" i="0" u="none" strike="noStrike" baseline="0">
              <a:solidFill>
                <a:schemeClr val="tx1"/>
              </a:solidFill>
              <a:latin typeface="Arial" panose="020B0604020202020204" pitchFamily="34" charset="0"/>
              <a:ea typeface="Calibri"/>
              <a:cs typeface="Arial" panose="020B0604020202020204" pitchFamily="34" charset="0"/>
            </a:rPr>
            <a:t>Profit</a:t>
          </a:r>
        </a:p>
      </xdr:txBody>
    </xdr:sp>
    <xdr:clientData/>
  </xdr:twoCellAnchor>
  <xdr:twoCellAnchor editAs="oneCell">
    <xdr:from>
      <xdr:col>1</xdr:col>
      <xdr:colOff>482959</xdr:colOff>
      <xdr:row>31</xdr:row>
      <xdr:rowOff>85538</xdr:rowOff>
    </xdr:from>
    <xdr:to>
      <xdr:col>2</xdr:col>
      <xdr:colOff>591037</xdr:colOff>
      <xdr:row>35</xdr:row>
      <xdr:rowOff>125030</xdr:rowOff>
    </xdr:to>
    <xdr:pic>
      <xdr:nvPicPr>
        <xdr:cNvPr id="2096" name="Picture 2095">
          <a:extLst>
            <a:ext uri="{FF2B5EF4-FFF2-40B4-BE49-F238E27FC236}">
              <a16:creationId xmlns:a16="http://schemas.microsoft.com/office/drawing/2014/main" id="{943D8ED8-B2AD-D8D2-F449-A34A74027A4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92559" y="5754818"/>
          <a:ext cx="717678" cy="771012"/>
        </a:xfrm>
        <a:prstGeom prst="rect">
          <a:avLst/>
        </a:prstGeom>
      </xdr:spPr>
    </xdr:pic>
    <xdr:clientData/>
  </xdr:twoCellAnchor>
  <xdr:twoCellAnchor>
    <xdr:from>
      <xdr:col>6</xdr:col>
      <xdr:colOff>144780</xdr:colOff>
      <xdr:row>26</xdr:row>
      <xdr:rowOff>160020</xdr:rowOff>
    </xdr:from>
    <xdr:to>
      <xdr:col>14</xdr:col>
      <xdr:colOff>594360</xdr:colOff>
      <xdr:row>40</xdr:row>
      <xdr:rowOff>152400</xdr:rowOff>
    </xdr:to>
    <xdr:sp macro="" textlink="">
      <xdr:nvSpPr>
        <xdr:cNvPr id="2097" name="Rectangle: Rounded Corners 2096">
          <a:extLst>
            <a:ext uri="{FF2B5EF4-FFF2-40B4-BE49-F238E27FC236}">
              <a16:creationId xmlns:a16="http://schemas.microsoft.com/office/drawing/2014/main" id="{832E7E3E-1BAB-44F4-9078-DF3EEA8DC615}"/>
            </a:ext>
          </a:extLst>
        </xdr:cNvPr>
        <xdr:cNvSpPr/>
      </xdr:nvSpPr>
      <xdr:spPr>
        <a:xfrm>
          <a:off x="3802380" y="4914900"/>
          <a:ext cx="5326380" cy="255270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312420</xdr:colOff>
      <xdr:row>31</xdr:row>
      <xdr:rowOff>137160</xdr:rowOff>
    </xdr:from>
    <xdr:to>
      <xdr:col>8</xdr:col>
      <xdr:colOff>99060</xdr:colOff>
      <xdr:row>38</xdr:row>
      <xdr:rowOff>162000</xdr:rowOff>
    </xdr:to>
    <xdr:sp macro="" textlink="">
      <xdr:nvSpPr>
        <xdr:cNvPr id="2098" name="Rectangle: Rounded Corners 2097">
          <a:extLst>
            <a:ext uri="{FF2B5EF4-FFF2-40B4-BE49-F238E27FC236}">
              <a16:creationId xmlns:a16="http://schemas.microsoft.com/office/drawing/2014/main" id="{B66D8111-13B5-40A7-9C8E-DD3AB00096FA}"/>
            </a:ext>
          </a:extLst>
        </xdr:cNvPr>
        <xdr:cNvSpPr/>
      </xdr:nvSpPr>
      <xdr:spPr>
        <a:xfrm>
          <a:off x="3970020" y="5806440"/>
          <a:ext cx="1005840" cy="1305000"/>
        </a:xfrm>
        <a:prstGeom prst="roundRect">
          <a:avLst>
            <a:gd name="adj" fmla="val 6364"/>
          </a:avLst>
        </a:prstGeom>
        <a:solidFill>
          <a:srgbClr val="2A3B30"/>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480060</xdr:colOff>
      <xdr:row>31</xdr:row>
      <xdr:rowOff>137160</xdr:rowOff>
    </xdr:from>
    <xdr:to>
      <xdr:col>14</xdr:col>
      <xdr:colOff>266700</xdr:colOff>
      <xdr:row>38</xdr:row>
      <xdr:rowOff>162000</xdr:rowOff>
    </xdr:to>
    <xdr:sp macro="" textlink="">
      <xdr:nvSpPr>
        <xdr:cNvPr id="2100" name="Rectangle: Rounded Corners 2099">
          <a:extLst>
            <a:ext uri="{FF2B5EF4-FFF2-40B4-BE49-F238E27FC236}">
              <a16:creationId xmlns:a16="http://schemas.microsoft.com/office/drawing/2014/main" id="{18BD08D8-9159-4628-B038-9712482875F0}"/>
            </a:ext>
          </a:extLst>
        </xdr:cNvPr>
        <xdr:cNvSpPr/>
      </xdr:nvSpPr>
      <xdr:spPr>
        <a:xfrm>
          <a:off x="7795260" y="5806440"/>
          <a:ext cx="1005840" cy="1305000"/>
        </a:xfrm>
        <a:prstGeom prst="roundRect">
          <a:avLst>
            <a:gd name="adj" fmla="val 6364"/>
          </a:avLst>
        </a:prstGeom>
        <a:solidFill>
          <a:srgbClr val="F06F5A"/>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401320</xdr:colOff>
      <xdr:row>31</xdr:row>
      <xdr:rowOff>137160</xdr:rowOff>
    </xdr:from>
    <xdr:to>
      <xdr:col>12</xdr:col>
      <xdr:colOff>187960</xdr:colOff>
      <xdr:row>38</xdr:row>
      <xdr:rowOff>162000</xdr:rowOff>
    </xdr:to>
    <xdr:sp macro="" textlink="">
      <xdr:nvSpPr>
        <xdr:cNvPr id="2101" name="Rectangle: Rounded Corners 2100">
          <a:extLst>
            <a:ext uri="{FF2B5EF4-FFF2-40B4-BE49-F238E27FC236}">
              <a16:creationId xmlns:a16="http://schemas.microsoft.com/office/drawing/2014/main" id="{BED2889A-17C2-48D9-8933-1B28AAD3398D}"/>
            </a:ext>
          </a:extLst>
        </xdr:cNvPr>
        <xdr:cNvSpPr/>
      </xdr:nvSpPr>
      <xdr:spPr>
        <a:xfrm>
          <a:off x="6497320" y="5806440"/>
          <a:ext cx="1005840" cy="1305000"/>
        </a:xfrm>
        <a:prstGeom prst="roundRect">
          <a:avLst>
            <a:gd name="adj" fmla="val 6364"/>
          </a:avLst>
        </a:prstGeom>
        <a:solidFill>
          <a:srgbClr val="F0EC92"/>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345440</xdr:colOff>
      <xdr:row>31</xdr:row>
      <xdr:rowOff>137160</xdr:rowOff>
    </xdr:from>
    <xdr:to>
      <xdr:col>10</xdr:col>
      <xdr:colOff>132080</xdr:colOff>
      <xdr:row>38</xdr:row>
      <xdr:rowOff>162000</xdr:rowOff>
    </xdr:to>
    <xdr:sp macro="" textlink="">
      <xdr:nvSpPr>
        <xdr:cNvPr id="2102" name="Rectangle: Rounded Corners 2101">
          <a:extLst>
            <a:ext uri="{FF2B5EF4-FFF2-40B4-BE49-F238E27FC236}">
              <a16:creationId xmlns:a16="http://schemas.microsoft.com/office/drawing/2014/main" id="{5D8CD561-32C7-422B-995B-875DDE8ACAFB}"/>
            </a:ext>
          </a:extLst>
        </xdr:cNvPr>
        <xdr:cNvSpPr/>
      </xdr:nvSpPr>
      <xdr:spPr>
        <a:xfrm>
          <a:off x="5222240" y="5806440"/>
          <a:ext cx="1005840" cy="1305000"/>
        </a:xfrm>
        <a:prstGeom prst="roundRect">
          <a:avLst>
            <a:gd name="adj" fmla="val 6364"/>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388620</xdr:colOff>
      <xdr:row>37</xdr:row>
      <xdr:rowOff>76200</xdr:rowOff>
    </xdr:from>
    <xdr:to>
      <xdr:col>8</xdr:col>
      <xdr:colOff>274320</xdr:colOff>
      <xdr:row>40</xdr:row>
      <xdr:rowOff>22860</xdr:rowOff>
    </xdr:to>
    <xdr:sp macro="" textlink="">
      <xdr:nvSpPr>
        <xdr:cNvPr id="2103" name="Oval 2102">
          <a:extLst>
            <a:ext uri="{FF2B5EF4-FFF2-40B4-BE49-F238E27FC236}">
              <a16:creationId xmlns:a16="http://schemas.microsoft.com/office/drawing/2014/main" id="{FECE2F4C-B740-469E-9CFC-88EE34641F2F}"/>
            </a:ext>
          </a:extLst>
        </xdr:cNvPr>
        <xdr:cNvSpPr/>
      </xdr:nvSpPr>
      <xdr:spPr>
        <a:xfrm>
          <a:off x="4655820" y="6842760"/>
          <a:ext cx="495300" cy="4953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421640</xdr:colOff>
      <xdr:row>37</xdr:row>
      <xdr:rowOff>76200</xdr:rowOff>
    </xdr:from>
    <xdr:to>
      <xdr:col>10</xdr:col>
      <xdr:colOff>307340</xdr:colOff>
      <xdr:row>40</xdr:row>
      <xdr:rowOff>22860</xdr:rowOff>
    </xdr:to>
    <xdr:sp macro="" textlink="">
      <xdr:nvSpPr>
        <xdr:cNvPr id="2104" name="Oval 2103">
          <a:extLst>
            <a:ext uri="{FF2B5EF4-FFF2-40B4-BE49-F238E27FC236}">
              <a16:creationId xmlns:a16="http://schemas.microsoft.com/office/drawing/2014/main" id="{183CF615-EB73-4458-B944-4C53B53715CD}"/>
            </a:ext>
          </a:extLst>
        </xdr:cNvPr>
        <xdr:cNvSpPr/>
      </xdr:nvSpPr>
      <xdr:spPr>
        <a:xfrm>
          <a:off x="5908040" y="6842760"/>
          <a:ext cx="495300" cy="495300"/>
        </a:xfrm>
        <a:prstGeom prst="ellipse">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477520</xdr:colOff>
      <xdr:row>37</xdr:row>
      <xdr:rowOff>76200</xdr:rowOff>
    </xdr:from>
    <xdr:to>
      <xdr:col>12</xdr:col>
      <xdr:colOff>363220</xdr:colOff>
      <xdr:row>40</xdr:row>
      <xdr:rowOff>22860</xdr:rowOff>
    </xdr:to>
    <xdr:sp macro="" textlink="">
      <xdr:nvSpPr>
        <xdr:cNvPr id="2105" name="Oval 2104">
          <a:extLst>
            <a:ext uri="{FF2B5EF4-FFF2-40B4-BE49-F238E27FC236}">
              <a16:creationId xmlns:a16="http://schemas.microsoft.com/office/drawing/2014/main" id="{C08B5151-DBE8-4662-8ABB-8232453848E2}"/>
            </a:ext>
          </a:extLst>
        </xdr:cNvPr>
        <xdr:cNvSpPr/>
      </xdr:nvSpPr>
      <xdr:spPr>
        <a:xfrm>
          <a:off x="7183120" y="6842760"/>
          <a:ext cx="495300" cy="495300"/>
        </a:xfrm>
        <a:prstGeom prst="ellipse">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601980</xdr:colOff>
      <xdr:row>37</xdr:row>
      <xdr:rowOff>76200</xdr:rowOff>
    </xdr:from>
    <xdr:to>
      <xdr:col>14</xdr:col>
      <xdr:colOff>487680</xdr:colOff>
      <xdr:row>40</xdr:row>
      <xdr:rowOff>22860</xdr:rowOff>
    </xdr:to>
    <xdr:sp macro="" textlink="">
      <xdr:nvSpPr>
        <xdr:cNvPr id="2106" name="Oval 2105">
          <a:extLst>
            <a:ext uri="{FF2B5EF4-FFF2-40B4-BE49-F238E27FC236}">
              <a16:creationId xmlns:a16="http://schemas.microsoft.com/office/drawing/2014/main" id="{979B6D06-CC8D-4F65-9AB9-11B4D40DEA32}"/>
            </a:ext>
          </a:extLst>
        </xdr:cNvPr>
        <xdr:cNvSpPr/>
      </xdr:nvSpPr>
      <xdr:spPr>
        <a:xfrm>
          <a:off x="8526780" y="6842760"/>
          <a:ext cx="495300" cy="4953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457200</xdr:colOff>
      <xdr:row>35</xdr:row>
      <xdr:rowOff>15240</xdr:rowOff>
    </xdr:from>
    <xdr:to>
      <xdr:col>8</xdr:col>
      <xdr:colOff>15240</xdr:colOff>
      <xdr:row>36</xdr:row>
      <xdr:rowOff>45720</xdr:rowOff>
    </xdr:to>
    <xdr:sp macro="" textlink="Analysis1!Y23">
      <xdr:nvSpPr>
        <xdr:cNvPr id="2107" name="TextBox 2106">
          <a:extLst>
            <a:ext uri="{FF2B5EF4-FFF2-40B4-BE49-F238E27FC236}">
              <a16:creationId xmlns:a16="http://schemas.microsoft.com/office/drawing/2014/main" id="{A161981D-2694-432F-8C00-75294DCEF0D3}"/>
            </a:ext>
          </a:extLst>
        </xdr:cNvPr>
        <xdr:cNvSpPr txBox="1"/>
      </xdr:nvSpPr>
      <xdr:spPr>
        <a:xfrm>
          <a:off x="4114800" y="6416040"/>
          <a:ext cx="7772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bg1"/>
              </a:solidFill>
              <a:latin typeface="Arial" panose="020B0604020202020204" pitchFamily="34" charset="0"/>
              <a:ea typeface="Calibri"/>
              <a:cs typeface="Arial" panose="020B0604020202020204" pitchFamily="34" charset="0"/>
            </a:rPr>
            <a:t>Quarter 01 </a:t>
          </a:r>
        </a:p>
      </xdr:txBody>
    </xdr:sp>
    <xdr:clientData/>
  </xdr:twoCellAnchor>
  <xdr:twoCellAnchor>
    <xdr:from>
      <xdr:col>8</xdr:col>
      <xdr:colOff>426720</xdr:colOff>
      <xdr:row>35</xdr:row>
      <xdr:rowOff>15240</xdr:rowOff>
    </xdr:from>
    <xdr:to>
      <xdr:col>9</xdr:col>
      <xdr:colOff>594360</xdr:colOff>
      <xdr:row>36</xdr:row>
      <xdr:rowOff>45720</xdr:rowOff>
    </xdr:to>
    <xdr:sp macro="" textlink="Analysis1!Y23">
      <xdr:nvSpPr>
        <xdr:cNvPr id="2109" name="TextBox 2108">
          <a:extLst>
            <a:ext uri="{FF2B5EF4-FFF2-40B4-BE49-F238E27FC236}">
              <a16:creationId xmlns:a16="http://schemas.microsoft.com/office/drawing/2014/main" id="{43836D33-45E3-4FF8-B5E9-CC7D32217B76}"/>
            </a:ext>
          </a:extLst>
        </xdr:cNvPr>
        <xdr:cNvSpPr txBox="1"/>
      </xdr:nvSpPr>
      <xdr:spPr>
        <a:xfrm>
          <a:off x="5303520" y="6416040"/>
          <a:ext cx="7772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tx1"/>
              </a:solidFill>
              <a:latin typeface="Arial" panose="020B0604020202020204" pitchFamily="34" charset="0"/>
              <a:ea typeface="Calibri"/>
              <a:cs typeface="Arial" panose="020B0604020202020204" pitchFamily="34" charset="0"/>
            </a:rPr>
            <a:t>Quarter 02 </a:t>
          </a:r>
        </a:p>
      </xdr:txBody>
    </xdr:sp>
    <xdr:clientData/>
  </xdr:twoCellAnchor>
  <xdr:twoCellAnchor>
    <xdr:from>
      <xdr:col>10</xdr:col>
      <xdr:colOff>454660</xdr:colOff>
      <xdr:row>35</xdr:row>
      <xdr:rowOff>15240</xdr:rowOff>
    </xdr:from>
    <xdr:to>
      <xdr:col>12</xdr:col>
      <xdr:colOff>12700</xdr:colOff>
      <xdr:row>36</xdr:row>
      <xdr:rowOff>45720</xdr:rowOff>
    </xdr:to>
    <xdr:sp macro="" textlink="Analysis1!Y23">
      <xdr:nvSpPr>
        <xdr:cNvPr id="2110" name="TextBox 2109">
          <a:extLst>
            <a:ext uri="{FF2B5EF4-FFF2-40B4-BE49-F238E27FC236}">
              <a16:creationId xmlns:a16="http://schemas.microsoft.com/office/drawing/2014/main" id="{07A4653F-2194-4ED4-A5A8-EBFBFB5460D9}"/>
            </a:ext>
          </a:extLst>
        </xdr:cNvPr>
        <xdr:cNvSpPr txBox="1"/>
      </xdr:nvSpPr>
      <xdr:spPr>
        <a:xfrm>
          <a:off x="6550660" y="6416040"/>
          <a:ext cx="7772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tx1"/>
              </a:solidFill>
              <a:latin typeface="Arial" panose="020B0604020202020204" pitchFamily="34" charset="0"/>
              <a:ea typeface="Calibri"/>
              <a:cs typeface="Arial" panose="020B0604020202020204" pitchFamily="34" charset="0"/>
            </a:rPr>
            <a:t>Quarter 03 </a:t>
          </a:r>
        </a:p>
      </xdr:txBody>
    </xdr:sp>
    <xdr:clientData/>
  </xdr:twoCellAnchor>
  <xdr:twoCellAnchor>
    <xdr:from>
      <xdr:col>12</xdr:col>
      <xdr:colOff>563880</xdr:colOff>
      <xdr:row>35</xdr:row>
      <xdr:rowOff>15240</xdr:rowOff>
    </xdr:from>
    <xdr:to>
      <xdr:col>14</xdr:col>
      <xdr:colOff>121920</xdr:colOff>
      <xdr:row>36</xdr:row>
      <xdr:rowOff>45720</xdr:rowOff>
    </xdr:to>
    <xdr:sp macro="" textlink="Analysis1!Y23">
      <xdr:nvSpPr>
        <xdr:cNvPr id="2111" name="TextBox 2110">
          <a:extLst>
            <a:ext uri="{FF2B5EF4-FFF2-40B4-BE49-F238E27FC236}">
              <a16:creationId xmlns:a16="http://schemas.microsoft.com/office/drawing/2014/main" id="{C0127EAC-597F-4535-B8A3-4B7CDE5976BB}"/>
            </a:ext>
          </a:extLst>
        </xdr:cNvPr>
        <xdr:cNvSpPr txBox="1"/>
      </xdr:nvSpPr>
      <xdr:spPr>
        <a:xfrm>
          <a:off x="7879080" y="6416040"/>
          <a:ext cx="7772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bg1"/>
              </a:solidFill>
              <a:latin typeface="Arial" panose="020B0604020202020204" pitchFamily="34" charset="0"/>
              <a:ea typeface="Calibri"/>
              <a:cs typeface="Arial" panose="020B0604020202020204" pitchFamily="34" charset="0"/>
            </a:rPr>
            <a:t>Quarter 04 </a:t>
          </a:r>
        </a:p>
      </xdr:txBody>
    </xdr:sp>
    <xdr:clientData/>
  </xdr:twoCellAnchor>
  <xdr:twoCellAnchor>
    <xdr:from>
      <xdr:col>6</xdr:col>
      <xdr:colOff>335280</xdr:colOff>
      <xdr:row>33</xdr:row>
      <xdr:rowOff>129540</xdr:rowOff>
    </xdr:from>
    <xdr:to>
      <xdr:col>8</xdr:col>
      <xdr:colOff>38100</xdr:colOff>
      <xdr:row>35</xdr:row>
      <xdr:rowOff>7620</xdr:rowOff>
    </xdr:to>
    <xdr:sp macro="" textlink="'Analysis 2'!AF6">
      <xdr:nvSpPr>
        <xdr:cNvPr id="2115" name="TextBox 2114">
          <a:extLst>
            <a:ext uri="{FF2B5EF4-FFF2-40B4-BE49-F238E27FC236}">
              <a16:creationId xmlns:a16="http://schemas.microsoft.com/office/drawing/2014/main" id="{FC23A755-B7FA-DAF4-BCCA-70035149E7AA}"/>
            </a:ext>
          </a:extLst>
        </xdr:cNvPr>
        <xdr:cNvSpPr txBox="1"/>
      </xdr:nvSpPr>
      <xdr:spPr>
        <a:xfrm>
          <a:off x="3992880" y="6164580"/>
          <a:ext cx="9220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E8F0929-033A-43EF-82A8-0783A2C320E0}" type="TxLink">
            <a:rPr lang="en-US" sz="1400" b="1" i="0" u="none" strike="noStrike" baseline="0">
              <a:solidFill>
                <a:schemeClr val="bg1"/>
              </a:solidFill>
              <a:latin typeface="Calibri"/>
              <a:ea typeface="Calibri"/>
              <a:cs typeface="Calibri"/>
            </a:rPr>
            <a:pPr marL="0" indent="0" algn="l"/>
            <a:t>₹525.95 K</a:t>
          </a:fld>
          <a:endParaRPr lang="en-IN" sz="1100" b="1" i="0" u="none" strike="noStrike" baseline="0">
            <a:solidFill>
              <a:schemeClr val="bg1"/>
            </a:solidFill>
            <a:latin typeface="Arial" panose="020B0604020202020204" pitchFamily="34" charset="0"/>
            <a:ea typeface="Calibri"/>
            <a:cs typeface="Arial" panose="020B0604020202020204" pitchFamily="34" charset="0"/>
          </a:endParaRPr>
        </a:p>
      </xdr:txBody>
    </xdr:sp>
    <xdr:clientData/>
  </xdr:twoCellAnchor>
  <xdr:twoCellAnchor>
    <xdr:from>
      <xdr:col>8</xdr:col>
      <xdr:colOff>373380</xdr:colOff>
      <xdr:row>33</xdr:row>
      <xdr:rowOff>129540</xdr:rowOff>
    </xdr:from>
    <xdr:to>
      <xdr:col>10</xdr:col>
      <xdr:colOff>114300</xdr:colOff>
      <xdr:row>35</xdr:row>
      <xdr:rowOff>0</xdr:rowOff>
    </xdr:to>
    <xdr:sp macro="" textlink="'Analysis 2'!AF7">
      <xdr:nvSpPr>
        <xdr:cNvPr id="2116" name="TextBox 2115">
          <a:extLst>
            <a:ext uri="{FF2B5EF4-FFF2-40B4-BE49-F238E27FC236}">
              <a16:creationId xmlns:a16="http://schemas.microsoft.com/office/drawing/2014/main" id="{E95E0C12-E59A-98AE-F665-9AE2BCE4784A}"/>
            </a:ext>
          </a:extLst>
        </xdr:cNvPr>
        <xdr:cNvSpPr txBox="1"/>
      </xdr:nvSpPr>
      <xdr:spPr>
        <a:xfrm>
          <a:off x="5250180" y="6164580"/>
          <a:ext cx="9601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F5C7032-59B3-469B-A5F5-30BC78BD9521}" type="TxLink">
            <a:rPr lang="en-US" sz="1400" b="1" i="0" u="none" strike="noStrike" baseline="0">
              <a:solidFill>
                <a:schemeClr val="tx1"/>
              </a:solidFill>
              <a:latin typeface="Calibri"/>
              <a:ea typeface="Calibri"/>
              <a:cs typeface="Calibri"/>
            </a:rPr>
            <a:pPr marL="0" indent="0" algn="l"/>
            <a:t>₹774.42 K</a:t>
          </a:fld>
          <a:endParaRPr lang="en-IN" sz="1400" b="1" i="0" u="none" strike="noStrike" baseline="0">
            <a:solidFill>
              <a:schemeClr val="tx1"/>
            </a:solidFill>
            <a:latin typeface="Calibri"/>
            <a:ea typeface="Calibri"/>
            <a:cs typeface="Calibri"/>
          </a:endParaRPr>
        </a:p>
      </xdr:txBody>
    </xdr:sp>
    <xdr:clientData/>
  </xdr:twoCellAnchor>
  <xdr:twoCellAnchor>
    <xdr:from>
      <xdr:col>10</xdr:col>
      <xdr:colOff>401320</xdr:colOff>
      <xdr:row>33</xdr:row>
      <xdr:rowOff>129540</xdr:rowOff>
    </xdr:from>
    <xdr:to>
      <xdr:col>12</xdr:col>
      <xdr:colOff>142240</xdr:colOff>
      <xdr:row>35</xdr:row>
      <xdr:rowOff>0</xdr:rowOff>
    </xdr:to>
    <xdr:sp macro="" textlink="'Analysis 2'!AF8">
      <xdr:nvSpPr>
        <xdr:cNvPr id="2117" name="TextBox 2116">
          <a:extLst>
            <a:ext uri="{FF2B5EF4-FFF2-40B4-BE49-F238E27FC236}">
              <a16:creationId xmlns:a16="http://schemas.microsoft.com/office/drawing/2014/main" id="{96CBCABB-9DA5-2DF3-7562-FFFF97501DAC}"/>
            </a:ext>
          </a:extLst>
        </xdr:cNvPr>
        <xdr:cNvSpPr txBox="1"/>
      </xdr:nvSpPr>
      <xdr:spPr>
        <a:xfrm>
          <a:off x="6497320" y="6164580"/>
          <a:ext cx="9601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EC2ADD1-F90B-4269-A97D-27724CF1E2B7}" type="TxLink">
            <a:rPr lang="en-US" sz="1400" b="1" i="0" u="none" strike="noStrike" baseline="0">
              <a:solidFill>
                <a:schemeClr val="tx1"/>
              </a:solidFill>
              <a:latin typeface="Calibri"/>
              <a:ea typeface="Calibri"/>
              <a:cs typeface="Calibri"/>
            </a:rPr>
            <a:pPr marL="0" indent="0" algn="l"/>
            <a:t>₹1.05 M</a:t>
          </a:fld>
          <a:endParaRPr lang="en-IN" sz="1400" b="1" i="0" u="none" strike="noStrike" baseline="0">
            <a:solidFill>
              <a:schemeClr val="tx1"/>
            </a:solidFill>
            <a:latin typeface="Calibri"/>
            <a:ea typeface="Calibri"/>
            <a:cs typeface="Calibri"/>
          </a:endParaRPr>
        </a:p>
      </xdr:txBody>
    </xdr:sp>
    <xdr:clientData/>
  </xdr:twoCellAnchor>
  <xdr:twoCellAnchor>
    <xdr:from>
      <xdr:col>12</xdr:col>
      <xdr:colOff>495300</xdr:colOff>
      <xdr:row>33</xdr:row>
      <xdr:rowOff>129540</xdr:rowOff>
    </xdr:from>
    <xdr:to>
      <xdr:col>14</xdr:col>
      <xdr:colOff>205740</xdr:colOff>
      <xdr:row>35</xdr:row>
      <xdr:rowOff>0</xdr:rowOff>
    </xdr:to>
    <xdr:sp macro="" textlink="'Analysis 2'!AF9">
      <xdr:nvSpPr>
        <xdr:cNvPr id="2118" name="TextBox 2117">
          <a:extLst>
            <a:ext uri="{FF2B5EF4-FFF2-40B4-BE49-F238E27FC236}">
              <a16:creationId xmlns:a16="http://schemas.microsoft.com/office/drawing/2014/main" id="{7694CF5A-8BEA-AFC2-C7B7-739A2FB1C43B}"/>
            </a:ext>
          </a:extLst>
        </xdr:cNvPr>
        <xdr:cNvSpPr txBox="1"/>
      </xdr:nvSpPr>
      <xdr:spPr>
        <a:xfrm>
          <a:off x="7810500" y="6164580"/>
          <a:ext cx="9296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017D609-EE51-44AD-B016-09E399FC0E8C}" type="TxLink">
            <a:rPr lang="en-US" sz="1400" b="1" i="0" u="none" strike="noStrike" baseline="0">
              <a:solidFill>
                <a:schemeClr val="bg1"/>
              </a:solidFill>
              <a:latin typeface="Calibri"/>
              <a:ea typeface="Calibri"/>
              <a:cs typeface="Calibri"/>
            </a:rPr>
            <a:pPr marL="0" indent="0" algn="l"/>
            <a:t>₹1.40 M</a:t>
          </a:fld>
          <a:endParaRPr lang="en-IN" sz="1400" b="1" i="0" u="none" strike="noStrike" baseline="0">
            <a:solidFill>
              <a:schemeClr val="bg1"/>
            </a:solidFill>
            <a:latin typeface="Calibri"/>
            <a:ea typeface="Calibri"/>
            <a:cs typeface="Calibri"/>
          </a:endParaRPr>
        </a:p>
      </xdr:txBody>
    </xdr:sp>
    <xdr:clientData/>
  </xdr:twoCellAnchor>
  <xdr:twoCellAnchor>
    <xdr:from>
      <xdr:col>7</xdr:col>
      <xdr:colOff>419100</xdr:colOff>
      <xdr:row>37</xdr:row>
      <xdr:rowOff>121920</xdr:rowOff>
    </xdr:from>
    <xdr:to>
      <xdr:col>8</xdr:col>
      <xdr:colOff>274320</xdr:colOff>
      <xdr:row>39</xdr:row>
      <xdr:rowOff>144780</xdr:rowOff>
    </xdr:to>
    <xdr:sp macro="" textlink="'Analysis 2'!AG6">
      <xdr:nvSpPr>
        <xdr:cNvPr id="2119" name="TextBox 2118">
          <a:extLst>
            <a:ext uri="{FF2B5EF4-FFF2-40B4-BE49-F238E27FC236}">
              <a16:creationId xmlns:a16="http://schemas.microsoft.com/office/drawing/2014/main" id="{6BBE2142-3E50-453F-8561-C9D728FD5194}"/>
            </a:ext>
          </a:extLst>
        </xdr:cNvPr>
        <xdr:cNvSpPr txBox="1"/>
      </xdr:nvSpPr>
      <xdr:spPr>
        <a:xfrm>
          <a:off x="4686300" y="6888480"/>
          <a:ext cx="464820" cy="38862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EDB2281-A066-4EDE-9D06-771B6D2E27E3}" type="TxLink">
            <a:rPr lang="en-US" sz="1100" b="0" i="0" u="none" strike="noStrike" baseline="0">
              <a:solidFill>
                <a:srgbClr val="000000"/>
              </a:solidFill>
              <a:latin typeface="Calibri"/>
              <a:ea typeface="Calibri"/>
              <a:cs typeface="Calibri"/>
            </a:rPr>
            <a:pPr marL="0" indent="0" algn="l"/>
            <a:t>14%</a:t>
          </a:fld>
          <a:endParaRPr lang="en-US" i="0" u="none" strike="noStrike" baseline="0">
            <a:solidFill>
              <a:schemeClr val="tx1"/>
            </a:solidFill>
            <a:ea typeface="Calibri"/>
          </a:endParaRPr>
        </a:p>
      </xdr:txBody>
    </xdr:sp>
    <xdr:clientData/>
  </xdr:twoCellAnchor>
  <xdr:twoCellAnchor>
    <xdr:from>
      <xdr:col>9</xdr:col>
      <xdr:colOff>452120</xdr:colOff>
      <xdr:row>37</xdr:row>
      <xdr:rowOff>114300</xdr:rowOff>
    </xdr:from>
    <xdr:to>
      <xdr:col>10</xdr:col>
      <xdr:colOff>307340</xdr:colOff>
      <xdr:row>39</xdr:row>
      <xdr:rowOff>137160</xdr:rowOff>
    </xdr:to>
    <xdr:sp macro="" textlink="'Analysis 2'!AG7">
      <xdr:nvSpPr>
        <xdr:cNvPr id="2120" name="TextBox 2119">
          <a:extLst>
            <a:ext uri="{FF2B5EF4-FFF2-40B4-BE49-F238E27FC236}">
              <a16:creationId xmlns:a16="http://schemas.microsoft.com/office/drawing/2014/main" id="{A44146C5-0F7F-4CB3-8558-027913746FA9}"/>
            </a:ext>
          </a:extLst>
        </xdr:cNvPr>
        <xdr:cNvSpPr txBox="1"/>
      </xdr:nvSpPr>
      <xdr:spPr>
        <a:xfrm>
          <a:off x="5938520" y="6880860"/>
          <a:ext cx="46482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7A60969-6C1A-4BF1-B4AB-99576E0371AA}" type="TxLink">
            <a:rPr lang="en-US" sz="1100" b="0" i="0" u="none" strike="noStrike" baseline="0">
              <a:solidFill>
                <a:srgbClr val="000000"/>
              </a:solidFill>
              <a:latin typeface="Calibri"/>
              <a:ea typeface="Calibri"/>
              <a:cs typeface="Calibri"/>
            </a:rPr>
            <a:pPr marL="0" indent="0" algn="l"/>
            <a:t>21%</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11</xdr:col>
      <xdr:colOff>530860</xdr:colOff>
      <xdr:row>37</xdr:row>
      <xdr:rowOff>114300</xdr:rowOff>
    </xdr:from>
    <xdr:to>
      <xdr:col>12</xdr:col>
      <xdr:colOff>386080</xdr:colOff>
      <xdr:row>39</xdr:row>
      <xdr:rowOff>137160</xdr:rowOff>
    </xdr:to>
    <xdr:sp macro="" textlink="'Analysis 2'!AG8">
      <xdr:nvSpPr>
        <xdr:cNvPr id="2121" name="TextBox 2120">
          <a:extLst>
            <a:ext uri="{FF2B5EF4-FFF2-40B4-BE49-F238E27FC236}">
              <a16:creationId xmlns:a16="http://schemas.microsoft.com/office/drawing/2014/main" id="{6DC9D16B-7E7A-4150-BD72-10D3C9DE724D}"/>
            </a:ext>
          </a:extLst>
        </xdr:cNvPr>
        <xdr:cNvSpPr txBox="1"/>
      </xdr:nvSpPr>
      <xdr:spPr>
        <a:xfrm>
          <a:off x="7236460" y="6880860"/>
          <a:ext cx="46482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C0B7F02-4B57-42D6-94F7-0E9361423E17}" type="TxLink">
            <a:rPr lang="en-US" sz="1100" b="0" i="0" u="none" strike="noStrike" baseline="0">
              <a:solidFill>
                <a:srgbClr val="000000"/>
              </a:solidFill>
              <a:latin typeface="Calibri"/>
              <a:ea typeface="Calibri"/>
              <a:cs typeface="Calibri"/>
            </a:rPr>
            <a:pPr marL="0" indent="0" algn="l"/>
            <a:t>28%</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14</xdr:col>
      <xdr:colOff>38100</xdr:colOff>
      <xdr:row>37</xdr:row>
      <xdr:rowOff>114300</xdr:rowOff>
    </xdr:from>
    <xdr:to>
      <xdr:col>14</xdr:col>
      <xdr:colOff>502920</xdr:colOff>
      <xdr:row>39</xdr:row>
      <xdr:rowOff>137160</xdr:rowOff>
    </xdr:to>
    <xdr:sp macro="" textlink="'Analysis 2'!AG9">
      <xdr:nvSpPr>
        <xdr:cNvPr id="2122" name="TextBox 2121">
          <a:extLst>
            <a:ext uri="{FF2B5EF4-FFF2-40B4-BE49-F238E27FC236}">
              <a16:creationId xmlns:a16="http://schemas.microsoft.com/office/drawing/2014/main" id="{0AFC3CF1-5EAD-48F7-832D-80DE0746ECCD}"/>
            </a:ext>
          </a:extLst>
        </xdr:cNvPr>
        <xdr:cNvSpPr txBox="1"/>
      </xdr:nvSpPr>
      <xdr:spPr>
        <a:xfrm>
          <a:off x="8572500" y="6880860"/>
          <a:ext cx="46482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00EBCF4-8D65-410B-89BD-3BC67B26C872}" type="TxLink">
            <a:rPr lang="en-US" sz="1100" b="0" i="0" u="none" strike="noStrike" baseline="0">
              <a:solidFill>
                <a:srgbClr val="000000"/>
              </a:solidFill>
              <a:latin typeface="Calibri"/>
              <a:ea typeface="Calibri"/>
              <a:cs typeface="Calibri"/>
            </a:rPr>
            <a:pPr marL="0" indent="0" algn="l"/>
            <a:t>37%</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6</xdr:col>
      <xdr:colOff>289560</xdr:colOff>
      <xdr:row>27</xdr:row>
      <xdr:rowOff>121920</xdr:rowOff>
    </xdr:from>
    <xdr:to>
      <xdr:col>9</xdr:col>
      <xdr:colOff>213360</xdr:colOff>
      <xdr:row>29</xdr:row>
      <xdr:rowOff>30480</xdr:rowOff>
    </xdr:to>
    <xdr:sp macro="" textlink="Analysis1!Y23">
      <xdr:nvSpPr>
        <xdr:cNvPr id="2123" name="TextBox 2122">
          <a:extLst>
            <a:ext uri="{FF2B5EF4-FFF2-40B4-BE49-F238E27FC236}">
              <a16:creationId xmlns:a16="http://schemas.microsoft.com/office/drawing/2014/main" id="{1EB162D5-2F84-43F8-8410-E78AD2C5D91A}"/>
            </a:ext>
          </a:extLst>
        </xdr:cNvPr>
        <xdr:cNvSpPr txBox="1"/>
      </xdr:nvSpPr>
      <xdr:spPr>
        <a:xfrm>
          <a:off x="3947160" y="5059680"/>
          <a:ext cx="17526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Quaterly view by </a:t>
          </a:r>
          <a:r>
            <a:rPr lang="en-IN" sz="900" b="1" i="0" u="none" strike="noStrike" baseline="0">
              <a:solidFill>
                <a:schemeClr val="tx1"/>
              </a:solidFill>
              <a:latin typeface="Arial" panose="020B0604020202020204" pitchFamily="34" charset="0"/>
              <a:ea typeface="Calibri"/>
              <a:cs typeface="Arial" panose="020B0604020202020204" pitchFamily="34" charset="0"/>
            </a:rPr>
            <a:t>Profit</a:t>
          </a:r>
        </a:p>
      </xdr:txBody>
    </xdr:sp>
    <xdr:clientData/>
  </xdr:twoCellAnchor>
  <xdr:twoCellAnchor>
    <xdr:from>
      <xdr:col>15</xdr:col>
      <xdr:colOff>114300</xdr:colOff>
      <xdr:row>27</xdr:row>
      <xdr:rowOff>0</xdr:rowOff>
    </xdr:from>
    <xdr:to>
      <xdr:col>23</xdr:col>
      <xdr:colOff>266700</xdr:colOff>
      <xdr:row>40</xdr:row>
      <xdr:rowOff>121920</xdr:rowOff>
    </xdr:to>
    <xdr:sp macro="" textlink="">
      <xdr:nvSpPr>
        <xdr:cNvPr id="2124" name="Rectangle: Rounded Corners 2123">
          <a:extLst>
            <a:ext uri="{FF2B5EF4-FFF2-40B4-BE49-F238E27FC236}">
              <a16:creationId xmlns:a16="http://schemas.microsoft.com/office/drawing/2014/main" id="{C9B47001-B1A9-43FE-8B63-F135B2665933}"/>
            </a:ext>
          </a:extLst>
        </xdr:cNvPr>
        <xdr:cNvSpPr/>
      </xdr:nvSpPr>
      <xdr:spPr>
        <a:xfrm>
          <a:off x="9258300" y="4937760"/>
          <a:ext cx="5029200" cy="249936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266700</xdr:colOff>
      <xdr:row>28</xdr:row>
      <xdr:rowOff>0</xdr:rowOff>
    </xdr:from>
    <xdr:to>
      <xdr:col>23</xdr:col>
      <xdr:colOff>197926</xdr:colOff>
      <xdr:row>39</xdr:row>
      <xdr:rowOff>175260</xdr:rowOff>
    </xdr:to>
    <mc:AlternateContent xmlns:mc="http://schemas.openxmlformats.org/markup-compatibility/2006" xmlns:a14="http://schemas.microsoft.com/office/drawing/2010/main">
      <mc:Choice Requires="a14">
        <xdr:graphicFrame macro="">
          <xdr:nvGraphicFramePr>
            <xdr:cNvPr id="2125" name="Region">
              <a:extLst>
                <a:ext uri="{FF2B5EF4-FFF2-40B4-BE49-F238E27FC236}">
                  <a16:creationId xmlns:a16="http://schemas.microsoft.com/office/drawing/2014/main" id="{518B2D0D-E958-4D11-8D02-F38998C1BF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10700" y="5120640"/>
              <a:ext cx="4808026" cy="2186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304800</xdr:colOff>
      <xdr:row>0</xdr:row>
      <xdr:rowOff>129540</xdr:rowOff>
    </xdr:from>
    <xdr:to>
      <xdr:col>7</xdr:col>
      <xdr:colOff>541020</xdr:colOff>
      <xdr:row>2</xdr:row>
      <xdr:rowOff>22860</xdr:rowOff>
    </xdr:to>
    <xdr:sp macro="" textlink="Analysis1!Y23">
      <xdr:nvSpPr>
        <xdr:cNvPr id="2126" name="TextBox 2125">
          <a:extLst>
            <a:ext uri="{FF2B5EF4-FFF2-40B4-BE49-F238E27FC236}">
              <a16:creationId xmlns:a16="http://schemas.microsoft.com/office/drawing/2014/main" id="{57DEC98E-945D-418F-94E2-E3596F02CA4B}"/>
            </a:ext>
          </a:extLst>
        </xdr:cNvPr>
        <xdr:cNvSpPr txBox="1"/>
      </xdr:nvSpPr>
      <xdr:spPr>
        <a:xfrm>
          <a:off x="304800" y="129540"/>
          <a:ext cx="45034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600" b="1" i="0" u="none" strike="noStrike" baseline="0">
              <a:solidFill>
                <a:srgbClr val="81E1E5"/>
              </a:solidFill>
              <a:latin typeface="Arial" panose="020B0604020202020204" pitchFamily="34" charset="0"/>
              <a:ea typeface="Calibri"/>
              <a:cs typeface="Arial" panose="020B0604020202020204" pitchFamily="34" charset="0"/>
            </a:rPr>
            <a:t>Supermart </a:t>
          </a:r>
          <a:r>
            <a:rPr lang="en-IN" sz="1600" b="1" i="0" u="none" strike="noStrike" baseline="0">
              <a:solidFill>
                <a:schemeClr val="tx1"/>
              </a:solidFill>
              <a:latin typeface="Arial" panose="020B0604020202020204" pitchFamily="34" charset="0"/>
              <a:ea typeface="Calibri"/>
              <a:cs typeface="Arial" panose="020B0604020202020204" pitchFamily="34" charset="0"/>
            </a:rPr>
            <a:t>Grocery</a:t>
          </a:r>
          <a:r>
            <a:rPr lang="en-IN" sz="900" b="0" i="0" u="none" strike="noStrike" baseline="0">
              <a:solidFill>
                <a:schemeClr val="tx1"/>
              </a:solidFill>
              <a:latin typeface="Arial" panose="020B0604020202020204" pitchFamily="34" charset="0"/>
              <a:ea typeface="Calibri"/>
              <a:cs typeface="Arial" panose="020B0604020202020204" pitchFamily="34" charset="0"/>
            </a:rPr>
            <a:t> </a:t>
          </a:r>
          <a:r>
            <a:rPr lang="en-IN" sz="1400" b="0" i="0" u="none" strike="noStrike" baseline="0">
              <a:solidFill>
                <a:schemeClr val="tx1"/>
              </a:solidFill>
              <a:latin typeface="Arial" panose="020B0604020202020204" pitchFamily="34" charset="0"/>
              <a:ea typeface="Calibri"/>
              <a:cs typeface="Arial" panose="020B0604020202020204" pitchFamily="34" charset="0"/>
            </a:rPr>
            <a:t>Sales Analytics</a:t>
          </a:r>
          <a:endParaRPr lang="en-IN" sz="900" b="0"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15</xdr:col>
      <xdr:colOff>259080</xdr:colOff>
      <xdr:row>26</xdr:row>
      <xdr:rowOff>152400</xdr:rowOff>
    </xdr:from>
    <xdr:to>
      <xdr:col>17</xdr:col>
      <xdr:colOff>152400</xdr:colOff>
      <xdr:row>28</xdr:row>
      <xdr:rowOff>134778</xdr:rowOff>
    </xdr:to>
    <xdr:sp macro="" textlink="Analysis1!Y23">
      <xdr:nvSpPr>
        <xdr:cNvPr id="17" name="TextBox 16">
          <a:extLst>
            <a:ext uri="{FF2B5EF4-FFF2-40B4-BE49-F238E27FC236}">
              <a16:creationId xmlns:a16="http://schemas.microsoft.com/office/drawing/2014/main" id="{50F97A3A-543A-41D7-81D1-479F7FAD9E87}"/>
            </a:ext>
          </a:extLst>
        </xdr:cNvPr>
        <xdr:cNvSpPr txBox="1"/>
      </xdr:nvSpPr>
      <xdr:spPr>
        <a:xfrm>
          <a:off x="9403080" y="4907280"/>
          <a:ext cx="1112520" cy="348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bg2">
                  <a:lumMod val="50000"/>
                </a:schemeClr>
              </a:solidFill>
              <a:latin typeface="Arial" panose="020B0604020202020204" pitchFamily="34" charset="0"/>
              <a:ea typeface="Calibri"/>
              <a:cs typeface="Arial" panose="020B0604020202020204" pitchFamily="34" charset="0"/>
            </a:rPr>
            <a:t>Filter by Region</a:t>
          </a:r>
        </a:p>
      </xdr:txBody>
    </xdr:sp>
    <xdr:clientData/>
  </xdr:twoCellAnchor>
  <xdr:twoCellAnchor>
    <xdr:from>
      <xdr:col>9</xdr:col>
      <xdr:colOff>335280</xdr:colOff>
      <xdr:row>15</xdr:row>
      <xdr:rowOff>137160</xdr:rowOff>
    </xdr:from>
    <xdr:to>
      <xdr:col>11</xdr:col>
      <xdr:colOff>236220</xdr:colOff>
      <xdr:row>17</xdr:row>
      <xdr:rowOff>20478</xdr:rowOff>
    </xdr:to>
    <xdr:sp macro="" textlink="Analysis1!Y23">
      <xdr:nvSpPr>
        <xdr:cNvPr id="32" name="TextBox 31">
          <a:extLst>
            <a:ext uri="{FF2B5EF4-FFF2-40B4-BE49-F238E27FC236}">
              <a16:creationId xmlns:a16="http://schemas.microsoft.com/office/drawing/2014/main" id="{6C488597-BDE6-458F-A2C9-46BC0E292673}"/>
            </a:ext>
          </a:extLst>
        </xdr:cNvPr>
        <xdr:cNvSpPr txBox="1"/>
      </xdr:nvSpPr>
      <xdr:spPr>
        <a:xfrm>
          <a:off x="5821680" y="2880360"/>
          <a:ext cx="1120140" cy="249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bg2">
                  <a:lumMod val="50000"/>
                </a:schemeClr>
              </a:solidFill>
              <a:latin typeface="Arial" panose="020B0604020202020204" pitchFamily="34" charset="0"/>
              <a:ea typeface="Calibri"/>
              <a:cs typeface="Arial" panose="020B0604020202020204" pitchFamily="34" charset="0"/>
            </a:rPr>
            <a:t>Filter by Month</a:t>
          </a:r>
        </a:p>
      </xdr:txBody>
    </xdr:sp>
    <xdr:clientData/>
  </xdr:twoCellAnchor>
  <xdr:twoCellAnchor>
    <xdr:from>
      <xdr:col>15</xdr:col>
      <xdr:colOff>30480</xdr:colOff>
      <xdr:row>0</xdr:row>
      <xdr:rowOff>68580</xdr:rowOff>
    </xdr:from>
    <xdr:to>
      <xdr:col>16</xdr:col>
      <xdr:colOff>518160</xdr:colOff>
      <xdr:row>1</xdr:row>
      <xdr:rowOff>140040</xdr:rowOff>
    </xdr:to>
    <xdr:sp macro="[0]!Clearfilter1" textlink="">
      <xdr:nvSpPr>
        <xdr:cNvPr id="34" name="Rectangle: Rounded Corners 33">
          <a:extLst>
            <a:ext uri="{FF2B5EF4-FFF2-40B4-BE49-F238E27FC236}">
              <a16:creationId xmlns:a16="http://schemas.microsoft.com/office/drawing/2014/main" id="{FB60F397-886E-40B0-B23D-E2ECDDB030F1}"/>
            </a:ext>
          </a:extLst>
        </xdr:cNvPr>
        <xdr:cNvSpPr/>
      </xdr:nvSpPr>
      <xdr:spPr>
        <a:xfrm>
          <a:off x="9174480" y="68580"/>
          <a:ext cx="1097280" cy="254340"/>
        </a:xfrm>
        <a:prstGeom prst="roundRect">
          <a:avLst>
            <a:gd name="adj" fmla="val 4582"/>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Clear</a:t>
          </a:r>
          <a:r>
            <a:rPr lang="en-IN" sz="1100" baseline="0"/>
            <a:t> Filter</a:t>
          </a:r>
          <a:endParaRPr lang="en-IN" sz="1100"/>
        </a:p>
      </xdr:txBody>
    </xdr:sp>
    <xdr:clientData/>
  </xdr:twoCellAnchor>
  <xdr:twoCellAnchor>
    <xdr:from>
      <xdr:col>9</xdr:col>
      <xdr:colOff>182880</xdr:colOff>
      <xdr:row>0</xdr:row>
      <xdr:rowOff>68580</xdr:rowOff>
    </xdr:from>
    <xdr:to>
      <xdr:col>11</xdr:col>
      <xdr:colOff>15240</xdr:colOff>
      <xdr:row>1</xdr:row>
      <xdr:rowOff>137160</xdr:rowOff>
    </xdr:to>
    <xdr:sp macro="" textlink="">
      <xdr:nvSpPr>
        <xdr:cNvPr id="38" name="Rectangle: Rounded Corners 37">
          <a:extLst>
            <a:ext uri="{FF2B5EF4-FFF2-40B4-BE49-F238E27FC236}">
              <a16:creationId xmlns:a16="http://schemas.microsoft.com/office/drawing/2014/main" id="{782D5FEE-3269-DABC-AEC5-E1A9231FB8D2}"/>
            </a:ext>
          </a:extLst>
        </xdr:cNvPr>
        <xdr:cNvSpPr/>
      </xdr:nvSpPr>
      <xdr:spPr>
        <a:xfrm>
          <a:off x="5669280" y="68580"/>
          <a:ext cx="1051560" cy="251460"/>
        </a:xfrm>
        <a:prstGeom prst="roundRect">
          <a:avLst/>
        </a:prstGeom>
        <a:solidFill>
          <a:srgbClr val="81E1E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bg1">
                  <a:lumMod val="95000"/>
                </a:schemeClr>
              </a:solidFill>
            </a:rPr>
            <a:t>Time Analysis</a:t>
          </a:r>
        </a:p>
      </xdr:txBody>
    </xdr:sp>
    <xdr:clientData/>
  </xdr:twoCellAnchor>
  <xdr:twoCellAnchor>
    <xdr:from>
      <xdr:col>11</xdr:col>
      <xdr:colOff>175260</xdr:colOff>
      <xdr:row>0</xdr:row>
      <xdr:rowOff>68580</xdr:rowOff>
    </xdr:from>
    <xdr:to>
      <xdr:col>13</xdr:col>
      <xdr:colOff>213360</xdr:colOff>
      <xdr:row>1</xdr:row>
      <xdr:rowOff>137160</xdr:rowOff>
    </xdr:to>
    <xdr:sp macro="" textlink="">
      <xdr:nvSpPr>
        <xdr:cNvPr id="43" name="Rectangle: Rounded Corners 42">
          <a:hlinkClick xmlns:r="http://schemas.openxmlformats.org/officeDocument/2006/relationships" r:id="rId12" tooltip="Next dashboard"/>
          <a:extLst>
            <a:ext uri="{FF2B5EF4-FFF2-40B4-BE49-F238E27FC236}">
              <a16:creationId xmlns:a16="http://schemas.microsoft.com/office/drawing/2014/main" id="{BE04879D-F9BE-4D6C-823C-2D8838F5DEE6}"/>
            </a:ext>
          </a:extLst>
        </xdr:cNvPr>
        <xdr:cNvSpPr/>
      </xdr:nvSpPr>
      <xdr:spPr>
        <a:xfrm>
          <a:off x="6880860" y="68580"/>
          <a:ext cx="1257300" cy="251460"/>
        </a:xfrm>
        <a:prstGeom prst="round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lumMod val="85000"/>
                  <a:lumOff val="15000"/>
                </a:schemeClr>
              </a:solidFill>
            </a:rPr>
            <a:t>Detail</a:t>
          </a:r>
          <a:r>
            <a:rPr lang="en-IN" sz="1100" baseline="0">
              <a:solidFill>
                <a:schemeClr val="tx1">
                  <a:lumMod val="85000"/>
                  <a:lumOff val="15000"/>
                </a:schemeClr>
              </a:solidFill>
            </a:rPr>
            <a:t> Dashboard</a:t>
          </a:r>
          <a:endParaRPr lang="en-IN" sz="1100">
            <a:solidFill>
              <a:schemeClr val="tx1">
                <a:lumMod val="85000"/>
                <a:lumOff val="15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0.05177</cdr:x>
      <cdr:y>0</cdr:y>
    </cdr:from>
    <cdr:to>
      <cdr:x>0.70365</cdr:x>
      <cdr:y>0.1675</cdr:y>
    </cdr:to>
    <cdr:sp macro="" textlink="Analysis1!$F$22">
      <cdr:nvSpPr>
        <cdr:cNvPr id="2" name="TextBox 58">
          <a:extLst xmlns:a="http://schemas.openxmlformats.org/drawingml/2006/main">
            <a:ext uri="{FF2B5EF4-FFF2-40B4-BE49-F238E27FC236}">
              <a16:creationId xmlns:a16="http://schemas.microsoft.com/office/drawing/2014/main" id="{B332CE64-42D4-4B43-8220-035427D8CF56}"/>
            </a:ext>
          </a:extLst>
        </cdr:cNvPr>
        <cdr:cNvSpPr txBox="1"/>
      </cdr:nvSpPr>
      <cdr:spPr>
        <a:xfrm xmlns:a="http://schemas.openxmlformats.org/drawingml/2006/main">
          <a:off x="248920" y="0"/>
          <a:ext cx="3134360" cy="2540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B1766134-1884-4AD6-805D-ED4EA7C0E724}" type="TxLink">
            <a:rPr lang="en-US" sz="1100" b="0" i="0" u="none" strike="noStrike" baseline="0">
              <a:solidFill>
                <a:srgbClr val="000000"/>
              </a:solidFill>
              <a:latin typeface="Calibri"/>
              <a:ea typeface="Calibri"/>
              <a:cs typeface="Calibri"/>
            </a:rPr>
            <a:pPr marL="0" indent="0" algn="l"/>
            <a:t> of  Revenue come from the highlighted years</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cdr:txBody>
    </cdr:sp>
  </cdr:relSizeAnchor>
  <cdr:relSizeAnchor xmlns:cdr="http://schemas.openxmlformats.org/drawingml/2006/chartDrawing">
    <cdr:from>
      <cdr:x>0.08822</cdr:x>
      <cdr:y>0.13065</cdr:y>
    </cdr:from>
    <cdr:to>
      <cdr:x>0.24564</cdr:x>
      <cdr:y>0.27638</cdr:y>
    </cdr:to>
    <cdr:sp macro="" textlink="Analysis1!$E$16">
      <cdr:nvSpPr>
        <cdr:cNvPr id="3" name="TextBox 58">
          <a:extLst xmlns:a="http://schemas.openxmlformats.org/drawingml/2006/main">
            <a:ext uri="{FF2B5EF4-FFF2-40B4-BE49-F238E27FC236}">
              <a16:creationId xmlns:a16="http://schemas.microsoft.com/office/drawing/2014/main" id="{B332CE64-42D4-4B43-8220-035427D8CF56}"/>
            </a:ext>
          </a:extLst>
        </cdr:cNvPr>
        <cdr:cNvSpPr txBox="1"/>
      </cdr:nvSpPr>
      <cdr:spPr>
        <a:xfrm xmlns:a="http://schemas.openxmlformats.org/drawingml/2006/main">
          <a:off x="424180" y="198120"/>
          <a:ext cx="756920" cy="22098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8F52F403-36F5-49C6-B27C-240FE0E42870}" type="TxLink">
            <a:rPr lang="en-US" sz="1100" b="1" i="0" u="none" strike="noStrike" baseline="0">
              <a:solidFill>
                <a:schemeClr val="tx1">
                  <a:lumMod val="65000"/>
                  <a:lumOff val="35000"/>
                </a:schemeClr>
              </a:solidFill>
              <a:latin typeface="Calibri"/>
              <a:ea typeface="Calibri"/>
              <a:cs typeface="Calibri"/>
            </a:rPr>
            <a:pPr marL="0" indent="0" algn="l"/>
            <a:t>3.74 M</a:t>
          </a:fld>
          <a:endParaRPr lang="en-IN" sz="1400" b="1" i="0" u="none" strike="noStrike" baseline="0">
            <a:solidFill>
              <a:schemeClr val="tx1">
                <a:lumMod val="65000"/>
                <a:lumOff val="35000"/>
              </a:schemeClr>
            </a:solidFill>
            <a:latin typeface="Arial" panose="020B0604020202020204" pitchFamily="34" charset="0"/>
            <a:ea typeface="Calibri"/>
            <a:cs typeface="Arial" panose="020B0604020202020204" pitchFamily="34" charset="0"/>
          </a:endParaRPr>
        </a:p>
      </cdr:txBody>
    </cdr:sp>
  </cdr:relSizeAnchor>
  <cdr:relSizeAnchor xmlns:cdr="http://schemas.openxmlformats.org/drawingml/2006/chartDrawing">
    <cdr:from>
      <cdr:x>0.09297</cdr:x>
      <cdr:y>0.23116</cdr:y>
    </cdr:from>
    <cdr:to>
      <cdr:x>0.38352</cdr:x>
      <cdr:y>0.38191</cdr:y>
    </cdr:to>
    <cdr:sp macro="" textlink="Analysis1!$E$15">
      <cdr:nvSpPr>
        <cdr:cNvPr id="4" name="TextBox 58">
          <a:extLst xmlns:a="http://schemas.openxmlformats.org/drawingml/2006/main">
            <a:ext uri="{FF2B5EF4-FFF2-40B4-BE49-F238E27FC236}">
              <a16:creationId xmlns:a16="http://schemas.microsoft.com/office/drawing/2014/main" id="{44035DAA-6DAC-56D4-B07D-E32C66C542E1}"/>
            </a:ext>
          </a:extLst>
        </cdr:cNvPr>
        <cdr:cNvSpPr txBox="1"/>
      </cdr:nvSpPr>
      <cdr:spPr>
        <a:xfrm xmlns:a="http://schemas.openxmlformats.org/drawingml/2006/main">
          <a:off x="447040" y="350520"/>
          <a:ext cx="1397000" cy="2286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7B3EC445-CB76-4573-882A-34123B293F17}" type="TxLink">
            <a:rPr lang="en-US" sz="1100" b="0" i="0" u="none" strike="noStrike" baseline="0">
              <a:solidFill>
                <a:srgbClr val="000000"/>
              </a:solidFill>
              <a:latin typeface="Calibri"/>
              <a:ea typeface="Calibri"/>
              <a:cs typeface="Calibri"/>
            </a:rPr>
            <a:pPr marL="0" indent="0" algn="l"/>
            <a:t>Average Revenue</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228600</xdr:colOff>
      <xdr:row>18</xdr:row>
      <xdr:rowOff>91440</xdr:rowOff>
    </xdr:from>
    <xdr:to>
      <xdr:col>8</xdr:col>
      <xdr:colOff>99060</xdr:colOff>
      <xdr:row>38</xdr:row>
      <xdr:rowOff>129540</xdr:rowOff>
    </xdr:to>
    <xdr:sp macro="" textlink="">
      <xdr:nvSpPr>
        <xdr:cNvPr id="40" name="Rectangle: Rounded Corners 39">
          <a:extLst>
            <a:ext uri="{FF2B5EF4-FFF2-40B4-BE49-F238E27FC236}">
              <a16:creationId xmlns:a16="http://schemas.microsoft.com/office/drawing/2014/main" id="{E05A9233-1B2A-40E7-A728-E0B99D5C6ADA}"/>
            </a:ext>
          </a:extLst>
        </xdr:cNvPr>
        <xdr:cNvSpPr/>
      </xdr:nvSpPr>
      <xdr:spPr>
        <a:xfrm>
          <a:off x="228600" y="3383280"/>
          <a:ext cx="4747260" cy="369570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z</a:t>
          </a:r>
        </a:p>
      </xdr:txBody>
    </xdr:sp>
    <xdr:clientData/>
  </xdr:twoCellAnchor>
  <xdr:twoCellAnchor>
    <xdr:from>
      <xdr:col>0</xdr:col>
      <xdr:colOff>236220</xdr:colOff>
      <xdr:row>3</xdr:row>
      <xdr:rowOff>0</xdr:rowOff>
    </xdr:from>
    <xdr:to>
      <xdr:col>11</xdr:col>
      <xdr:colOff>525780</xdr:colOff>
      <xdr:row>17</xdr:row>
      <xdr:rowOff>127687</xdr:rowOff>
    </xdr:to>
    <xdr:sp macro="" textlink="">
      <xdr:nvSpPr>
        <xdr:cNvPr id="5" name="Rectangle: Rounded Corners 4">
          <a:extLst>
            <a:ext uri="{FF2B5EF4-FFF2-40B4-BE49-F238E27FC236}">
              <a16:creationId xmlns:a16="http://schemas.microsoft.com/office/drawing/2014/main" id="{CE777CC3-206F-4E6A-870A-ABA48599DC3F}"/>
            </a:ext>
          </a:extLst>
        </xdr:cNvPr>
        <xdr:cNvSpPr/>
      </xdr:nvSpPr>
      <xdr:spPr>
        <a:xfrm>
          <a:off x="236220" y="548640"/>
          <a:ext cx="6995160" cy="2688007"/>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266701</xdr:colOff>
      <xdr:row>2</xdr:row>
      <xdr:rowOff>129540</xdr:rowOff>
    </xdr:from>
    <xdr:to>
      <xdr:col>23</xdr:col>
      <xdr:colOff>228601</xdr:colOff>
      <xdr:row>17</xdr:row>
      <xdr:rowOff>60300</xdr:rowOff>
    </xdr:to>
    <xdr:sp macro="" textlink="">
      <xdr:nvSpPr>
        <xdr:cNvPr id="4" name="Rectangle: Rounded Corners 3">
          <a:extLst>
            <a:ext uri="{FF2B5EF4-FFF2-40B4-BE49-F238E27FC236}">
              <a16:creationId xmlns:a16="http://schemas.microsoft.com/office/drawing/2014/main" id="{B9990A78-58D8-4FFC-AD61-AECA25C013F0}"/>
            </a:ext>
          </a:extLst>
        </xdr:cNvPr>
        <xdr:cNvSpPr/>
      </xdr:nvSpPr>
      <xdr:spPr>
        <a:xfrm>
          <a:off x="9410701" y="495300"/>
          <a:ext cx="4838700" cy="267396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0</xdr:row>
      <xdr:rowOff>129540</xdr:rowOff>
    </xdr:from>
    <xdr:to>
      <xdr:col>7</xdr:col>
      <xdr:colOff>541020</xdr:colOff>
      <xdr:row>2</xdr:row>
      <xdr:rowOff>22860</xdr:rowOff>
    </xdr:to>
    <xdr:sp macro="" textlink="Analysis1!Y23">
      <xdr:nvSpPr>
        <xdr:cNvPr id="6183" name="TextBox 6182">
          <a:extLst>
            <a:ext uri="{FF2B5EF4-FFF2-40B4-BE49-F238E27FC236}">
              <a16:creationId xmlns:a16="http://schemas.microsoft.com/office/drawing/2014/main" id="{6F3FCCC4-A258-4292-92C2-90F5E591107B}"/>
            </a:ext>
          </a:extLst>
        </xdr:cNvPr>
        <xdr:cNvSpPr txBox="1"/>
      </xdr:nvSpPr>
      <xdr:spPr>
        <a:xfrm>
          <a:off x="304800" y="129540"/>
          <a:ext cx="45034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600" b="1" i="0" u="none" strike="noStrike" baseline="0">
              <a:solidFill>
                <a:srgbClr val="81E1E5"/>
              </a:solidFill>
              <a:latin typeface="Arial" panose="020B0604020202020204" pitchFamily="34" charset="0"/>
              <a:ea typeface="Calibri"/>
              <a:cs typeface="Arial" panose="020B0604020202020204" pitchFamily="34" charset="0"/>
            </a:rPr>
            <a:t>Supermart </a:t>
          </a:r>
          <a:r>
            <a:rPr lang="en-IN" sz="1600" b="1" i="0" u="none" strike="noStrike" baseline="0">
              <a:solidFill>
                <a:schemeClr val="tx1"/>
              </a:solidFill>
              <a:latin typeface="Arial" panose="020B0604020202020204" pitchFamily="34" charset="0"/>
              <a:ea typeface="Calibri"/>
              <a:cs typeface="Arial" panose="020B0604020202020204" pitchFamily="34" charset="0"/>
            </a:rPr>
            <a:t>Grocery</a:t>
          </a:r>
          <a:r>
            <a:rPr lang="en-IN" sz="900" b="0" i="0" u="none" strike="noStrike" baseline="0">
              <a:solidFill>
                <a:schemeClr val="tx1"/>
              </a:solidFill>
              <a:latin typeface="Arial" panose="020B0604020202020204" pitchFamily="34" charset="0"/>
              <a:ea typeface="Calibri"/>
              <a:cs typeface="Arial" panose="020B0604020202020204" pitchFamily="34" charset="0"/>
            </a:rPr>
            <a:t> </a:t>
          </a:r>
          <a:r>
            <a:rPr lang="en-IN" sz="1400" b="0" i="0" u="none" strike="noStrike" baseline="0">
              <a:solidFill>
                <a:schemeClr val="tx1"/>
              </a:solidFill>
              <a:latin typeface="Arial" panose="020B0604020202020204" pitchFamily="34" charset="0"/>
              <a:ea typeface="Calibri"/>
              <a:cs typeface="Arial" panose="020B0604020202020204" pitchFamily="34" charset="0"/>
            </a:rPr>
            <a:t>Sales Analytics</a:t>
          </a:r>
          <a:endParaRPr lang="en-IN" sz="900" b="0" i="0" u="none" strike="noStrike" baseline="0">
            <a:solidFill>
              <a:schemeClr val="tx1"/>
            </a:solidFill>
            <a:latin typeface="Arial" panose="020B0604020202020204" pitchFamily="34" charset="0"/>
            <a:ea typeface="Calibri"/>
            <a:cs typeface="Arial" panose="020B0604020202020204" pitchFamily="34" charset="0"/>
          </a:endParaRPr>
        </a:p>
      </xdr:txBody>
    </xdr:sp>
    <xdr:clientData/>
  </xdr:twoCellAnchor>
  <xdr:twoCellAnchor>
    <xdr:from>
      <xdr:col>15</xdr:col>
      <xdr:colOff>365760</xdr:colOff>
      <xdr:row>4</xdr:row>
      <xdr:rowOff>74044</xdr:rowOff>
    </xdr:from>
    <xdr:to>
      <xdr:col>19</xdr:col>
      <xdr:colOff>550843</xdr:colOff>
      <xdr:row>16</xdr:row>
      <xdr:rowOff>175259</xdr:rowOff>
    </xdr:to>
    <xdr:graphicFrame macro="">
      <xdr:nvGraphicFramePr>
        <xdr:cNvPr id="2" name="Chart 1">
          <a:extLst>
            <a:ext uri="{FF2B5EF4-FFF2-40B4-BE49-F238E27FC236}">
              <a16:creationId xmlns:a16="http://schemas.microsoft.com/office/drawing/2014/main" id="{21CD6541-18D9-48D4-863A-6567EE0A9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266700</xdr:colOff>
      <xdr:row>4</xdr:row>
      <xdr:rowOff>83820</xdr:rowOff>
    </xdr:from>
    <xdr:to>
      <xdr:col>6</xdr:col>
      <xdr:colOff>335280</xdr:colOff>
      <xdr:row>17</xdr:row>
      <xdr:rowOff>99060</xdr:rowOff>
    </xdr:to>
    <xdr:graphicFrame macro="">
      <xdr:nvGraphicFramePr>
        <xdr:cNvPr id="3" name="Chart 2">
          <a:extLst>
            <a:ext uri="{FF2B5EF4-FFF2-40B4-BE49-F238E27FC236}">
              <a16:creationId xmlns:a16="http://schemas.microsoft.com/office/drawing/2014/main" id="{24A39274-7F38-4204-90F9-1B7DAC049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304800</xdr:colOff>
      <xdr:row>3</xdr:row>
      <xdr:rowOff>15240</xdr:rowOff>
    </xdr:from>
    <xdr:to>
      <xdr:col>7</xdr:col>
      <xdr:colOff>541020</xdr:colOff>
      <xdr:row>4</xdr:row>
      <xdr:rowOff>91440</xdr:rowOff>
    </xdr:to>
    <xdr:sp macro="" textlink="Analysis1!Y23">
      <xdr:nvSpPr>
        <xdr:cNvPr id="6" name="TextBox 5">
          <a:extLst>
            <a:ext uri="{FF2B5EF4-FFF2-40B4-BE49-F238E27FC236}">
              <a16:creationId xmlns:a16="http://schemas.microsoft.com/office/drawing/2014/main" id="{0FA9C25B-3346-429B-B6B5-20E70DB8EE86}"/>
            </a:ext>
          </a:extLst>
        </xdr:cNvPr>
        <xdr:cNvSpPr txBox="1"/>
      </xdr:nvSpPr>
      <xdr:spPr>
        <a:xfrm>
          <a:off x="304800" y="563880"/>
          <a:ext cx="45034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Top-5 Profitable </a:t>
          </a:r>
          <a:r>
            <a:rPr lang="en-IN" sz="900" b="1" i="0" u="none" strike="noStrike" baseline="0">
              <a:solidFill>
                <a:schemeClr val="tx1"/>
              </a:solidFill>
              <a:latin typeface="Arial" panose="020B0604020202020204" pitchFamily="34" charset="0"/>
              <a:ea typeface="Calibri"/>
              <a:cs typeface="Arial" panose="020B0604020202020204" pitchFamily="34" charset="0"/>
            </a:rPr>
            <a:t>Products Sub Category</a:t>
          </a:r>
        </a:p>
      </xdr:txBody>
    </xdr:sp>
    <xdr:clientData/>
  </xdr:twoCellAnchor>
  <xdr:twoCellAnchor>
    <xdr:from>
      <xdr:col>15</xdr:col>
      <xdr:colOff>319176</xdr:colOff>
      <xdr:row>3</xdr:row>
      <xdr:rowOff>17436</xdr:rowOff>
    </xdr:from>
    <xdr:to>
      <xdr:col>23</xdr:col>
      <xdr:colOff>322513</xdr:colOff>
      <xdr:row>4</xdr:row>
      <xdr:rowOff>91440</xdr:rowOff>
    </xdr:to>
    <xdr:sp macro="" textlink="Analysis1!Y23">
      <xdr:nvSpPr>
        <xdr:cNvPr id="9" name="TextBox 8">
          <a:extLst>
            <a:ext uri="{FF2B5EF4-FFF2-40B4-BE49-F238E27FC236}">
              <a16:creationId xmlns:a16="http://schemas.microsoft.com/office/drawing/2014/main" id="{EA446BC6-A6F4-4CA0-BCBD-F4EC9EB4074C}"/>
            </a:ext>
          </a:extLst>
        </xdr:cNvPr>
        <xdr:cNvSpPr txBox="1"/>
      </xdr:nvSpPr>
      <xdr:spPr>
        <a:xfrm>
          <a:off x="9463176" y="566076"/>
          <a:ext cx="4880137" cy="256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Top-3 Profitable </a:t>
          </a:r>
          <a:r>
            <a:rPr lang="en-IN" sz="900" b="1" i="0" u="none" strike="noStrike" baseline="0">
              <a:solidFill>
                <a:schemeClr val="tx1"/>
              </a:solidFill>
              <a:latin typeface="Arial" panose="020B0604020202020204" pitchFamily="34" charset="0"/>
              <a:ea typeface="Calibri"/>
              <a:cs typeface="Arial" panose="020B0604020202020204" pitchFamily="34" charset="0"/>
            </a:rPr>
            <a:t>Products Category</a:t>
          </a:r>
        </a:p>
      </xdr:txBody>
    </xdr:sp>
    <xdr:clientData/>
  </xdr:twoCellAnchor>
  <xdr:twoCellAnchor>
    <xdr:from>
      <xdr:col>7</xdr:col>
      <xdr:colOff>114300</xdr:colOff>
      <xdr:row>6</xdr:row>
      <xdr:rowOff>137160</xdr:rowOff>
    </xdr:from>
    <xdr:to>
      <xdr:col>10</xdr:col>
      <xdr:colOff>297180</xdr:colOff>
      <xdr:row>16</xdr:row>
      <xdr:rowOff>91440</xdr:rowOff>
    </xdr:to>
    <xdr:graphicFrame macro="">
      <xdr:nvGraphicFramePr>
        <xdr:cNvPr id="10" name="Chart 9">
          <a:extLst>
            <a:ext uri="{FF2B5EF4-FFF2-40B4-BE49-F238E27FC236}">
              <a16:creationId xmlns:a16="http://schemas.microsoft.com/office/drawing/2014/main" id="{F2D488FC-A76A-42C1-A546-1F78C3DBC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404000</xdr:colOff>
      <xdr:row>6</xdr:row>
      <xdr:rowOff>116716</xdr:rowOff>
    </xdr:from>
    <xdr:to>
      <xdr:col>22</xdr:col>
      <xdr:colOff>207520</xdr:colOff>
      <xdr:row>16</xdr:row>
      <xdr:rowOff>129540</xdr:rowOff>
    </xdr:to>
    <xdr:graphicFrame macro="">
      <xdr:nvGraphicFramePr>
        <xdr:cNvPr id="11" name="Chart 10">
          <a:extLst>
            <a:ext uri="{FF2B5EF4-FFF2-40B4-BE49-F238E27FC236}">
              <a16:creationId xmlns:a16="http://schemas.microsoft.com/office/drawing/2014/main" id="{B362EE73-1C50-46B7-9631-03332C55C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xdr:colOff>
      <xdr:row>8</xdr:row>
      <xdr:rowOff>144780</xdr:rowOff>
    </xdr:from>
    <xdr:to>
      <xdr:col>9</xdr:col>
      <xdr:colOff>411480</xdr:colOff>
      <xdr:row>14</xdr:row>
      <xdr:rowOff>60960</xdr:rowOff>
    </xdr:to>
    <xdr:sp macro="" textlink="">
      <xdr:nvSpPr>
        <xdr:cNvPr id="12" name="Oval 11">
          <a:extLst>
            <a:ext uri="{FF2B5EF4-FFF2-40B4-BE49-F238E27FC236}">
              <a16:creationId xmlns:a16="http://schemas.microsoft.com/office/drawing/2014/main" id="{3ED49C18-96FE-AB84-47C0-2295C3D3BE19}"/>
            </a:ext>
          </a:extLst>
        </xdr:cNvPr>
        <xdr:cNvSpPr/>
      </xdr:nvSpPr>
      <xdr:spPr>
        <a:xfrm>
          <a:off x="4884420" y="1607820"/>
          <a:ext cx="1013460" cy="101346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121920</xdr:colOff>
      <xdr:row>8</xdr:row>
      <xdr:rowOff>175260</xdr:rowOff>
    </xdr:from>
    <xdr:to>
      <xdr:col>21</xdr:col>
      <xdr:colOff>525780</xdr:colOff>
      <xdr:row>14</xdr:row>
      <xdr:rowOff>91440</xdr:rowOff>
    </xdr:to>
    <xdr:sp macro="" textlink="">
      <xdr:nvSpPr>
        <xdr:cNvPr id="13" name="Oval 12">
          <a:extLst>
            <a:ext uri="{FF2B5EF4-FFF2-40B4-BE49-F238E27FC236}">
              <a16:creationId xmlns:a16="http://schemas.microsoft.com/office/drawing/2014/main" id="{ADA7F90B-749B-46A2-8AD7-3A8706C6A2E0}"/>
            </a:ext>
          </a:extLst>
        </xdr:cNvPr>
        <xdr:cNvSpPr/>
      </xdr:nvSpPr>
      <xdr:spPr>
        <a:xfrm>
          <a:off x="12313920" y="1638300"/>
          <a:ext cx="1013460" cy="101346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472440</xdr:colOff>
      <xdr:row>4</xdr:row>
      <xdr:rowOff>22860</xdr:rowOff>
    </xdr:from>
    <xdr:to>
      <xdr:col>11</xdr:col>
      <xdr:colOff>548640</xdr:colOff>
      <xdr:row>6</xdr:row>
      <xdr:rowOff>175260</xdr:rowOff>
    </xdr:to>
    <xdr:sp macro="" textlink="Analysis1!Y23">
      <xdr:nvSpPr>
        <xdr:cNvPr id="14" name="TextBox 13">
          <a:extLst>
            <a:ext uri="{FF2B5EF4-FFF2-40B4-BE49-F238E27FC236}">
              <a16:creationId xmlns:a16="http://schemas.microsoft.com/office/drawing/2014/main" id="{6E62BCB9-4B79-4F03-993E-AA54C064AFB6}"/>
            </a:ext>
          </a:extLst>
        </xdr:cNvPr>
        <xdr:cNvSpPr txBox="1"/>
      </xdr:nvSpPr>
      <xdr:spPr>
        <a:xfrm>
          <a:off x="4739640" y="754380"/>
          <a:ext cx="251460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Profit Share of the </a:t>
          </a:r>
        </a:p>
        <a:p>
          <a:pPr marL="0" indent="0" algn="l"/>
          <a:r>
            <a:rPr lang="en-IN" sz="1000" b="1" i="0" u="none" strike="noStrike" baseline="0">
              <a:solidFill>
                <a:srgbClr val="81E1E5"/>
              </a:solidFill>
              <a:latin typeface="Arial" panose="020B0604020202020204" pitchFamily="34" charset="0"/>
              <a:ea typeface="Calibri"/>
              <a:cs typeface="Arial" panose="020B0604020202020204" pitchFamily="34" charset="0"/>
            </a:rPr>
            <a:t>Top-5</a:t>
          </a:r>
          <a:r>
            <a:rPr lang="en-IN" sz="900" b="0" i="0" u="none" strike="noStrike" baseline="0">
              <a:solidFill>
                <a:schemeClr val="tx1"/>
              </a:solidFill>
              <a:latin typeface="Arial" panose="020B0604020202020204" pitchFamily="34" charset="0"/>
              <a:ea typeface="Calibri"/>
              <a:cs typeface="Arial" panose="020B0604020202020204" pitchFamily="34" charset="0"/>
            </a:rPr>
            <a:t> products sub category vs. </a:t>
          </a:r>
          <a:r>
            <a:rPr lang="en-IN" sz="1000" b="1" i="0" u="none" strike="noStrike" baseline="0">
              <a:solidFill>
                <a:schemeClr val="bg2">
                  <a:lumMod val="50000"/>
                </a:schemeClr>
              </a:solidFill>
              <a:latin typeface="Arial" panose="020B0604020202020204" pitchFamily="34" charset="0"/>
              <a:ea typeface="Calibri"/>
              <a:cs typeface="Arial" panose="020B0604020202020204" pitchFamily="34" charset="0"/>
            </a:rPr>
            <a:t>Others</a:t>
          </a:r>
          <a:endParaRPr lang="en-IN" sz="900" b="1" i="0" u="none" strike="noStrike" baseline="0">
            <a:solidFill>
              <a:schemeClr val="bg2">
                <a:lumMod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10</xdr:col>
      <xdr:colOff>198120</xdr:colOff>
      <xdr:row>7</xdr:row>
      <xdr:rowOff>175260</xdr:rowOff>
    </xdr:from>
    <xdr:to>
      <xdr:col>11</xdr:col>
      <xdr:colOff>236220</xdr:colOff>
      <xdr:row>9</xdr:row>
      <xdr:rowOff>68580</xdr:rowOff>
    </xdr:to>
    <xdr:sp macro="" textlink="Analysis1!Y23">
      <xdr:nvSpPr>
        <xdr:cNvPr id="15" name="TextBox 14">
          <a:extLst>
            <a:ext uri="{FF2B5EF4-FFF2-40B4-BE49-F238E27FC236}">
              <a16:creationId xmlns:a16="http://schemas.microsoft.com/office/drawing/2014/main" id="{7F635AF7-0450-45C9-B290-C08D4B308C7B}"/>
            </a:ext>
          </a:extLst>
        </xdr:cNvPr>
        <xdr:cNvSpPr txBox="1"/>
      </xdr:nvSpPr>
      <xdr:spPr>
        <a:xfrm>
          <a:off x="6294120" y="1455420"/>
          <a:ext cx="6477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000" b="1" i="0" u="none" strike="noStrike" baseline="0">
              <a:solidFill>
                <a:srgbClr val="81E1E5"/>
              </a:solidFill>
              <a:latin typeface="Arial" panose="020B0604020202020204" pitchFamily="34" charset="0"/>
              <a:ea typeface="Calibri"/>
              <a:cs typeface="Arial" panose="020B0604020202020204" pitchFamily="34" charset="0"/>
            </a:rPr>
            <a:t>Top-5</a:t>
          </a:r>
        </a:p>
      </xdr:txBody>
    </xdr:sp>
    <xdr:clientData/>
  </xdr:twoCellAnchor>
  <xdr:twoCellAnchor>
    <xdr:from>
      <xdr:col>19</xdr:col>
      <xdr:colOff>571500</xdr:colOff>
      <xdr:row>4</xdr:row>
      <xdr:rowOff>74732</xdr:rowOff>
    </xdr:from>
    <xdr:to>
      <xdr:col>22</xdr:col>
      <xdr:colOff>400225</xdr:colOff>
      <xdr:row>7</xdr:row>
      <xdr:rowOff>45720</xdr:rowOff>
    </xdr:to>
    <xdr:sp macro="" textlink="Analysis1!Y23">
      <xdr:nvSpPr>
        <xdr:cNvPr id="16" name="TextBox 15">
          <a:extLst>
            <a:ext uri="{FF2B5EF4-FFF2-40B4-BE49-F238E27FC236}">
              <a16:creationId xmlns:a16="http://schemas.microsoft.com/office/drawing/2014/main" id="{C022755F-4ACD-438F-A1E0-8A054D52F8B7}"/>
            </a:ext>
          </a:extLst>
        </xdr:cNvPr>
        <xdr:cNvSpPr txBox="1"/>
      </xdr:nvSpPr>
      <xdr:spPr>
        <a:xfrm>
          <a:off x="12153900" y="806252"/>
          <a:ext cx="1657525" cy="519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Profit Share of the </a:t>
          </a:r>
        </a:p>
        <a:p>
          <a:pPr marL="0" indent="0" algn="l"/>
          <a:r>
            <a:rPr lang="en-IN" sz="1000" b="1" i="0" u="none" strike="noStrike" baseline="0">
              <a:solidFill>
                <a:srgbClr val="81E1E5"/>
              </a:solidFill>
              <a:latin typeface="Arial" panose="020B0604020202020204" pitchFamily="34" charset="0"/>
              <a:ea typeface="Calibri"/>
              <a:cs typeface="Arial" panose="020B0604020202020204" pitchFamily="34" charset="0"/>
            </a:rPr>
            <a:t>Top-3</a:t>
          </a:r>
          <a:r>
            <a:rPr lang="en-IN" sz="900" b="0" i="0" u="none" strike="noStrike" baseline="0">
              <a:solidFill>
                <a:schemeClr val="tx1"/>
              </a:solidFill>
              <a:latin typeface="Arial" panose="020B0604020202020204" pitchFamily="34" charset="0"/>
              <a:ea typeface="Calibri"/>
              <a:cs typeface="Arial" panose="020B0604020202020204" pitchFamily="34" charset="0"/>
            </a:rPr>
            <a:t> products category vs. </a:t>
          </a:r>
          <a:r>
            <a:rPr lang="en-IN" sz="1000" b="1" i="0" u="none" strike="noStrike" baseline="0">
              <a:solidFill>
                <a:schemeClr val="bg2">
                  <a:lumMod val="50000"/>
                </a:schemeClr>
              </a:solidFill>
              <a:latin typeface="Arial" panose="020B0604020202020204" pitchFamily="34" charset="0"/>
              <a:ea typeface="Calibri"/>
              <a:cs typeface="Arial" panose="020B0604020202020204" pitchFamily="34" charset="0"/>
            </a:rPr>
            <a:t>Others</a:t>
          </a:r>
          <a:endParaRPr lang="en-IN" sz="900" b="1" i="0" u="none" strike="noStrike" baseline="0">
            <a:solidFill>
              <a:schemeClr val="bg2">
                <a:lumMod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22</xdr:col>
      <xdr:colOff>91440</xdr:colOff>
      <xdr:row>7</xdr:row>
      <xdr:rowOff>175260</xdr:rowOff>
    </xdr:from>
    <xdr:to>
      <xdr:col>23</xdr:col>
      <xdr:colOff>129540</xdr:colOff>
      <xdr:row>9</xdr:row>
      <xdr:rowOff>68580</xdr:rowOff>
    </xdr:to>
    <xdr:sp macro="" textlink="Analysis1!Y23">
      <xdr:nvSpPr>
        <xdr:cNvPr id="18" name="TextBox 17">
          <a:extLst>
            <a:ext uri="{FF2B5EF4-FFF2-40B4-BE49-F238E27FC236}">
              <a16:creationId xmlns:a16="http://schemas.microsoft.com/office/drawing/2014/main" id="{BE6B850A-C957-40BA-ADB1-2B7964169566}"/>
            </a:ext>
          </a:extLst>
        </xdr:cNvPr>
        <xdr:cNvSpPr txBox="1"/>
      </xdr:nvSpPr>
      <xdr:spPr>
        <a:xfrm>
          <a:off x="13502640" y="1455420"/>
          <a:ext cx="6477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000" b="1" i="0" u="none" strike="noStrike" baseline="0">
              <a:solidFill>
                <a:srgbClr val="81E1E5"/>
              </a:solidFill>
              <a:latin typeface="Arial" panose="020B0604020202020204" pitchFamily="34" charset="0"/>
              <a:ea typeface="Calibri"/>
              <a:cs typeface="Arial" panose="020B0604020202020204" pitchFamily="34" charset="0"/>
            </a:rPr>
            <a:t>Top-3</a:t>
          </a:r>
        </a:p>
      </xdr:txBody>
    </xdr:sp>
    <xdr:clientData/>
  </xdr:twoCellAnchor>
  <xdr:twoCellAnchor>
    <xdr:from>
      <xdr:col>0</xdr:col>
      <xdr:colOff>342900</xdr:colOff>
      <xdr:row>18</xdr:row>
      <xdr:rowOff>182345</xdr:rowOff>
    </xdr:from>
    <xdr:to>
      <xdr:col>5</xdr:col>
      <xdr:colOff>279613</xdr:colOff>
      <xdr:row>20</xdr:row>
      <xdr:rowOff>76200</xdr:rowOff>
    </xdr:to>
    <xdr:sp macro="" textlink="Analysis1!Y23">
      <xdr:nvSpPr>
        <xdr:cNvPr id="20" name="TextBox 19">
          <a:extLst>
            <a:ext uri="{FF2B5EF4-FFF2-40B4-BE49-F238E27FC236}">
              <a16:creationId xmlns:a16="http://schemas.microsoft.com/office/drawing/2014/main" id="{F6644BA8-119B-4095-8D9F-D15B4FD31CCE}"/>
            </a:ext>
          </a:extLst>
        </xdr:cNvPr>
        <xdr:cNvSpPr txBox="1"/>
      </xdr:nvSpPr>
      <xdr:spPr>
        <a:xfrm>
          <a:off x="342900" y="3474185"/>
          <a:ext cx="2984713" cy="25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Top-5 Profitable </a:t>
          </a:r>
          <a:r>
            <a:rPr lang="en-IN" sz="900" b="1" i="0" u="none" strike="noStrike" baseline="0">
              <a:solidFill>
                <a:schemeClr val="tx1"/>
              </a:solidFill>
              <a:latin typeface="Arial" panose="020B0604020202020204" pitchFamily="34" charset="0"/>
              <a:ea typeface="Calibri"/>
              <a:cs typeface="Arial" panose="020B0604020202020204" pitchFamily="34" charset="0"/>
            </a:rPr>
            <a:t>Customers</a:t>
          </a:r>
        </a:p>
      </xdr:txBody>
    </xdr:sp>
    <xdr:clientData/>
  </xdr:twoCellAnchor>
  <xdr:twoCellAnchor>
    <xdr:from>
      <xdr:col>10</xdr:col>
      <xdr:colOff>182880</xdr:colOff>
      <xdr:row>10</xdr:row>
      <xdr:rowOff>152400</xdr:rowOff>
    </xdr:from>
    <xdr:to>
      <xdr:col>11</xdr:col>
      <xdr:colOff>220980</xdr:colOff>
      <xdr:row>12</xdr:row>
      <xdr:rowOff>45720</xdr:rowOff>
    </xdr:to>
    <xdr:sp macro="" textlink="Analysis1!Y23">
      <xdr:nvSpPr>
        <xdr:cNvPr id="21" name="TextBox 20">
          <a:extLst>
            <a:ext uri="{FF2B5EF4-FFF2-40B4-BE49-F238E27FC236}">
              <a16:creationId xmlns:a16="http://schemas.microsoft.com/office/drawing/2014/main" id="{EF68F3FB-9026-4FE0-A672-A5BB04C27A4E}"/>
            </a:ext>
          </a:extLst>
        </xdr:cNvPr>
        <xdr:cNvSpPr txBox="1"/>
      </xdr:nvSpPr>
      <xdr:spPr>
        <a:xfrm>
          <a:off x="6278880" y="1981200"/>
          <a:ext cx="6477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000" b="1" i="0" u="none" strike="noStrike" baseline="0">
              <a:solidFill>
                <a:schemeClr val="bg2">
                  <a:lumMod val="50000"/>
                </a:schemeClr>
              </a:solidFill>
              <a:latin typeface="Arial" panose="020B0604020202020204" pitchFamily="34" charset="0"/>
              <a:ea typeface="Calibri"/>
              <a:cs typeface="Arial" panose="020B0604020202020204" pitchFamily="34" charset="0"/>
            </a:rPr>
            <a:t>Others</a:t>
          </a:r>
        </a:p>
      </xdr:txBody>
    </xdr:sp>
    <xdr:clientData/>
  </xdr:twoCellAnchor>
  <xdr:twoCellAnchor>
    <xdr:from>
      <xdr:col>6</xdr:col>
      <xdr:colOff>510540</xdr:colOff>
      <xdr:row>31</xdr:row>
      <xdr:rowOff>98525</xdr:rowOff>
    </xdr:from>
    <xdr:to>
      <xdr:col>7</xdr:col>
      <xdr:colOff>502920</xdr:colOff>
      <xdr:row>32</xdr:row>
      <xdr:rowOff>175260</xdr:rowOff>
    </xdr:to>
    <xdr:sp macro="" textlink="Analysis1!Y23">
      <xdr:nvSpPr>
        <xdr:cNvPr id="22" name="TextBox 21">
          <a:extLst>
            <a:ext uri="{FF2B5EF4-FFF2-40B4-BE49-F238E27FC236}">
              <a16:creationId xmlns:a16="http://schemas.microsoft.com/office/drawing/2014/main" id="{C9328D99-B0D1-49B1-B274-1D10FA8C447E}"/>
            </a:ext>
          </a:extLst>
        </xdr:cNvPr>
        <xdr:cNvSpPr txBox="1"/>
      </xdr:nvSpPr>
      <xdr:spPr>
        <a:xfrm>
          <a:off x="4168140" y="5767805"/>
          <a:ext cx="601980" cy="25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bg2">
                  <a:lumMod val="50000"/>
                </a:schemeClr>
              </a:solidFill>
              <a:latin typeface="Arial" panose="020B0604020202020204" pitchFamily="34" charset="0"/>
              <a:ea typeface="Calibri"/>
              <a:cs typeface="Arial" panose="020B0604020202020204" pitchFamily="34" charset="0"/>
            </a:rPr>
            <a:t>Others</a:t>
          </a:r>
        </a:p>
      </xdr:txBody>
    </xdr:sp>
    <xdr:clientData/>
  </xdr:twoCellAnchor>
  <xdr:twoCellAnchor>
    <xdr:from>
      <xdr:col>22</xdr:col>
      <xdr:colOff>114300</xdr:colOff>
      <xdr:row>10</xdr:row>
      <xdr:rowOff>174526</xdr:rowOff>
    </xdr:from>
    <xdr:to>
      <xdr:col>23</xdr:col>
      <xdr:colOff>144780</xdr:colOff>
      <xdr:row>12</xdr:row>
      <xdr:rowOff>68580</xdr:rowOff>
    </xdr:to>
    <xdr:sp macro="" textlink="Analysis1!Y23">
      <xdr:nvSpPr>
        <xdr:cNvPr id="23" name="TextBox 22">
          <a:extLst>
            <a:ext uri="{FF2B5EF4-FFF2-40B4-BE49-F238E27FC236}">
              <a16:creationId xmlns:a16="http://schemas.microsoft.com/office/drawing/2014/main" id="{9BB11298-707C-4CD2-AAE5-42F4E481B467}"/>
            </a:ext>
          </a:extLst>
        </xdr:cNvPr>
        <xdr:cNvSpPr txBox="1"/>
      </xdr:nvSpPr>
      <xdr:spPr>
        <a:xfrm>
          <a:off x="13525500" y="2003326"/>
          <a:ext cx="640080" cy="259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000" b="1" i="0" u="none" strike="noStrike" baseline="0">
              <a:solidFill>
                <a:schemeClr val="bg2">
                  <a:lumMod val="50000"/>
                </a:schemeClr>
              </a:solidFill>
              <a:latin typeface="Arial" panose="020B0604020202020204" pitchFamily="34" charset="0"/>
              <a:ea typeface="Calibri"/>
              <a:cs typeface="Arial" panose="020B0604020202020204" pitchFamily="34" charset="0"/>
            </a:rPr>
            <a:t>Others</a:t>
          </a:r>
        </a:p>
      </xdr:txBody>
    </xdr:sp>
    <xdr:clientData/>
  </xdr:twoCellAnchor>
  <xdr:twoCellAnchor>
    <xdr:from>
      <xdr:col>6</xdr:col>
      <xdr:colOff>502920</xdr:colOff>
      <xdr:row>28</xdr:row>
      <xdr:rowOff>174725</xdr:rowOff>
    </xdr:from>
    <xdr:to>
      <xdr:col>7</xdr:col>
      <xdr:colOff>441960</xdr:colOff>
      <xdr:row>30</xdr:row>
      <xdr:rowOff>68580</xdr:rowOff>
    </xdr:to>
    <xdr:sp macro="" textlink="Analysis1!Y23">
      <xdr:nvSpPr>
        <xdr:cNvPr id="24" name="TextBox 23">
          <a:extLst>
            <a:ext uri="{FF2B5EF4-FFF2-40B4-BE49-F238E27FC236}">
              <a16:creationId xmlns:a16="http://schemas.microsoft.com/office/drawing/2014/main" id="{6F9349E0-BAFF-4572-AD7D-4F12F2C066C7}"/>
            </a:ext>
          </a:extLst>
        </xdr:cNvPr>
        <xdr:cNvSpPr txBox="1"/>
      </xdr:nvSpPr>
      <xdr:spPr>
        <a:xfrm>
          <a:off x="4160520" y="5295365"/>
          <a:ext cx="548640" cy="25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rgbClr val="81E1E5"/>
              </a:solidFill>
              <a:latin typeface="Arial" panose="020B0604020202020204" pitchFamily="34" charset="0"/>
              <a:ea typeface="Calibri"/>
              <a:cs typeface="Arial" panose="020B0604020202020204" pitchFamily="34" charset="0"/>
            </a:rPr>
            <a:t>Top-5</a:t>
          </a:r>
        </a:p>
      </xdr:txBody>
    </xdr:sp>
    <xdr:clientData/>
  </xdr:twoCellAnchor>
  <xdr:twoCellAnchor>
    <xdr:from>
      <xdr:col>10</xdr:col>
      <xdr:colOff>198120</xdr:colOff>
      <xdr:row>8</xdr:row>
      <xdr:rowOff>121920</xdr:rowOff>
    </xdr:from>
    <xdr:to>
      <xdr:col>10</xdr:col>
      <xdr:colOff>198120</xdr:colOff>
      <xdr:row>10</xdr:row>
      <xdr:rowOff>38100</xdr:rowOff>
    </xdr:to>
    <xdr:cxnSp macro="">
      <xdr:nvCxnSpPr>
        <xdr:cNvPr id="26" name="Straight Connector 25">
          <a:extLst>
            <a:ext uri="{FF2B5EF4-FFF2-40B4-BE49-F238E27FC236}">
              <a16:creationId xmlns:a16="http://schemas.microsoft.com/office/drawing/2014/main" id="{018DBD16-807C-E467-5AB5-1E62CE61002E}"/>
            </a:ext>
          </a:extLst>
        </xdr:cNvPr>
        <xdr:cNvCxnSpPr/>
      </xdr:nvCxnSpPr>
      <xdr:spPr>
        <a:xfrm>
          <a:off x="6294120" y="1584960"/>
          <a:ext cx="0" cy="281940"/>
        </a:xfrm>
        <a:prstGeom prst="line">
          <a:avLst/>
        </a:prstGeom>
        <a:ln w="22225">
          <a:solidFill>
            <a:srgbClr val="81E1E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129540</xdr:colOff>
      <xdr:row>11</xdr:row>
      <xdr:rowOff>99060</xdr:rowOff>
    </xdr:from>
    <xdr:to>
      <xdr:col>22</xdr:col>
      <xdr:colOff>129540</xdr:colOff>
      <xdr:row>13</xdr:row>
      <xdr:rowOff>15240</xdr:rowOff>
    </xdr:to>
    <xdr:cxnSp macro="">
      <xdr:nvCxnSpPr>
        <xdr:cNvPr id="27" name="Straight Connector 26">
          <a:extLst>
            <a:ext uri="{FF2B5EF4-FFF2-40B4-BE49-F238E27FC236}">
              <a16:creationId xmlns:a16="http://schemas.microsoft.com/office/drawing/2014/main" id="{8AA84DE8-A379-4750-A350-4A5F9F40C130}"/>
            </a:ext>
          </a:extLst>
        </xdr:cNvPr>
        <xdr:cNvCxnSpPr/>
      </xdr:nvCxnSpPr>
      <xdr:spPr>
        <a:xfrm>
          <a:off x="13540740" y="2110740"/>
          <a:ext cx="0" cy="281940"/>
        </a:xfrm>
        <a:prstGeom prst="line">
          <a:avLst/>
        </a:prstGeom>
        <a:ln w="22225">
          <a:solidFill>
            <a:srgbClr val="81E1E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464820</xdr:colOff>
      <xdr:row>29</xdr:row>
      <xdr:rowOff>90857</xdr:rowOff>
    </xdr:from>
    <xdr:to>
      <xdr:col>6</xdr:col>
      <xdr:colOff>464820</xdr:colOff>
      <xdr:row>31</xdr:row>
      <xdr:rowOff>7620</xdr:rowOff>
    </xdr:to>
    <xdr:cxnSp macro="">
      <xdr:nvCxnSpPr>
        <xdr:cNvPr id="28" name="Straight Connector 27">
          <a:extLst>
            <a:ext uri="{FF2B5EF4-FFF2-40B4-BE49-F238E27FC236}">
              <a16:creationId xmlns:a16="http://schemas.microsoft.com/office/drawing/2014/main" id="{7867DFDB-2CF7-4356-8D1E-B54909C62DC8}"/>
            </a:ext>
          </a:extLst>
        </xdr:cNvPr>
        <xdr:cNvCxnSpPr/>
      </xdr:nvCxnSpPr>
      <xdr:spPr>
        <a:xfrm>
          <a:off x="4122420" y="5394377"/>
          <a:ext cx="0" cy="282523"/>
        </a:xfrm>
        <a:prstGeom prst="line">
          <a:avLst/>
        </a:prstGeom>
        <a:ln w="22225">
          <a:solidFill>
            <a:srgbClr val="81E1E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205740</xdr:colOff>
      <xdr:row>11</xdr:row>
      <xdr:rowOff>60960</xdr:rowOff>
    </xdr:from>
    <xdr:to>
      <xdr:col>10</xdr:col>
      <xdr:colOff>205740</xdr:colOff>
      <xdr:row>12</xdr:row>
      <xdr:rowOff>160020</xdr:rowOff>
    </xdr:to>
    <xdr:cxnSp macro="">
      <xdr:nvCxnSpPr>
        <xdr:cNvPr id="29" name="Straight Connector 28">
          <a:extLst>
            <a:ext uri="{FF2B5EF4-FFF2-40B4-BE49-F238E27FC236}">
              <a16:creationId xmlns:a16="http://schemas.microsoft.com/office/drawing/2014/main" id="{FE86277E-D703-42F5-AE74-84A46FFE0EB7}"/>
            </a:ext>
          </a:extLst>
        </xdr:cNvPr>
        <xdr:cNvCxnSpPr/>
      </xdr:nvCxnSpPr>
      <xdr:spPr>
        <a:xfrm>
          <a:off x="6301740" y="2072640"/>
          <a:ext cx="0" cy="281940"/>
        </a:xfrm>
        <a:prstGeom prst="line">
          <a:avLst/>
        </a:prstGeom>
        <a:ln w="22225">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114300</xdr:colOff>
      <xdr:row>8</xdr:row>
      <xdr:rowOff>144780</xdr:rowOff>
    </xdr:from>
    <xdr:to>
      <xdr:col>22</xdr:col>
      <xdr:colOff>114300</xdr:colOff>
      <xdr:row>10</xdr:row>
      <xdr:rowOff>60960</xdr:rowOff>
    </xdr:to>
    <xdr:cxnSp macro="">
      <xdr:nvCxnSpPr>
        <xdr:cNvPr id="30" name="Straight Connector 29">
          <a:extLst>
            <a:ext uri="{FF2B5EF4-FFF2-40B4-BE49-F238E27FC236}">
              <a16:creationId xmlns:a16="http://schemas.microsoft.com/office/drawing/2014/main" id="{4C699069-52DC-4F85-9875-1B42A6424A29}"/>
            </a:ext>
          </a:extLst>
        </xdr:cNvPr>
        <xdr:cNvCxnSpPr/>
      </xdr:nvCxnSpPr>
      <xdr:spPr>
        <a:xfrm>
          <a:off x="13525500" y="1607820"/>
          <a:ext cx="0" cy="281940"/>
        </a:xfrm>
        <a:prstGeom prst="line">
          <a:avLst/>
        </a:prstGeom>
        <a:ln w="22225">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32</xdr:row>
      <xdr:rowOff>14657</xdr:rowOff>
    </xdr:from>
    <xdr:to>
      <xdr:col>6</xdr:col>
      <xdr:colOff>457200</xdr:colOff>
      <xdr:row>33</xdr:row>
      <xdr:rowOff>114300</xdr:rowOff>
    </xdr:to>
    <xdr:cxnSp macro="">
      <xdr:nvCxnSpPr>
        <xdr:cNvPr id="31" name="Straight Connector 30">
          <a:extLst>
            <a:ext uri="{FF2B5EF4-FFF2-40B4-BE49-F238E27FC236}">
              <a16:creationId xmlns:a16="http://schemas.microsoft.com/office/drawing/2014/main" id="{C8CD6FD4-6880-4F19-8492-FB35A2C74F18}"/>
            </a:ext>
          </a:extLst>
        </xdr:cNvPr>
        <xdr:cNvCxnSpPr/>
      </xdr:nvCxnSpPr>
      <xdr:spPr>
        <a:xfrm>
          <a:off x="4114800" y="5866817"/>
          <a:ext cx="0" cy="282523"/>
        </a:xfrm>
        <a:prstGeom prst="line">
          <a:avLst/>
        </a:prstGeom>
        <a:ln w="22225">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9</xdr:row>
      <xdr:rowOff>38100</xdr:rowOff>
    </xdr:from>
    <xdr:to>
      <xdr:col>11</xdr:col>
      <xdr:colOff>320040</xdr:colOff>
      <xdr:row>10</xdr:row>
      <xdr:rowOff>114300</xdr:rowOff>
    </xdr:to>
    <xdr:sp macro="" textlink="'P&amp;C Analysis'!Y6">
      <xdr:nvSpPr>
        <xdr:cNvPr id="36" name="TextBox 35">
          <a:extLst>
            <a:ext uri="{FF2B5EF4-FFF2-40B4-BE49-F238E27FC236}">
              <a16:creationId xmlns:a16="http://schemas.microsoft.com/office/drawing/2014/main" id="{9FB006BE-8201-468A-BC75-386A9C3291C8}"/>
            </a:ext>
          </a:extLst>
        </xdr:cNvPr>
        <xdr:cNvSpPr txBox="1"/>
      </xdr:nvSpPr>
      <xdr:spPr>
        <a:xfrm>
          <a:off x="6332220" y="1684020"/>
          <a:ext cx="6934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F9D79DA-145C-4A11-B73A-89773409BDE3}" type="TxLink">
            <a:rPr lang="en-US" sz="1400" b="1" i="0" u="none" strike="noStrike" baseline="0">
              <a:solidFill>
                <a:srgbClr val="81E1E5"/>
              </a:solidFill>
              <a:latin typeface="Arial" panose="020B0604020202020204" pitchFamily="34" charset="0"/>
              <a:ea typeface="Calibri"/>
              <a:cs typeface="Arial" panose="020B0604020202020204" pitchFamily="34" charset="0"/>
            </a:rPr>
            <a:pPr marL="0" indent="0" algn="l"/>
            <a:t>29.4%</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22</xdr:col>
      <xdr:colOff>106680</xdr:colOff>
      <xdr:row>8</xdr:row>
      <xdr:rowOff>174526</xdr:rowOff>
    </xdr:from>
    <xdr:to>
      <xdr:col>23</xdr:col>
      <xdr:colOff>190500</xdr:colOff>
      <xdr:row>10</xdr:row>
      <xdr:rowOff>68580</xdr:rowOff>
    </xdr:to>
    <xdr:sp macro="" textlink="'P&amp;C Analysis'!L4">
      <xdr:nvSpPr>
        <xdr:cNvPr id="37" name="TextBox 36">
          <a:extLst>
            <a:ext uri="{FF2B5EF4-FFF2-40B4-BE49-F238E27FC236}">
              <a16:creationId xmlns:a16="http://schemas.microsoft.com/office/drawing/2014/main" id="{8DAF14F1-577B-45BF-8F6B-653CDC60AF69}"/>
            </a:ext>
          </a:extLst>
        </xdr:cNvPr>
        <xdr:cNvSpPr txBox="1"/>
      </xdr:nvSpPr>
      <xdr:spPr>
        <a:xfrm>
          <a:off x="13517880" y="1637566"/>
          <a:ext cx="693420" cy="259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8096F3C-2F40-4EEC-9067-19F83EDCE710}" type="TxLink">
            <a:rPr lang="en-US" sz="1400" b="1" i="0" u="none" strike="noStrike" baseline="0">
              <a:solidFill>
                <a:srgbClr val="81E1E5"/>
              </a:solidFill>
              <a:latin typeface="Arial" panose="020B0604020202020204" pitchFamily="34" charset="0"/>
              <a:ea typeface="Calibri"/>
              <a:cs typeface="Arial" panose="020B0604020202020204" pitchFamily="34" charset="0"/>
            </a:rPr>
            <a:pPr marL="0" indent="0" algn="l"/>
            <a:t>44.5%</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10</xdr:col>
      <xdr:colOff>243840</xdr:colOff>
      <xdr:row>12</xdr:row>
      <xdr:rowOff>15240</xdr:rowOff>
    </xdr:from>
    <xdr:to>
      <xdr:col>11</xdr:col>
      <xdr:colOff>327660</xdr:colOff>
      <xdr:row>13</xdr:row>
      <xdr:rowOff>91440</xdr:rowOff>
    </xdr:to>
    <xdr:sp macro="" textlink="'P&amp;C Analysis'!Y7">
      <xdr:nvSpPr>
        <xdr:cNvPr id="38" name="TextBox 37">
          <a:extLst>
            <a:ext uri="{FF2B5EF4-FFF2-40B4-BE49-F238E27FC236}">
              <a16:creationId xmlns:a16="http://schemas.microsoft.com/office/drawing/2014/main" id="{A267C768-ECCE-4877-AD17-8FFE5E673C5C}"/>
            </a:ext>
          </a:extLst>
        </xdr:cNvPr>
        <xdr:cNvSpPr txBox="1"/>
      </xdr:nvSpPr>
      <xdr:spPr>
        <a:xfrm>
          <a:off x="6339840" y="2209800"/>
          <a:ext cx="6934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B7DD62E-C4B2-4765-9929-4F4DDD25F44B}" type="TxLink">
            <a:rPr lang="en-US" sz="1400" b="1" i="0" u="none" strike="noStrike" baseline="0">
              <a:solidFill>
                <a:schemeClr val="bg2">
                  <a:lumMod val="50000"/>
                </a:schemeClr>
              </a:solidFill>
              <a:latin typeface="Arial" panose="020B0604020202020204" pitchFamily="34" charset="0"/>
              <a:ea typeface="Calibri"/>
              <a:cs typeface="Arial" panose="020B0604020202020204" pitchFamily="34" charset="0"/>
            </a:rPr>
            <a:pPr marL="0" indent="0" algn="l"/>
            <a:t>70.6%</a:t>
          </a:fld>
          <a:endParaRPr lang="en-IN" sz="1400" b="1" i="0" u="none" strike="noStrike" baseline="0">
            <a:solidFill>
              <a:schemeClr val="bg2">
                <a:lumMod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22</xdr:col>
      <xdr:colOff>114300</xdr:colOff>
      <xdr:row>12</xdr:row>
      <xdr:rowOff>22126</xdr:rowOff>
    </xdr:from>
    <xdr:to>
      <xdr:col>23</xdr:col>
      <xdr:colOff>358140</xdr:colOff>
      <xdr:row>13</xdr:row>
      <xdr:rowOff>99060</xdr:rowOff>
    </xdr:to>
    <xdr:sp macro="" textlink="'P&amp;C Analysis'!L5">
      <xdr:nvSpPr>
        <xdr:cNvPr id="39" name="TextBox 38">
          <a:extLst>
            <a:ext uri="{FF2B5EF4-FFF2-40B4-BE49-F238E27FC236}">
              <a16:creationId xmlns:a16="http://schemas.microsoft.com/office/drawing/2014/main" id="{7F640A8E-9C52-41AE-B141-F9F68A652C9C}"/>
            </a:ext>
          </a:extLst>
        </xdr:cNvPr>
        <xdr:cNvSpPr txBox="1"/>
      </xdr:nvSpPr>
      <xdr:spPr>
        <a:xfrm>
          <a:off x="13525500" y="2216686"/>
          <a:ext cx="853440" cy="259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3343986-81EA-4B98-81E1-314C0BCF1639}" type="TxLink">
            <a:rPr lang="en-US" sz="1400" b="1" i="0" u="none" strike="noStrike" baseline="0">
              <a:solidFill>
                <a:schemeClr val="bg2">
                  <a:lumMod val="50000"/>
                </a:schemeClr>
              </a:solidFill>
              <a:latin typeface="Arial" panose="020B0604020202020204" pitchFamily="34" charset="0"/>
              <a:ea typeface="Calibri"/>
              <a:cs typeface="Arial" panose="020B0604020202020204" pitchFamily="34" charset="0"/>
            </a:rPr>
            <a:pPr marL="0" indent="0" algn="l"/>
            <a:t>55.54%</a:t>
          </a:fld>
          <a:endParaRPr lang="en-IN" sz="1400" b="1" i="0" u="none" strike="noStrike" baseline="0">
            <a:solidFill>
              <a:schemeClr val="bg2">
                <a:lumMod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0</xdr:col>
      <xdr:colOff>266700</xdr:colOff>
      <xdr:row>20</xdr:row>
      <xdr:rowOff>144780</xdr:rowOff>
    </xdr:from>
    <xdr:to>
      <xdr:col>4</xdr:col>
      <xdr:colOff>236220</xdr:colOff>
      <xdr:row>38</xdr:row>
      <xdr:rowOff>7620</xdr:rowOff>
    </xdr:to>
    <xdr:graphicFrame macro="">
      <xdr:nvGraphicFramePr>
        <xdr:cNvPr id="41" name="Chart 40">
          <a:extLst>
            <a:ext uri="{FF2B5EF4-FFF2-40B4-BE49-F238E27FC236}">
              <a16:creationId xmlns:a16="http://schemas.microsoft.com/office/drawing/2014/main" id="{EF1F331B-30DF-43C9-A41A-6F5C3CF1E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373380</xdr:colOff>
      <xdr:row>24</xdr:row>
      <xdr:rowOff>67509</xdr:rowOff>
    </xdr:from>
    <xdr:to>
      <xdr:col>7</xdr:col>
      <xdr:colOff>480060</xdr:colOff>
      <xdr:row>27</xdr:row>
      <xdr:rowOff>38100</xdr:rowOff>
    </xdr:to>
    <xdr:sp macro="" textlink="Analysis1!Y23">
      <xdr:nvSpPr>
        <xdr:cNvPr id="42" name="TextBox 41">
          <a:extLst>
            <a:ext uri="{FF2B5EF4-FFF2-40B4-BE49-F238E27FC236}">
              <a16:creationId xmlns:a16="http://schemas.microsoft.com/office/drawing/2014/main" id="{8C7FB801-92DA-4B20-B045-97287CA6E6F8}"/>
            </a:ext>
          </a:extLst>
        </xdr:cNvPr>
        <xdr:cNvSpPr txBox="1"/>
      </xdr:nvSpPr>
      <xdr:spPr>
        <a:xfrm>
          <a:off x="2811780" y="4456629"/>
          <a:ext cx="1935480" cy="519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Profit Share of the </a:t>
          </a:r>
        </a:p>
        <a:p>
          <a:pPr marL="0" indent="0" algn="l"/>
          <a:r>
            <a:rPr lang="en-IN" sz="1000" b="1" i="0" u="none" strike="noStrike" baseline="0">
              <a:solidFill>
                <a:srgbClr val="81E1E5"/>
              </a:solidFill>
              <a:latin typeface="Arial" panose="020B0604020202020204" pitchFamily="34" charset="0"/>
              <a:ea typeface="Calibri"/>
              <a:cs typeface="Arial" panose="020B0604020202020204" pitchFamily="34" charset="0"/>
            </a:rPr>
            <a:t>Top-5</a:t>
          </a:r>
          <a:r>
            <a:rPr lang="en-IN" sz="900" b="0" i="0" u="none" strike="noStrike" baseline="0">
              <a:solidFill>
                <a:schemeClr val="tx1"/>
              </a:solidFill>
              <a:latin typeface="Arial" panose="020B0604020202020204" pitchFamily="34" charset="0"/>
              <a:ea typeface="Calibri"/>
              <a:cs typeface="Arial" panose="020B0604020202020204" pitchFamily="34" charset="0"/>
            </a:rPr>
            <a:t> Customers vs. </a:t>
          </a:r>
          <a:r>
            <a:rPr lang="en-IN" sz="1000" b="1" i="0" u="none" strike="noStrike" baseline="0">
              <a:solidFill>
                <a:schemeClr val="bg2">
                  <a:lumMod val="50000"/>
                </a:schemeClr>
              </a:solidFill>
              <a:latin typeface="Arial" panose="020B0604020202020204" pitchFamily="34" charset="0"/>
              <a:ea typeface="Calibri"/>
              <a:cs typeface="Arial" panose="020B0604020202020204" pitchFamily="34" charset="0"/>
            </a:rPr>
            <a:t>Others</a:t>
          </a:r>
          <a:endParaRPr lang="en-IN" sz="900" b="1" i="0" u="none" strike="noStrike" baseline="0">
            <a:solidFill>
              <a:schemeClr val="bg2">
                <a:lumMod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4</xdr:col>
      <xdr:colOff>259081</xdr:colOff>
      <xdr:row>27</xdr:row>
      <xdr:rowOff>22860</xdr:rowOff>
    </xdr:from>
    <xdr:to>
      <xdr:col>6</xdr:col>
      <xdr:colOff>358141</xdr:colOff>
      <xdr:row>36</xdr:row>
      <xdr:rowOff>91440</xdr:rowOff>
    </xdr:to>
    <xdr:graphicFrame macro="">
      <xdr:nvGraphicFramePr>
        <xdr:cNvPr id="43" name="Chart 42">
          <a:extLst>
            <a:ext uri="{FF2B5EF4-FFF2-40B4-BE49-F238E27FC236}">
              <a16:creationId xmlns:a16="http://schemas.microsoft.com/office/drawing/2014/main" id="{C95ADEB3-B186-40CD-BA3A-D3E3AA4AD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571500</xdr:colOff>
      <xdr:row>29</xdr:row>
      <xdr:rowOff>152400</xdr:rowOff>
    </xdr:from>
    <xdr:to>
      <xdr:col>6</xdr:col>
      <xdr:colOff>53340</xdr:colOff>
      <xdr:row>33</xdr:row>
      <xdr:rowOff>129540</xdr:rowOff>
    </xdr:to>
    <xdr:sp macro="" textlink="">
      <xdr:nvSpPr>
        <xdr:cNvPr id="46" name="Oval 45">
          <a:extLst>
            <a:ext uri="{FF2B5EF4-FFF2-40B4-BE49-F238E27FC236}">
              <a16:creationId xmlns:a16="http://schemas.microsoft.com/office/drawing/2014/main" id="{330B5953-EF6E-40A3-9E22-3F13F0BC4A48}"/>
            </a:ext>
          </a:extLst>
        </xdr:cNvPr>
        <xdr:cNvSpPr/>
      </xdr:nvSpPr>
      <xdr:spPr>
        <a:xfrm>
          <a:off x="3009900" y="5455920"/>
          <a:ext cx="701040" cy="70866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464820</xdr:colOff>
      <xdr:row>29</xdr:row>
      <xdr:rowOff>175260</xdr:rowOff>
    </xdr:from>
    <xdr:to>
      <xdr:col>7</xdr:col>
      <xdr:colOff>548640</xdr:colOff>
      <xdr:row>31</xdr:row>
      <xdr:rowOff>68580</xdr:rowOff>
    </xdr:to>
    <xdr:sp macro="" textlink="'P&amp;C Analysis'!AM5">
      <xdr:nvSpPr>
        <xdr:cNvPr id="49" name="TextBox 48">
          <a:extLst>
            <a:ext uri="{FF2B5EF4-FFF2-40B4-BE49-F238E27FC236}">
              <a16:creationId xmlns:a16="http://schemas.microsoft.com/office/drawing/2014/main" id="{8D21B463-1EDE-4EF6-99EF-3A5DACF7656D}"/>
            </a:ext>
          </a:extLst>
        </xdr:cNvPr>
        <xdr:cNvSpPr txBox="1"/>
      </xdr:nvSpPr>
      <xdr:spPr>
        <a:xfrm>
          <a:off x="4122420" y="5478780"/>
          <a:ext cx="6934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18F3F2D-FFE0-4049-B0CE-773C0C3D0747}" type="TxLink">
            <a:rPr lang="en-US" sz="1400" b="1" i="0" u="none" strike="noStrike" baseline="0">
              <a:solidFill>
                <a:srgbClr val="81E1E5"/>
              </a:solidFill>
              <a:latin typeface="Arial" panose="020B0604020202020204" pitchFamily="34" charset="0"/>
              <a:ea typeface="Calibri"/>
              <a:cs typeface="Arial" panose="020B0604020202020204" pitchFamily="34" charset="0"/>
            </a:rPr>
            <a:pPr marL="0" indent="0" algn="l"/>
            <a:t>11.3%</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6</xdr:col>
      <xdr:colOff>495300</xdr:colOff>
      <xdr:row>32</xdr:row>
      <xdr:rowOff>76200</xdr:rowOff>
    </xdr:from>
    <xdr:to>
      <xdr:col>7</xdr:col>
      <xdr:colOff>579120</xdr:colOff>
      <xdr:row>34</xdr:row>
      <xdr:rowOff>38100</xdr:rowOff>
    </xdr:to>
    <xdr:sp macro="" textlink="'P&amp;C Analysis'!AM6">
      <xdr:nvSpPr>
        <xdr:cNvPr id="50" name="TextBox 49">
          <a:extLst>
            <a:ext uri="{FF2B5EF4-FFF2-40B4-BE49-F238E27FC236}">
              <a16:creationId xmlns:a16="http://schemas.microsoft.com/office/drawing/2014/main" id="{EEDDB4DB-7FF4-4E2F-9BD0-DAA6E0D38EDB}"/>
            </a:ext>
          </a:extLst>
        </xdr:cNvPr>
        <xdr:cNvSpPr txBox="1"/>
      </xdr:nvSpPr>
      <xdr:spPr>
        <a:xfrm>
          <a:off x="4152900" y="5928360"/>
          <a:ext cx="693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7B74AA-B1F9-4882-AC2D-CF0FFA9F8AA6}" type="TxLink">
            <a:rPr lang="en-US" sz="1400" b="1" i="0" u="none" strike="noStrike" baseline="0">
              <a:solidFill>
                <a:schemeClr val="bg2">
                  <a:lumMod val="50000"/>
                </a:schemeClr>
              </a:solidFill>
              <a:latin typeface="Arial" panose="020B0604020202020204" pitchFamily="34" charset="0"/>
              <a:ea typeface="Calibri"/>
              <a:cs typeface="Arial" panose="020B0604020202020204" pitchFamily="34" charset="0"/>
            </a:rPr>
            <a:pPr marL="0" indent="0" algn="l"/>
            <a:t>88.7%</a:t>
          </a:fld>
          <a:endParaRPr lang="en-IN" sz="1400" b="1" i="0" u="none" strike="noStrike" baseline="0">
            <a:solidFill>
              <a:schemeClr val="bg2">
                <a:lumMod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12</xdr:col>
      <xdr:colOff>68580</xdr:colOff>
      <xdr:row>3</xdr:row>
      <xdr:rowOff>7620</xdr:rowOff>
    </xdr:from>
    <xdr:to>
      <xdr:col>15</xdr:col>
      <xdr:colOff>129540</xdr:colOff>
      <xdr:row>17</xdr:row>
      <xdr:rowOff>106680</xdr:rowOff>
    </xdr:to>
    <xdr:sp macro="" textlink="">
      <xdr:nvSpPr>
        <xdr:cNvPr id="51" name="Rectangle: Rounded Corners 50">
          <a:extLst>
            <a:ext uri="{FF2B5EF4-FFF2-40B4-BE49-F238E27FC236}">
              <a16:creationId xmlns:a16="http://schemas.microsoft.com/office/drawing/2014/main" id="{4E181CD2-8996-43FA-9A60-EE9F2BABF67C}"/>
            </a:ext>
          </a:extLst>
        </xdr:cNvPr>
        <xdr:cNvSpPr/>
      </xdr:nvSpPr>
      <xdr:spPr>
        <a:xfrm>
          <a:off x="7383780" y="556260"/>
          <a:ext cx="1889760" cy="265938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z</a:t>
          </a:r>
        </a:p>
      </xdr:txBody>
    </xdr:sp>
    <xdr:clientData/>
  </xdr:twoCellAnchor>
  <xdr:twoCellAnchor>
    <xdr:from>
      <xdr:col>13</xdr:col>
      <xdr:colOff>202045</xdr:colOff>
      <xdr:row>3</xdr:row>
      <xdr:rowOff>61575</xdr:rowOff>
    </xdr:from>
    <xdr:to>
      <xdr:col>15</xdr:col>
      <xdr:colOff>61575</xdr:colOff>
      <xdr:row>5</xdr:row>
      <xdr:rowOff>146544</xdr:rowOff>
    </xdr:to>
    <xdr:sp macro="" textlink="Analysis1!Y23">
      <xdr:nvSpPr>
        <xdr:cNvPr id="52" name="TextBox 51">
          <a:extLst>
            <a:ext uri="{FF2B5EF4-FFF2-40B4-BE49-F238E27FC236}">
              <a16:creationId xmlns:a16="http://schemas.microsoft.com/office/drawing/2014/main" id="{4B0538EF-777A-427A-B7FE-7A044AD06A65}"/>
            </a:ext>
          </a:extLst>
        </xdr:cNvPr>
        <xdr:cNvSpPr txBox="1"/>
      </xdr:nvSpPr>
      <xdr:spPr>
        <a:xfrm>
          <a:off x="8106833" y="615757"/>
          <a:ext cx="1075651" cy="454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Sold </a:t>
          </a:r>
          <a:r>
            <a:rPr lang="en-IN" sz="900" b="1" i="0" u="none" strike="noStrike" baseline="0">
              <a:solidFill>
                <a:schemeClr val="tx1"/>
              </a:solidFill>
              <a:latin typeface="Arial" panose="020B0604020202020204" pitchFamily="34" charset="0"/>
              <a:ea typeface="Calibri"/>
              <a:cs typeface="Arial" panose="020B0604020202020204" pitchFamily="34" charset="0"/>
            </a:rPr>
            <a:t>Products</a:t>
          </a:r>
        </a:p>
      </xdr:txBody>
    </xdr:sp>
    <xdr:clientData/>
  </xdr:twoCellAnchor>
  <xdr:twoCellAnchor>
    <xdr:from>
      <xdr:col>13</xdr:col>
      <xdr:colOff>238605</xdr:colOff>
      <xdr:row>10</xdr:row>
      <xdr:rowOff>8312</xdr:rowOff>
    </xdr:from>
    <xdr:to>
      <xdr:col>15</xdr:col>
      <xdr:colOff>100066</xdr:colOff>
      <xdr:row>12</xdr:row>
      <xdr:rowOff>93280</xdr:rowOff>
    </xdr:to>
    <xdr:sp macro="" textlink="Analysis1!Y23">
      <xdr:nvSpPr>
        <xdr:cNvPr id="53" name="TextBox 52">
          <a:extLst>
            <a:ext uri="{FF2B5EF4-FFF2-40B4-BE49-F238E27FC236}">
              <a16:creationId xmlns:a16="http://schemas.microsoft.com/office/drawing/2014/main" id="{37BBC055-1AF1-4825-B9E6-1B0C0E8BDBC8}"/>
            </a:ext>
          </a:extLst>
        </xdr:cNvPr>
        <xdr:cNvSpPr txBox="1"/>
      </xdr:nvSpPr>
      <xdr:spPr>
        <a:xfrm>
          <a:off x="8143393" y="1855585"/>
          <a:ext cx="1077582" cy="454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Category </a:t>
          </a:r>
          <a:r>
            <a:rPr lang="en-IN" sz="900" b="1" i="0" u="none" strike="noStrike" baseline="0">
              <a:solidFill>
                <a:schemeClr val="tx1"/>
              </a:solidFill>
              <a:latin typeface="Arial" panose="020B0604020202020204" pitchFamily="34" charset="0"/>
              <a:ea typeface="Calibri"/>
              <a:cs typeface="Arial" panose="020B0604020202020204" pitchFamily="34" charset="0"/>
            </a:rPr>
            <a:t>Products</a:t>
          </a:r>
        </a:p>
      </xdr:txBody>
    </xdr:sp>
    <xdr:clientData/>
  </xdr:twoCellAnchor>
  <xdr:twoCellAnchor>
    <xdr:from>
      <xdr:col>13</xdr:col>
      <xdr:colOff>240607</xdr:colOff>
      <xdr:row>6</xdr:row>
      <xdr:rowOff>137852</xdr:rowOff>
    </xdr:from>
    <xdr:to>
      <xdr:col>15</xdr:col>
      <xdr:colOff>243435</xdr:colOff>
      <xdr:row>9</xdr:row>
      <xdr:rowOff>38094</xdr:rowOff>
    </xdr:to>
    <xdr:sp macro="" textlink="Analysis1!Y23">
      <xdr:nvSpPr>
        <xdr:cNvPr id="55" name="TextBox 54">
          <a:extLst>
            <a:ext uri="{FF2B5EF4-FFF2-40B4-BE49-F238E27FC236}">
              <a16:creationId xmlns:a16="http://schemas.microsoft.com/office/drawing/2014/main" id="{1763F211-2D9D-41B6-9BD8-E2CC8DC64514}"/>
            </a:ext>
          </a:extLst>
        </xdr:cNvPr>
        <xdr:cNvSpPr txBox="1"/>
      </xdr:nvSpPr>
      <xdr:spPr>
        <a:xfrm>
          <a:off x="8145395" y="1246216"/>
          <a:ext cx="1218949" cy="454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Sub Category </a:t>
          </a:r>
          <a:r>
            <a:rPr lang="en-IN" sz="900" b="1" i="0" u="none" strike="noStrike" baseline="0">
              <a:solidFill>
                <a:schemeClr val="tx1"/>
              </a:solidFill>
              <a:latin typeface="Arial" panose="020B0604020202020204" pitchFamily="34" charset="0"/>
              <a:ea typeface="Calibri"/>
              <a:cs typeface="Arial" panose="020B0604020202020204" pitchFamily="34" charset="0"/>
            </a:rPr>
            <a:t>Products</a:t>
          </a:r>
        </a:p>
      </xdr:txBody>
    </xdr:sp>
    <xdr:clientData/>
  </xdr:twoCellAnchor>
  <xdr:twoCellAnchor>
    <xdr:from>
      <xdr:col>13</xdr:col>
      <xdr:colOff>240222</xdr:colOff>
      <xdr:row>13</xdr:row>
      <xdr:rowOff>146704</xdr:rowOff>
    </xdr:from>
    <xdr:to>
      <xdr:col>15</xdr:col>
      <xdr:colOff>99752</xdr:colOff>
      <xdr:row>16</xdr:row>
      <xdr:rowOff>46946</xdr:rowOff>
    </xdr:to>
    <xdr:sp macro="" textlink="Analysis1!Y23">
      <xdr:nvSpPr>
        <xdr:cNvPr id="56" name="TextBox 55">
          <a:extLst>
            <a:ext uri="{FF2B5EF4-FFF2-40B4-BE49-F238E27FC236}">
              <a16:creationId xmlns:a16="http://schemas.microsoft.com/office/drawing/2014/main" id="{D8CC7365-339E-4424-815D-429CD8DCAD9A}"/>
            </a:ext>
          </a:extLst>
        </xdr:cNvPr>
        <xdr:cNvSpPr txBox="1"/>
      </xdr:nvSpPr>
      <xdr:spPr>
        <a:xfrm>
          <a:off x="8145010" y="2548159"/>
          <a:ext cx="1075651" cy="454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Profitable</a:t>
          </a:r>
        </a:p>
        <a:p>
          <a:pPr marL="0" indent="0" algn="l"/>
          <a:r>
            <a:rPr lang="en-IN" sz="900" b="1" i="0" u="none" strike="noStrike" baseline="0">
              <a:solidFill>
                <a:schemeClr val="tx1"/>
              </a:solidFill>
              <a:latin typeface="Arial" panose="020B0604020202020204" pitchFamily="34" charset="0"/>
              <a:ea typeface="Calibri"/>
              <a:cs typeface="Arial" panose="020B0604020202020204" pitchFamily="34" charset="0"/>
            </a:rPr>
            <a:t>Customers</a:t>
          </a:r>
        </a:p>
      </xdr:txBody>
    </xdr:sp>
    <xdr:clientData/>
  </xdr:twoCellAnchor>
  <xdr:twoCellAnchor>
    <xdr:from>
      <xdr:col>13</xdr:col>
      <xdr:colOff>261697</xdr:colOff>
      <xdr:row>8</xdr:row>
      <xdr:rowOff>173217</xdr:rowOff>
    </xdr:from>
    <xdr:to>
      <xdr:col>14</xdr:col>
      <xdr:colOff>521048</xdr:colOff>
      <xdr:row>10</xdr:row>
      <xdr:rowOff>29710</xdr:rowOff>
    </xdr:to>
    <xdr:sp macro="" textlink="'P&amp;C Analysis'!AR3">
      <xdr:nvSpPr>
        <xdr:cNvPr id="59" name="TextBox 58">
          <a:extLst>
            <a:ext uri="{FF2B5EF4-FFF2-40B4-BE49-F238E27FC236}">
              <a16:creationId xmlns:a16="http://schemas.microsoft.com/office/drawing/2014/main" id="{AD384134-C54B-4849-B8C6-11EA90B122BB}"/>
            </a:ext>
          </a:extLst>
        </xdr:cNvPr>
        <xdr:cNvSpPr txBox="1"/>
      </xdr:nvSpPr>
      <xdr:spPr>
        <a:xfrm>
          <a:off x="8166485" y="1651035"/>
          <a:ext cx="867411" cy="225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0477452-8748-4596-834B-19C5A30A429A}" type="TxLink">
            <a:rPr lang="en-US" sz="1400" b="1" i="0" u="none" strike="noStrike" baseline="0">
              <a:solidFill>
                <a:srgbClr val="81E1E5"/>
              </a:solidFill>
              <a:latin typeface="Arial" panose="020B0604020202020204" pitchFamily="34" charset="0"/>
              <a:ea typeface="Calibri"/>
              <a:cs typeface="Arial" panose="020B0604020202020204" pitchFamily="34" charset="0"/>
            </a:rPr>
            <a:pPr marL="0" indent="0" algn="l"/>
            <a:t>23</a:t>
          </a:fld>
          <a:endParaRPr lang="en-US"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13</xdr:col>
      <xdr:colOff>315267</xdr:colOff>
      <xdr:row>12</xdr:row>
      <xdr:rowOff>41676</xdr:rowOff>
    </xdr:from>
    <xdr:to>
      <xdr:col>14</xdr:col>
      <xdr:colOff>574618</xdr:colOff>
      <xdr:row>13</xdr:row>
      <xdr:rowOff>82896</xdr:rowOff>
    </xdr:to>
    <xdr:sp macro="" textlink="'P&amp;C Analysis'!AR2">
      <xdr:nvSpPr>
        <xdr:cNvPr id="60" name="TextBox 59">
          <a:extLst>
            <a:ext uri="{FF2B5EF4-FFF2-40B4-BE49-F238E27FC236}">
              <a16:creationId xmlns:a16="http://schemas.microsoft.com/office/drawing/2014/main" id="{2F330DF0-2B37-4DD7-ACD7-625CFA218AA7}"/>
            </a:ext>
          </a:extLst>
        </xdr:cNvPr>
        <xdr:cNvSpPr txBox="1"/>
      </xdr:nvSpPr>
      <xdr:spPr>
        <a:xfrm>
          <a:off x="8220055" y="2258403"/>
          <a:ext cx="867411" cy="225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6DD27B4-04C9-4ED8-827F-D33A1EC8B74A}" type="TxLink">
            <a:rPr lang="en-US" sz="1400" b="1" i="0" u="none" strike="noStrike" baseline="0">
              <a:solidFill>
                <a:srgbClr val="81E1E5"/>
              </a:solidFill>
              <a:latin typeface="Arial" panose="020B0604020202020204" pitchFamily="34" charset="0"/>
              <a:ea typeface="Calibri"/>
              <a:cs typeface="Arial" panose="020B0604020202020204" pitchFamily="34" charset="0"/>
            </a:rPr>
            <a:pPr marL="0" indent="0" algn="l"/>
            <a:t>7</a:t>
          </a:fld>
          <a:endParaRPr lang="en-IN" sz="14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13</xdr:col>
      <xdr:colOff>261466</xdr:colOff>
      <xdr:row>15</xdr:row>
      <xdr:rowOff>157438</xdr:rowOff>
    </xdr:from>
    <xdr:to>
      <xdr:col>14</xdr:col>
      <xdr:colOff>520817</xdr:colOff>
      <xdr:row>17</xdr:row>
      <xdr:rowOff>13931</xdr:rowOff>
    </xdr:to>
    <xdr:sp macro="" textlink="'P&amp;C Analysis'!AR4">
      <xdr:nvSpPr>
        <xdr:cNvPr id="61" name="TextBox 60">
          <a:extLst>
            <a:ext uri="{FF2B5EF4-FFF2-40B4-BE49-F238E27FC236}">
              <a16:creationId xmlns:a16="http://schemas.microsoft.com/office/drawing/2014/main" id="{31C47F71-DC93-4DD3-B28A-9597838EEC11}"/>
            </a:ext>
          </a:extLst>
        </xdr:cNvPr>
        <xdr:cNvSpPr txBox="1"/>
      </xdr:nvSpPr>
      <xdr:spPr>
        <a:xfrm>
          <a:off x="8166254" y="2928347"/>
          <a:ext cx="867411" cy="225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852306E-B5FF-43F3-82B3-8F1483BD6151}" type="TxLink">
            <a:rPr lang="en-US" sz="1400" b="1" i="0" u="none" strike="noStrike" baseline="0">
              <a:solidFill>
                <a:schemeClr val="bg2">
                  <a:lumMod val="50000"/>
                </a:schemeClr>
              </a:solidFill>
              <a:latin typeface="Arial" panose="020B0604020202020204" pitchFamily="34" charset="0"/>
              <a:ea typeface="Calibri"/>
              <a:cs typeface="Arial" panose="020B0604020202020204" pitchFamily="34" charset="0"/>
            </a:rPr>
            <a:pPr marL="0" indent="0" algn="l"/>
            <a:t>50</a:t>
          </a:fld>
          <a:endParaRPr lang="en-IN" sz="1400" b="1" i="0" u="none" strike="noStrike" baseline="0">
            <a:solidFill>
              <a:schemeClr val="bg2">
                <a:lumMod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13</xdr:col>
      <xdr:colOff>209897</xdr:colOff>
      <xdr:row>5</xdr:row>
      <xdr:rowOff>34954</xdr:rowOff>
    </xdr:from>
    <xdr:to>
      <xdr:col>14</xdr:col>
      <xdr:colOff>338668</xdr:colOff>
      <xdr:row>6</xdr:row>
      <xdr:rowOff>137159</xdr:rowOff>
    </xdr:to>
    <xdr:sp macro="" textlink="'P&amp;C Analysis'!AR5">
      <xdr:nvSpPr>
        <xdr:cNvPr id="62" name="TextBox 61">
          <a:extLst>
            <a:ext uri="{FF2B5EF4-FFF2-40B4-BE49-F238E27FC236}">
              <a16:creationId xmlns:a16="http://schemas.microsoft.com/office/drawing/2014/main" id="{7C69C086-9225-4ADE-B330-CDAFC9DA6171}"/>
            </a:ext>
          </a:extLst>
        </xdr:cNvPr>
        <xdr:cNvSpPr txBox="1"/>
      </xdr:nvSpPr>
      <xdr:spPr>
        <a:xfrm>
          <a:off x="8114685" y="958590"/>
          <a:ext cx="736831" cy="286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BC1BF89-3545-4722-850B-2AE849CFC1BE}" type="TxLink">
            <a:rPr lang="en-US" sz="1400" b="1" i="0" u="none" strike="noStrike" baseline="0">
              <a:solidFill>
                <a:schemeClr val="bg2">
                  <a:lumMod val="50000"/>
                </a:schemeClr>
              </a:solidFill>
              <a:latin typeface="Arial" panose="020B0604020202020204" pitchFamily="34" charset="0"/>
              <a:ea typeface="Calibri"/>
              <a:cs typeface="Arial" panose="020B0604020202020204" pitchFamily="34" charset="0"/>
            </a:rPr>
            <a:pPr marL="0" indent="0" algn="l"/>
            <a:t>9994</a:t>
          </a:fld>
          <a:endParaRPr lang="en-IN" sz="1400" b="1" i="0" u="none" strike="noStrike" baseline="0">
            <a:solidFill>
              <a:schemeClr val="bg2">
                <a:lumMod val="50000"/>
              </a:schemeClr>
            </a:solidFill>
            <a:latin typeface="Arial" panose="020B0604020202020204" pitchFamily="34" charset="0"/>
            <a:ea typeface="Calibri"/>
            <a:cs typeface="Arial" panose="020B0604020202020204" pitchFamily="34" charset="0"/>
          </a:endParaRPr>
        </a:p>
      </xdr:txBody>
    </xdr:sp>
    <xdr:clientData/>
  </xdr:twoCellAnchor>
  <xdr:twoCellAnchor editAs="oneCell">
    <xdr:from>
      <xdr:col>6</xdr:col>
      <xdr:colOff>508864</xdr:colOff>
      <xdr:row>18</xdr:row>
      <xdr:rowOff>118179</xdr:rowOff>
    </xdr:from>
    <xdr:to>
      <xdr:col>8</xdr:col>
      <xdr:colOff>40935</xdr:colOff>
      <xdr:row>22</xdr:row>
      <xdr:rowOff>137929</xdr:rowOff>
    </xdr:to>
    <xdr:pic>
      <xdr:nvPicPr>
        <xdr:cNvPr id="32" name="Picture 31">
          <a:extLst>
            <a:ext uri="{FF2B5EF4-FFF2-40B4-BE49-F238E27FC236}">
              <a16:creationId xmlns:a16="http://schemas.microsoft.com/office/drawing/2014/main" id="{27832A80-9D51-5DBA-3A0F-1FDC1C6EA32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157228" y="3443270"/>
          <a:ext cx="748192" cy="758659"/>
        </a:xfrm>
        <a:prstGeom prst="rect">
          <a:avLst/>
        </a:prstGeom>
        <a:solidFill>
          <a:schemeClr val="bg2">
            <a:lumMod val="90000"/>
          </a:schemeClr>
        </a:solidFill>
      </xdr:spPr>
    </xdr:pic>
    <xdr:clientData/>
  </xdr:twoCellAnchor>
  <xdr:twoCellAnchor editAs="oneCell">
    <xdr:from>
      <xdr:col>20</xdr:col>
      <xdr:colOff>301957</xdr:colOff>
      <xdr:row>9</xdr:row>
      <xdr:rowOff>159707</xdr:rowOff>
    </xdr:from>
    <xdr:to>
      <xdr:col>21</xdr:col>
      <xdr:colOff>346363</xdr:colOff>
      <xdr:row>13</xdr:row>
      <xdr:rowOff>81033</xdr:rowOff>
    </xdr:to>
    <xdr:pic>
      <xdr:nvPicPr>
        <xdr:cNvPr id="34" name="Picture 33">
          <a:extLst>
            <a:ext uri="{FF2B5EF4-FFF2-40B4-BE49-F238E27FC236}">
              <a16:creationId xmlns:a16="http://schemas.microsoft.com/office/drawing/2014/main" id="{EA3BF40E-8609-15D9-3274-6C07357FB4D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463169" y="1822252"/>
          <a:ext cx="652467" cy="660236"/>
        </a:xfrm>
        <a:prstGeom prst="rect">
          <a:avLst/>
        </a:prstGeom>
      </xdr:spPr>
    </xdr:pic>
    <xdr:clientData/>
  </xdr:twoCellAnchor>
  <xdr:twoCellAnchor editAs="oneCell">
    <xdr:from>
      <xdr:col>8</xdr:col>
      <xdr:colOff>219894</xdr:colOff>
      <xdr:row>9</xdr:row>
      <xdr:rowOff>150617</xdr:rowOff>
    </xdr:from>
    <xdr:to>
      <xdr:col>9</xdr:col>
      <xdr:colOff>246304</xdr:colOff>
      <xdr:row>13</xdr:row>
      <xdr:rowOff>56621</xdr:rowOff>
    </xdr:to>
    <xdr:pic>
      <xdr:nvPicPr>
        <xdr:cNvPr id="44" name="Picture 43">
          <a:extLst>
            <a:ext uri="{FF2B5EF4-FFF2-40B4-BE49-F238E27FC236}">
              <a16:creationId xmlns:a16="http://schemas.microsoft.com/office/drawing/2014/main" id="{CC32C27D-B9E1-2A70-D023-D4520B5A531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084379" y="1813162"/>
          <a:ext cx="634470" cy="644914"/>
        </a:xfrm>
        <a:prstGeom prst="rect">
          <a:avLst/>
        </a:prstGeom>
      </xdr:spPr>
    </xdr:pic>
    <xdr:clientData/>
  </xdr:twoCellAnchor>
  <xdr:twoCellAnchor editAs="oneCell">
    <xdr:from>
      <xdr:col>5</xdr:col>
      <xdr:colOff>73637</xdr:colOff>
      <xdr:row>30</xdr:row>
      <xdr:rowOff>82653</xdr:rowOff>
    </xdr:from>
    <xdr:to>
      <xdr:col>5</xdr:col>
      <xdr:colOff>546485</xdr:colOff>
      <xdr:row>33</xdr:row>
      <xdr:rowOff>8115</xdr:rowOff>
    </xdr:to>
    <xdr:pic>
      <xdr:nvPicPr>
        <xdr:cNvPr id="47" name="Picture 46">
          <a:extLst>
            <a:ext uri="{FF2B5EF4-FFF2-40B4-BE49-F238E27FC236}">
              <a16:creationId xmlns:a16="http://schemas.microsoft.com/office/drawing/2014/main" id="{D5AC9AC1-14DB-FD9D-396E-2DEA638385B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113940" y="5624471"/>
          <a:ext cx="472848" cy="479644"/>
        </a:xfrm>
        <a:prstGeom prst="rect">
          <a:avLst/>
        </a:prstGeom>
      </xdr:spPr>
    </xdr:pic>
    <xdr:clientData/>
  </xdr:twoCellAnchor>
  <xdr:twoCellAnchor>
    <xdr:from>
      <xdr:col>12</xdr:col>
      <xdr:colOff>207820</xdr:colOff>
      <xdr:row>3</xdr:row>
      <xdr:rowOff>130848</xdr:rowOff>
    </xdr:from>
    <xdr:to>
      <xdr:col>13</xdr:col>
      <xdr:colOff>192424</xdr:colOff>
      <xdr:row>6</xdr:row>
      <xdr:rowOff>160635</xdr:rowOff>
    </xdr:to>
    <xdr:sp macro="" textlink="">
      <xdr:nvSpPr>
        <xdr:cNvPr id="6149" name="Rectangle: Rounded Corners 6148">
          <a:extLst>
            <a:ext uri="{FF2B5EF4-FFF2-40B4-BE49-F238E27FC236}">
              <a16:creationId xmlns:a16="http://schemas.microsoft.com/office/drawing/2014/main" id="{DF80AE6F-F8FE-4F3F-A9D7-15B42F0B4694}"/>
            </a:ext>
          </a:extLst>
        </xdr:cNvPr>
        <xdr:cNvSpPr/>
      </xdr:nvSpPr>
      <xdr:spPr>
        <a:xfrm>
          <a:off x="7504547" y="685030"/>
          <a:ext cx="592665" cy="583969"/>
        </a:xfrm>
        <a:prstGeom prst="roundRect">
          <a:avLst>
            <a:gd name="adj" fmla="val 25664"/>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254002</xdr:colOff>
      <xdr:row>4</xdr:row>
      <xdr:rowOff>7697</xdr:rowOff>
    </xdr:from>
    <xdr:to>
      <xdr:col>13</xdr:col>
      <xdr:colOff>101471</xdr:colOff>
      <xdr:row>6</xdr:row>
      <xdr:rowOff>93772</xdr:rowOff>
    </xdr:to>
    <xdr:pic>
      <xdr:nvPicPr>
        <xdr:cNvPr id="6148" name="Picture 6147">
          <a:extLst>
            <a:ext uri="{FF2B5EF4-FFF2-40B4-BE49-F238E27FC236}">
              <a16:creationId xmlns:a16="http://schemas.microsoft.com/office/drawing/2014/main" id="{B25849BC-69C8-4DEA-4423-AB2D595C87DD}"/>
            </a:ext>
          </a:extLst>
        </xdr:cNvPr>
        <xdr:cNvPicPr>
          <a:picLocks noChangeAspect="1"/>
        </xdr:cNvPicPr>
      </xdr:nvPicPr>
      <xdr:blipFill>
        <a:blip xmlns:r="http://schemas.openxmlformats.org/officeDocument/2006/relationships" r:embed="rId11"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50729" y="746606"/>
          <a:ext cx="455530" cy="455530"/>
        </a:xfrm>
        <a:prstGeom prst="rect">
          <a:avLst/>
        </a:prstGeom>
        <a:noFill/>
      </xdr:spPr>
    </xdr:pic>
    <xdr:clientData/>
  </xdr:twoCellAnchor>
  <xdr:twoCellAnchor>
    <xdr:from>
      <xdr:col>12</xdr:col>
      <xdr:colOff>238607</xdr:colOff>
      <xdr:row>7</xdr:row>
      <xdr:rowOff>38485</xdr:rowOff>
    </xdr:from>
    <xdr:to>
      <xdr:col>13</xdr:col>
      <xdr:colOff>223211</xdr:colOff>
      <xdr:row>10</xdr:row>
      <xdr:rowOff>68272</xdr:rowOff>
    </xdr:to>
    <xdr:sp macro="" textlink="">
      <xdr:nvSpPr>
        <xdr:cNvPr id="6150" name="Rectangle: Rounded Corners 6149">
          <a:extLst>
            <a:ext uri="{FF2B5EF4-FFF2-40B4-BE49-F238E27FC236}">
              <a16:creationId xmlns:a16="http://schemas.microsoft.com/office/drawing/2014/main" id="{029A2410-BA0F-468C-B6A0-209B7E8413A2}"/>
            </a:ext>
          </a:extLst>
        </xdr:cNvPr>
        <xdr:cNvSpPr/>
      </xdr:nvSpPr>
      <xdr:spPr>
        <a:xfrm>
          <a:off x="7535334" y="1331576"/>
          <a:ext cx="592665" cy="583969"/>
        </a:xfrm>
        <a:prstGeom prst="roundRect">
          <a:avLst>
            <a:gd name="adj" fmla="val 25664"/>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300183</xdr:colOff>
      <xdr:row>7</xdr:row>
      <xdr:rowOff>84667</xdr:rowOff>
    </xdr:from>
    <xdr:to>
      <xdr:col>13</xdr:col>
      <xdr:colOff>157031</xdr:colOff>
      <xdr:row>10</xdr:row>
      <xdr:rowOff>2320</xdr:rowOff>
    </xdr:to>
    <xdr:pic>
      <xdr:nvPicPr>
        <xdr:cNvPr id="58" name="Picture 57">
          <a:extLst>
            <a:ext uri="{FF2B5EF4-FFF2-40B4-BE49-F238E27FC236}">
              <a16:creationId xmlns:a16="http://schemas.microsoft.com/office/drawing/2014/main" id="{083203D0-CA90-A655-207E-16DDA17BBD45}"/>
            </a:ext>
          </a:extLst>
        </xdr:cNvPr>
        <xdr:cNvPicPr>
          <a:picLocks noChangeAspect="1"/>
        </xdr:cNvPicPr>
      </xdr:nvPicPr>
      <xdr:blipFill>
        <a:blip xmlns:r="http://schemas.openxmlformats.org/officeDocument/2006/relationships" r:embed="rId12"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7596910" y="1377758"/>
          <a:ext cx="464909" cy="471835"/>
        </a:xfrm>
        <a:prstGeom prst="rect">
          <a:avLst/>
        </a:prstGeom>
        <a:noFill/>
      </xdr:spPr>
    </xdr:pic>
    <xdr:clientData/>
  </xdr:twoCellAnchor>
  <xdr:twoCellAnchor>
    <xdr:from>
      <xdr:col>12</xdr:col>
      <xdr:colOff>254001</xdr:colOff>
      <xdr:row>10</xdr:row>
      <xdr:rowOff>115454</xdr:rowOff>
    </xdr:from>
    <xdr:to>
      <xdr:col>13</xdr:col>
      <xdr:colOff>238605</xdr:colOff>
      <xdr:row>13</xdr:row>
      <xdr:rowOff>145241</xdr:rowOff>
    </xdr:to>
    <xdr:sp macro="" textlink="">
      <xdr:nvSpPr>
        <xdr:cNvPr id="6151" name="Rectangle: Rounded Corners 6150">
          <a:extLst>
            <a:ext uri="{FF2B5EF4-FFF2-40B4-BE49-F238E27FC236}">
              <a16:creationId xmlns:a16="http://schemas.microsoft.com/office/drawing/2014/main" id="{81B220D7-1C15-4D4C-B3AC-15E5A64DD566}"/>
            </a:ext>
          </a:extLst>
        </xdr:cNvPr>
        <xdr:cNvSpPr/>
      </xdr:nvSpPr>
      <xdr:spPr>
        <a:xfrm>
          <a:off x="7550728" y="1962727"/>
          <a:ext cx="592665" cy="583969"/>
        </a:xfrm>
        <a:prstGeom prst="roundRect">
          <a:avLst>
            <a:gd name="adj" fmla="val 25664"/>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269395</xdr:colOff>
      <xdr:row>14</xdr:row>
      <xdr:rowOff>0</xdr:rowOff>
    </xdr:from>
    <xdr:to>
      <xdr:col>13</xdr:col>
      <xdr:colOff>253999</xdr:colOff>
      <xdr:row>17</xdr:row>
      <xdr:rowOff>29787</xdr:rowOff>
    </xdr:to>
    <xdr:sp macro="" textlink="">
      <xdr:nvSpPr>
        <xdr:cNvPr id="6152" name="Rectangle: Rounded Corners 6151">
          <a:extLst>
            <a:ext uri="{FF2B5EF4-FFF2-40B4-BE49-F238E27FC236}">
              <a16:creationId xmlns:a16="http://schemas.microsoft.com/office/drawing/2014/main" id="{B72ED60B-E716-40C6-B09B-FAF41DFC911F}"/>
            </a:ext>
          </a:extLst>
        </xdr:cNvPr>
        <xdr:cNvSpPr/>
      </xdr:nvSpPr>
      <xdr:spPr>
        <a:xfrm>
          <a:off x="7566122" y="2586182"/>
          <a:ext cx="592665" cy="583969"/>
        </a:xfrm>
        <a:prstGeom prst="roundRect">
          <a:avLst>
            <a:gd name="adj" fmla="val 25664"/>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313776</xdr:colOff>
      <xdr:row>10</xdr:row>
      <xdr:rowOff>183161</xdr:rowOff>
    </xdr:from>
    <xdr:to>
      <xdr:col>13</xdr:col>
      <xdr:colOff>169335</xdr:colOff>
      <xdr:row>13</xdr:row>
      <xdr:rowOff>97732</xdr:rowOff>
    </xdr:to>
    <xdr:pic>
      <xdr:nvPicPr>
        <xdr:cNvPr id="6144" name="Picture 6143">
          <a:extLst>
            <a:ext uri="{FF2B5EF4-FFF2-40B4-BE49-F238E27FC236}">
              <a16:creationId xmlns:a16="http://schemas.microsoft.com/office/drawing/2014/main" id="{8B18645B-44A4-E180-DAA3-9797D1B920FE}"/>
            </a:ext>
          </a:extLst>
        </xdr:cNvPr>
        <xdr:cNvPicPr>
          <a:picLocks noChangeAspect="1"/>
        </xdr:cNvPicPr>
      </xdr:nvPicPr>
      <xdr:blipFill>
        <a:blip xmlns:r="http://schemas.openxmlformats.org/officeDocument/2006/relationships" r:embed="rId13"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610503" y="2030434"/>
          <a:ext cx="463620" cy="468753"/>
        </a:xfrm>
        <a:prstGeom prst="rect">
          <a:avLst/>
        </a:prstGeom>
        <a:noFill/>
      </xdr:spPr>
    </xdr:pic>
    <xdr:clientData/>
  </xdr:twoCellAnchor>
  <xdr:twoCellAnchor editAs="oneCell">
    <xdr:from>
      <xdr:col>12</xdr:col>
      <xdr:colOff>345584</xdr:colOff>
      <xdr:row>14</xdr:row>
      <xdr:rowOff>76969</xdr:rowOff>
    </xdr:from>
    <xdr:to>
      <xdr:col>13</xdr:col>
      <xdr:colOff>190399</xdr:colOff>
      <xdr:row>16</xdr:row>
      <xdr:rowOff>165741</xdr:rowOff>
    </xdr:to>
    <xdr:pic>
      <xdr:nvPicPr>
        <xdr:cNvPr id="54" name="Picture 53">
          <a:extLst>
            <a:ext uri="{FF2B5EF4-FFF2-40B4-BE49-F238E27FC236}">
              <a16:creationId xmlns:a16="http://schemas.microsoft.com/office/drawing/2014/main" id="{837CFF83-1578-175D-ACCC-735376F3267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42311" y="2663151"/>
          <a:ext cx="452876" cy="458226"/>
        </a:xfrm>
        <a:prstGeom prst="rect">
          <a:avLst/>
        </a:prstGeom>
        <a:noFill/>
      </xdr:spPr>
    </xdr:pic>
    <xdr:clientData/>
  </xdr:twoCellAnchor>
  <xdr:twoCellAnchor>
    <xdr:from>
      <xdr:col>8</xdr:col>
      <xdr:colOff>277091</xdr:colOff>
      <xdr:row>18</xdr:row>
      <xdr:rowOff>61575</xdr:rowOff>
    </xdr:from>
    <xdr:to>
      <xdr:col>16</xdr:col>
      <xdr:colOff>147551</xdr:colOff>
      <xdr:row>38</xdr:row>
      <xdr:rowOff>99675</xdr:rowOff>
    </xdr:to>
    <xdr:sp macro="" textlink="">
      <xdr:nvSpPr>
        <xdr:cNvPr id="19" name="Rectangle: Rounded Corners 18">
          <a:extLst>
            <a:ext uri="{FF2B5EF4-FFF2-40B4-BE49-F238E27FC236}">
              <a16:creationId xmlns:a16="http://schemas.microsoft.com/office/drawing/2014/main" id="{399473F5-A065-443A-9C08-02483794651A}"/>
            </a:ext>
          </a:extLst>
        </xdr:cNvPr>
        <xdr:cNvSpPr/>
      </xdr:nvSpPr>
      <xdr:spPr>
        <a:xfrm>
          <a:off x="5141576" y="3386666"/>
          <a:ext cx="4734945" cy="3732645"/>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z</a:t>
          </a:r>
        </a:p>
      </xdr:txBody>
    </xdr:sp>
    <xdr:clientData/>
  </xdr:twoCellAnchor>
  <xdr:twoCellAnchor>
    <xdr:from>
      <xdr:col>8</xdr:col>
      <xdr:colOff>330970</xdr:colOff>
      <xdr:row>21</xdr:row>
      <xdr:rowOff>7697</xdr:rowOff>
    </xdr:from>
    <xdr:to>
      <xdr:col>16</xdr:col>
      <xdr:colOff>38485</xdr:colOff>
      <xdr:row>35</xdr:row>
      <xdr:rowOff>164715</xdr:rowOff>
    </xdr:to>
    <xdr:graphicFrame macro="">
      <xdr:nvGraphicFramePr>
        <xdr:cNvPr id="17" name="Chart 16">
          <a:extLst>
            <a:ext uri="{FF2B5EF4-FFF2-40B4-BE49-F238E27FC236}">
              <a16:creationId xmlns:a16="http://schemas.microsoft.com/office/drawing/2014/main" id="{34ADB2BC-6C96-42D4-B927-1610F0492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484910</xdr:colOff>
      <xdr:row>18</xdr:row>
      <xdr:rowOff>146242</xdr:rowOff>
    </xdr:from>
    <xdr:to>
      <xdr:col>14</xdr:col>
      <xdr:colOff>7697</xdr:colOff>
      <xdr:row>20</xdr:row>
      <xdr:rowOff>35519</xdr:rowOff>
    </xdr:to>
    <xdr:sp macro="" textlink="Analysis1!Y23">
      <xdr:nvSpPr>
        <xdr:cNvPr id="25" name="TextBox 24">
          <a:extLst>
            <a:ext uri="{FF2B5EF4-FFF2-40B4-BE49-F238E27FC236}">
              <a16:creationId xmlns:a16="http://schemas.microsoft.com/office/drawing/2014/main" id="{62724E52-7312-45F4-9EA7-468613C6DCFC}"/>
            </a:ext>
          </a:extLst>
        </xdr:cNvPr>
        <xdr:cNvSpPr txBox="1"/>
      </xdr:nvSpPr>
      <xdr:spPr>
        <a:xfrm>
          <a:off x="5349395" y="3471333"/>
          <a:ext cx="3171150"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Product Pricing </a:t>
          </a:r>
          <a:r>
            <a:rPr lang="en-IN" sz="900" b="1" i="0" u="none" strike="noStrike" baseline="0">
              <a:solidFill>
                <a:schemeClr val="tx1"/>
              </a:solidFill>
              <a:latin typeface="Arial" panose="020B0604020202020204" pitchFamily="34" charset="0"/>
              <a:ea typeface="Calibri"/>
              <a:cs typeface="Arial" panose="020B0604020202020204" pitchFamily="34" charset="0"/>
            </a:rPr>
            <a:t>Types</a:t>
          </a:r>
        </a:p>
      </xdr:txBody>
    </xdr:sp>
    <xdr:clientData/>
  </xdr:twoCellAnchor>
  <xdr:twoCellAnchor>
    <xdr:from>
      <xdr:col>9</xdr:col>
      <xdr:colOff>392546</xdr:colOff>
      <xdr:row>20</xdr:row>
      <xdr:rowOff>169335</xdr:rowOff>
    </xdr:from>
    <xdr:to>
      <xdr:col>11</xdr:col>
      <xdr:colOff>469514</xdr:colOff>
      <xdr:row>22</xdr:row>
      <xdr:rowOff>58611</xdr:rowOff>
    </xdr:to>
    <xdr:sp macro="" textlink="Analysis1!Y23">
      <xdr:nvSpPr>
        <xdr:cNvPr id="33" name="TextBox 32">
          <a:extLst>
            <a:ext uri="{FF2B5EF4-FFF2-40B4-BE49-F238E27FC236}">
              <a16:creationId xmlns:a16="http://schemas.microsoft.com/office/drawing/2014/main" id="{619A3F13-801A-4EAA-B766-CE1D8A573E20}"/>
            </a:ext>
          </a:extLst>
        </xdr:cNvPr>
        <xdr:cNvSpPr txBox="1"/>
      </xdr:nvSpPr>
      <xdr:spPr>
        <a:xfrm>
          <a:off x="5865091" y="3863880"/>
          <a:ext cx="1293090"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tx1"/>
              </a:solidFill>
              <a:latin typeface="Arial" panose="020B0604020202020204" pitchFamily="34" charset="0"/>
              <a:ea typeface="Calibri"/>
              <a:cs typeface="Arial" panose="020B0604020202020204" pitchFamily="34" charset="0"/>
            </a:rPr>
            <a:t>Price Above </a:t>
          </a:r>
          <a:r>
            <a:rPr lang="en-IN" sz="900" b="1" i="0" u="none" strike="noStrike" baseline="0">
              <a:solidFill>
                <a:srgbClr val="81E1E5"/>
              </a:solidFill>
              <a:latin typeface="Arial" panose="020B0604020202020204" pitchFamily="34" charset="0"/>
              <a:ea typeface="Calibri"/>
              <a:cs typeface="Arial" panose="020B0604020202020204" pitchFamily="34" charset="0"/>
            </a:rPr>
            <a:t>₹1000</a:t>
          </a:r>
        </a:p>
      </xdr:txBody>
    </xdr:sp>
    <xdr:clientData/>
  </xdr:twoCellAnchor>
  <xdr:twoCellAnchor>
    <xdr:from>
      <xdr:col>13</xdr:col>
      <xdr:colOff>153940</xdr:colOff>
      <xdr:row>20</xdr:row>
      <xdr:rowOff>123152</xdr:rowOff>
    </xdr:from>
    <xdr:to>
      <xdr:col>15</xdr:col>
      <xdr:colOff>230909</xdr:colOff>
      <xdr:row>22</xdr:row>
      <xdr:rowOff>12428</xdr:rowOff>
    </xdr:to>
    <xdr:sp macro="" textlink="Analysis1!Y23">
      <xdr:nvSpPr>
        <xdr:cNvPr id="35" name="TextBox 34">
          <a:extLst>
            <a:ext uri="{FF2B5EF4-FFF2-40B4-BE49-F238E27FC236}">
              <a16:creationId xmlns:a16="http://schemas.microsoft.com/office/drawing/2014/main" id="{9C025998-9A05-4DD8-8CE8-D981B26EE15A}"/>
            </a:ext>
          </a:extLst>
        </xdr:cNvPr>
        <xdr:cNvSpPr txBox="1"/>
      </xdr:nvSpPr>
      <xdr:spPr>
        <a:xfrm>
          <a:off x="8058728" y="3817697"/>
          <a:ext cx="1293090"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tx1"/>
              </a:solidFill>
              <a:latin typeface="Arial" panose="020B0604020202020204" pitchFamily="34" charset="0"/>
              <a:ea typeface="Calibri"/>
              <a:cs typeface="Arial" panose="020B0604020202020204" pitchFamily="34" charset="0"/>
            </a:rPr>
            <a:t>Price Below </a:t>
          </a:r>
          <a:r>
            <a:rPr lang="en-IN" sz="900" b="1" i="0" u="none" strike="noStrike" baseline="0">
              <a:solidFill>
                <a:srgbClr val="F06F5A"/>
              </a:solidFill>
              <a:latin typeface="Arial" panose="020B0604020202020204" pitchFamily="34" charset="0"/>
              <a:ea typeface="Calibri"/>
              <a:cs typeface="Arial" panose="020B0604020202020204" pitchFamily="34" charset="0"/>
            </a:rPr>
            <a:t>₹1000</a:t>
          </a:r>
        </a:p>
      </xdr:txBody>
    </xdr:sp>
    <xdr:clientData/>
  </xdr:twoCellAnchor>
  <xdr:twoCellAnchor>
    <xdr:from>
      <xdr:col>10</xdr:col>
      <xdr:colOff>53879</xdr:colOff>
      <xdr:row>28</xdr:row>
      <xdr:rowOff>115453</xdr:rowOff>
    </xdr:from>
    <xdr:to>
      <xdr:col>11</xdr:col>
      <xdr:colOff>354060</xdr:colOff>
      <xdr:row>30</xdr:row>
      <xdr:rowOff>4730</xdr:rowOff>
    </xdr:to>
    <xdr:sp macro="" textlink="'P&amp;C Analysis'!AY9">
      <xdr:nvSpPr>
        <xdr:cNvPr id="45" name="TextBox 44">
          <a:extLst>
            <a:ext uri="{FF2B5EF4-FFF2-40B4-BE49-F238E27FC236}">
              <a16:creationId xmlns:a16="http://schemas.microsoft.com/office/drawing/2014/main" id="{20D6A566-3CCA-4C15-9AE2-57CD11FED251}"/>
            </a:ext>
          </a:extLst>
        </xdr:cNvPr>
        <xdr:cNvSpPr txBox="1"/>
      </xdr:nvSpPr>
      <xdr:spPr>
        <a:xfrm>
          <a:off x="6134485" y="5287817"/>
          <a:ext cx="908242"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5B02CFC-6AFB-41BB-AC5E-85C47B133227}" type="TxLink">
            <a:rPr lang="en-US" sz="1800" b="1" i="0" u="none" strike="noStrike" baseline="0">
              <a:solidFill>
                <a:srgbClr val="81E1E5"/>
              </a:solidFill>
              <a:latin typeface="Arial" panose="020B0604020202020204" pitchFamily="34" charset="0"/>
              <a:ea typeface="Calibri"/>
              <a:cs typeface="Arial" panose="020B0604020202020204" pitchFamily="34" charset="0"/>
            </a:rPr>
            <a:pPr marL="0" indent="0" algn="l"/>
            <a:t>87.6%</a:t>
          </a:fld>
          <a:endParaRPr lang="en-IN" sz="18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13</xdr:col>
      <xdr:colOff>377150</xdr:colOff>
      <xdr:row>28</xdr:row>
      <xdr:rowOff>153939</xdr:rowOff>
    </xdr:from>
    <xdr:to>
      <xdr:col>15</xdr:col>
      <xdr:colOff>84667</xdr:colOff>
      <xdr:row>30</xdr:row>
      <xdr:rowOff>43216</xdr:rowOff>
    </xdr:to>
    <xdr:sp macro="" textlink="'P&amp;C Analysis'!AY10">
      <xdr:nvSpPr>
        <xdr:cNvPr id="48" name="TextBox 47">
          <a:extLst>
            <a:ext uri="{FF2B5EF4-FFF2-40B4-BE49-F238E27FC236}">
              <a16:creationId xmlns:a16="http://schemas.microsoft.com/office/drawing/2014/main" id="{FACD410B-6797-4E48-9157-286A834A5A9B}"/>
            </a:ext>
          </a:extLst>
        </xdr:cNvPr>
        <xdr:cNvSpPr txBox="1"/>
      </xdr:nvSpPr>
      <xdr:spPr>
        <a:xfrm>
          <a:off x="8281938" y="5326303"/>
          <a:ext cx="923638"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067B7DE-0714-4301-8A5C-D4105ACA43E8}" type="TxLink">
            <a:rPr lang="en-US" sz="1800" b="1" i="0" u="none" strike="noStrike" baseline="0">
              <a:solidFill>
                <a:srgbClr val="F06F5A"/>
              </a:solidFill>
              <a:latin typeface="Arial" panose="020B0604020202020204" pitchFamily="34" charset="0"/>
              <a:ea typeface="Calibri"/>
              <a:cs typeface="Arial" panose="020B0604020202020204" pitchFamily="34" charset="0"/>
            </a:rPr>
            <a:pPr marL="0" indent="0" algn="l"/>
            <a:t>12.4%</a:t>
          </a:fld>
          <a:endParaRPr lang="en-IN" sz="1800" b="1" i="0" u="none" strike="noStrike" baseline="0">
            <a:solidFill>
              <a:srgbClr val="F06F5A"/>
            </a:solidFill>
            <a:latin typeface="Arial" panose="020B0604020202020204" pitchFamily="34" charset="0"/>
            <a:ea typeface="Calibri"/>
            <a:cs typeface="Arial" panose="020B0604020202020204" pitchFamily="34" charset="0"/>
          </a:endParaRPr>
        </a:p>
      </xdr:txBody>
    </xdr:sp>
    <xdr:clientData/>
  </xdr:twoCellAnchor>
  <xdr:twoCellAnchor>
    <xdr:from>
      <xdr:col>9</xdr:col>
      <xdr:colOff>492607</xdr:colOff>
      <xdr:row>32</xdr:row>
      <xdr:rowOff>61575</xdr:rowOff>
    </xdr:from>
    <xdr:to>
      <xdr:col>11</xdr:col>
      <xdr:colOff>569575</xdr:colOff>
      <xdr:row>33</xdr:row>
      <xdr:rowOff>135579</xdr:rowOff>
    </xdr:to>
    <xdr:sp macro="" textlink="'P&amp;C Analysis'!AX9">
      <xdr:nvSpPr>
        <xdr:cNvPr id="57" name="TextBox 56">
          <a:extLst>
            <a:ext uri="{FF2B5EF4-FFF2-40B4-BE49-F238E27FC236}">
              <a16:creationId xmlns:a16="http://schemas.microsoft.com/office/drawing/2014/main" id="{BF0AA3EB-80A0-44BD-B598-1CC73AF7275F}"/>
            </a:ext>
          </a:extLst>
        </xdr:cNvPr>
        <xdr:cNvSpPr txBox="1"/>
      </xdr:nvSpPr>
      <xdr:spPr>
        <a:xfrm>
          <a:off x="5965152" y="5972848"/>
          <a:ext cx="1293090"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BCC3F9B-6C27-45B9-9953-C74349D193D7}" type="TxLink">
            <a:rPr lang="en-US" sz="1800" b="1" i="0" u="none" strike="noStrike" baseline="0">
              <a:solidFill>
                <a:srgbClr val="81E1E5"/>
              </a:solidFill>
              <a:latin typeface="Arial" panose="020B0604020202020204" pitchFamily="34" charset="0"/>
              <a:ea typeface="Calibri"/>
              <a:cs typeface="Arial" panose="020B0604020202020204" pitchFamily="34" charset="0"/>
            </a:rPr>
            <a:pPr marL="0" indent="0" algn="l"/>
            <a:t>₹3.28 M</a:t>
          </a:fld>
          <a:endParaRPr lang="en-IN" sz="1800" b="1" i="0" u="none" strike="noStrike" baseline="0">
            <a:solidFill>
              <a:srgbClr val="81E1E5"/>
            </a:solidFill>
            <a:latin typeface="Arial" panose="020B0604020202020204" pitchFamily="34" charset="0"/>
            <a:ea typeface="Calibri"/>
            <a:cs typeface="Arial" panose="020B0604020202020204" pitchFamily="34" charset="0"/>
          </a:endParaRPr>
        </a:p>
      </xdr:txBody>
    </xdr:sp>
    <xdr:clientData/>
  </xdr:twoCellAnchor>
  <xdr:twoCellAnchor>
    <xdr:from>
      <xdr:col>13</xdr:col>
      <xdr:colOff>200122</xdr:colOff>
      <xdr:row>32</xdr:row>
      <xdr:rowOff>123151</xdr:rowOff>
    </xdr:from>
    <xdr:to>
      <xdr:col>15</xdr:col>
      <xdr:colOff>277091</xdr:colOff>
      <xdr:row>34</xdr:row>
      <xdr:rowOff>12428</xdr:rowOff>
    </xdr:to>
    <xdr:sp macro="" textlink="'P&amp;C Analysis'!AX10">
      <xdr:nvSpPr>
        <xdr:cNvPr id="63" name="TextBox 62">
          <a:extLst>
            <a:ext uri="{FF2B5EF4-FFF2-40B4-BE49-F238E27FC236}">
              <a16:creationId xmlns:a16="http://schemas.microsoft.com/office/drawing/2014/main" id="{1AB141F0-36F2-4B2D-A27E-B497AF0FABC1}"/>
            </a:ext>
          </a:extLst>
        </xdr:cNvPr>
        <xdr:cNvSpPr txBox="1"/>
      </xdr:nvSpPr>
      <xdr:spPr>
        <a:xfrm>
          <a:off x="8104910" y="6034424"/>
          <a:ext cx="1293090"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F1D537-F7CF-4C57-B2F9-62E38FE07F69}" type="TxLink">
            <a:rPr lang="en-US" sz="1800" b="1" i="0" u="none" strike="noStrike" baseline="0">
              <a:solidFill>
                <a:srgbClr val="F06F5A"/>
              </a:solidFill>
              <a:latin typeface="Arial" panose="020B0604020202020204" pitchFamily="34" charset="0"/>
              <a:ea typeface="Calibri"/>
              <a:cs typeface="Arial" panose="020B0604020202020204" pitchFamily="34" charset="0"/>
            </a:rPr>
            <a:pPr marL="0" indent="0" algn="l"/>
            <a:t>₹464.33 K</a:t>
          </a:fld>
          <a:endParaRPr lang="en-IN" sz="1800" b="1" i="0" u="none" strike="noStrike" baseline="0">
            <a:solidFill>
              <a:srgbClr val="F06F5A"/>
            </a:solidFill>
            <a:latin typeface="Arial" panose="020B0604020202020204" pitchFamily="34" charset="0"/>
            <a:ea typeface="Calibri"/>
            <a:cs typeface="Arial" panose="020B0604020202020204" pitchFamily="34" charset="0"/>
          </a:endParaRPr>
        </a:p>
      </xdr:txBody>
    </xdr:sp>
    <xdr:clientData/>
  </xdr:twoCellAnchor>
  <xdr:twoCellAnchor>
    <xdr:from>
      <xdr:col>10</xdr:col>
      <xdr:colOff>30789</xdr:colOff>
      <xdr:row>30</xdr:row>
      <xdr:rowOff>23091</xdr:rowOff>
    </xdr:from>
    <xdr:to>
      <xdr:col>12</xdr:col>
      <xdr:colOff>107758</xdr:colOff>
      <xdr:row>31</xdr:row>
      <xdr:rowOff>97095</xdr:rowOff>
    </xdr:to>
    <xdr:sp macro="" textlink="Analysis1!Y23">
      <xdr:nvSpPr>
        <xdr:cNvPr id="6145" name="TextBox 6144">
          <a:extLst>
            <a:ext uri="{FF2B5EF4-FFF2-40B4-BE49-F238E27FC236}">
              <a16:creationId xmlns:a16="http://schemas.microsoft.com/office/drawing/2014/main" id="{E59ACF3D-0113-4B3B-A410-750802BB6691}"/>
            </a:ext>
          </a:extLst>
        </xdr:cNvPr>
        <xdr:cNvSpPr txBox="1"/>
      </xdr:nvSpPr>
      <xdr:spPr>
        <a:xfrm>
          <a:off x="6111395" y="5564909"/>
          <a:ext cx="1293090"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0" u="none" strike="noStrike" baseline="0">
              <a:solidFill>
                <a:schemeClr val="tx1"/>
              </a:solidFill>
              <a:latin typeface="Arial" panose="020B0604020202020204" pitchFamily="34" charset="0"/>
              <a:ea typeface="Calibri"/>
              <a:cs typeface="Arial" panose="020B0604020202020204" pitchFamily="34" charset="0"/>
            </a:rPr>
            <a:t>Expensive</a:t>
          </a:r>
        </a:p>
      </xdr:txBody>
    </xdr:sp>
    <xdr:clientData/>
  </xdr:twoCellAnchor>
  <xdr:twoCellAnchor>
    <xdr:from>
      <xdr:col>13</xdr:col>
      <xdr:colOff>269394</xdr:colOff>
      <xdr:row>30</xdr:row>
      <xdr:rowOff>61577</xdr:rowOff>
    </xdr:from>
    <xdr:to>
      <xdr:col>15</xdr:col>
      <xdr:colOff>23091</xdr:colOff>
      <xdr:row>32</xdr:row>
      <xdr:rowOff>61577</xdr:rowOff>
    </xdr:to>
    <xdr:sp macro="" textlink="Analysis1!Y23">
      <xdr:nvSpPr>
        <xdr:cNvPr id="6146" name="TextBox 6145">
          <a:extLst>
            <a:ext uri="{FF2B5EF4-FFF2-40B4-BE49-F238E27FC236}">
              <a16:creationId xmlns:a16="http://schemas.microsoft.com/office/drawing/2014/main" id="{45467CDE-A5DB-4FC4-B610-BE283FBF7FCF}"/>
            </a:ext>
          </a:extLst>
        </xdr:cNvPr>
        <xdr:cNvSpPr txBox="1"/>
      </xdr:nvSpPr>
      <xdr:spPr>
        <a:xfrm>
          <a:off x="8174182" y="5603395"/>
          <a:ext cx="969818" cy="36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00" b="0" i="0" u="none" strike="noStrike" baseline="0">
              <a:solidFill>
                <a:schemeClr val="tx1"/>
              </a:solidFill>
              <a:latin typeface="Arial" panose="020B0604020202020204" pitchFamily="34" charset="0"/>
              <a:ea typeface="Calibri"/>
              <a:cs typeface="Arial" panose="020B0604020202020204" pitchFamily="34" charset="0"/>
            </a:rPr>
            <a:t>Less Expensive</a:t>
          </a:r>
        </a:p>
      </xdr:txBody>
    </xdr:sp>
    <xdr:clientData/>
  </xdr:twoCellAnchor>
  <xdr:twoCellAnchor>
    <xdr:from>
      <xdr:col>9</xdr:col>
      <xdr:colOff>546485</xdr:colOff>
      <xdr:row>33</xdr:row>
      <xdr:rowOff>123151</xdr:rowOff>
    </xdr:from>
    <xdr:to>
      <xdr:col>12</xdr:col>
      <xdr:colOff>15393</xdr:colOff>
      <xdr:row>35</xdr:row>
      <xdr:rowOff>12427</xdr:rowOff>
    </xdr:to>
    <xdr:sp macro="" textlink="Analysis1!Y23">
      <xdr:nvSpPr>
        <xdr:cNvPr id="6147" name="TextBox 6146">
          <a:extLst>
            <a:ext uri="{FF2B5EF4-FFF2-40B4-BE49-F238E27FC236}">
              <a16:creationId xmlns:a16="http://schemas.microsoft.com/office/drawing/2014/main" id="{C669513E-57F2-4EF9-879B-E7CAE6EF2094}"/>
            </a:ext>
          </a:extLst>
        </xdr:cNvPr>
        <xdr:cNvSpPr txBox="1"/>
      </xdr:nvSpPr>
      <xdr:spPr>
        <a:xfrm>
          <a:off x="6019030" y="6219151"/>
          <a:ext cx="1293090"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1" u="none" strike="noStrike" baseline="0">
              <a:solidFill>
                <a:schemeClr val="tx1"/>
              </a:solidFill>
              <a:latin typeface="Arial" panose="020B0604020202020204" pitchFamily="34" charset="0"/>
              <a:ea typeface="Calibri"/>
              <a:cs typeface="Arial" panose="020B0604020202020204" pitchFamily="34" charset="0"/>
            </a:rPr>
            <a:t>Profit</a:t>
          </a:r>
        </a:p>
      </xdr:txBody>
    </xdr:sp>
    <xdr:clientData/>
  </xdr:twoCellAnchor>
  <xdr:twoCellAnchor>
    <xdr:from>
      <xdr:col>13</xdr:col>
      <xdr:colOff>238605</xdr:colOff>
      <xdr:row>33</xdr:row>
      <xdr:rowOff>177031</xdr:rowOff>
    </xdr:from>
    <xdr:to>
      <xdr:col>15</xdr:col>
      <xdr:colOff>315574</xdr:colOff>
      <xdr:row>35</xdr:row>
      <xdr:rowOff>66307</xdr:rowOff>
    </xdr:to>
    <xdr:sp macro="" textlink="Analysis1!Y23">
      <xdr:nvSpPr>
        <xdr:cNvPr id="6153" name="TextBox 6152">
          <a:extLst>
            <a:ext uri="{FF2B5EF4-FFF2-40B4-BE49-F238E27FC236}">
              <a16:creationId xmlns:a16="http://schemas.microsoft.com/office/drawing/2014/main" id="{61FF97C6-17EC-4B2D-AEF2-3A11AB7ECDC6}"/>
            </a:ext>
          </a:extLst>
        </xdr:cNvPr>
        <xdr:cNvSpPr txBox="1"/>
      </xdr:nvSpPr>
      <xdr:spPr>
        <a:xfrm>
          <a:off x="8143393" y="6273031"/>
          <a:ext cx="1293090" cy="25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0" i="1" u="none" strike="noStrike" baseline="0">
              <a:solidFill>
                <a:schemeClr val="tx1"/>
              </a:solidFill>
              <a:latin typeface="Arial" panose="020B0604020202020204" pitchFamily="34" charset="0"/>
              <a:ea typeface="Calibri"/>
              <a:cs typeface="Arial" panose="020B0604020202020204" pitchFamily="34" charset="0"/>
            </a:rPr>
            <a:t>Profit</a:t>
          </a:r>
        </a:p>
      </xdr:txBody>
    </xdr:sp>
    <xdr:clientData/>
  </xdr:twoCellAnchor>
  <xdr:twoCellAnchor>
    <xdr:from>
      <xdr:col>16</xdr:col>
      <xdr:colOff>277091</xdr:colOff>
      <xdr:row>18</xdr:row>
      <xdr:rowOff>84666</xdr:rowOff>
    </xdr:from>
    <xdr:to>
      <xdr:col>23</xdr:col>
      <xdr:colOff>246302</xdr:colOff>
      <xdr:row>24</xdr:row>
      <xdr:rowOff>115486</xdr:rowOff>
    </xdr:to>
    <xdr:sp macro="" textlink="">
      <xdr:nvSpPr>
        <xdr:cNvPr id="6154" name="Rectangle: Rounded Corners 6153">
          <a:extLst>
            <a:ext uri="{FF2B5EF4-FFF2-40B4-BE49-F238E27FC236}">
              <a16:creationId xmlns:a16="http://schemas.microsoft.com/office/drawing/2014/main" id="{6F06AF3E-A7E1-4CC8-BBA4-91971267F356}"/>
            </a:ext>
          </a:extLst>
        </xdr:cNvPr>
        <xdr:cNvSpPr/>
      </xdr:nvSpPr>
      <xdr:spPr>
        <a:xfrm>
          <a:off x="10006061" y="3409757"/>
          <a:ext cx="4225635" cy="1139184"/>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384849</xdr:colOff>
      <xdr:row>19</xdr:row>
      <xdr:rowOff>30788</xdr:rowOff>
    </xdr:from>
    <xdr:to>
      <xdr:col>23</xdr:col>
      <xdr:colOff>182265</xdr:colOff>
      <xdr:row>24</xdr:row>
      <xdr:rowOff>111939</xdr:rowOff>
    </xdr:to>
    <mc:AlternateContent xmlns:mc="http://schemas.openxmlformats.org/markup-compatibility/2006">
      <mc:Choice xmlns:a14="http://schemas.microsoft.com/office/drawing/2010/main" Requires="a14">
        <xdr:graphicFrame macro="">
          <xdr:nvGraphicFramePr>
            <xdr:cNvPr id="6155" name="Year 1">
              <a:extLst>
                <a:ext uri="{FF2B5EF4-FFF2-40B4-BE49-F238E27FC236}">
                  <a16:creationId xmlns:a16="http://schemas.microsoft.com/office/drawing/2014/main" id="{8F8F85DD-8D87-4A88-8679-A2EAB8D751F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113819" y="3540606"/>
              <a:ext cx="4053840" cy="1004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292485</xdr:colOff>
      <xdr:row>24</xdr:row>
      <xdr:rowOff>169333</xdr:rowOff>
    </xdr:from>
    <xdr:to>
      <xdr:col>23</xdr:col>
      <xdr:colOff>261696</xdr:colOff>
      <xdr:row>31</xdr:row>
      <xdr:rowOff>69304</xdr:rowOff>
    </xdr:to>
    <xdr:sp macro="" textlink="">
      <xdr:nvSpPr>
        <xdr:cNvPr id="6157" name="Rectangle: Rounded Corners 6156">
          <a:extLst>
            <a:ext uri="{FF2B5EF4-FFF2-40B4-BE49-F238E27FC236}">
              <a16:creationId xmlns:a16="http://schemas.microsoft.com/office/drawing/2014/main" id="{EA95E6BD-1DF9-4505-A08B-7838B425DF6A}"/>
            </a:ext>
          </a:extLst>
        </xdr:cNvPr>
        <xdr:cNvSpPr/>
      </xdr:nvSpPr>
      <xdr:spPr>
        <a:xfrm>
          <a:off x="10021455" y="4602788"/>
          <a:ext cx="4225635" cy="1193061"/>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377151</xdr:colOff>
      <xdr:row>25</xdr:row>
      <xdr:rowOff>130849</xdr:rowOff>
    </xdr:from>
    <xdr:to>
      <xdr:col>23</xdr:col>
      <xdr:colOff>192424</xdr:colOff>
      <xdr:row>31</xdr:row>
      <xdr:rowOff>61578</xdr:rowOff>
    </xdr:to>
    <mc:AlternateContent xmlns:mc="http://schemas.openxmlformats.org/markup-compatibility/2006">
      <mc:Choice xmlns:a14="http://schemas.microsoft.com/office/drawing/2010/main" Requires="a14">
        <xdr:graphicFrame macro="">
          <xdr:nvGraphicFramePr>
            <xdr:cNvPr id="6156" name="Month Name 1">
              <a:extLst>
                <a:ext uri="{FF2B5EF4-FFF2-40B4-BE49-F238E27FC236}">
                  <a16:creationId xmlns:a16="http://schemas.microsoft.com/office/drawing/2014/main" id="{BF8204F0-0C84-4907-BD0C-4D34C5FCD8D5}"/>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10106121" y="4749031"/>
              <a:ext cx="4071697" cy="1039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277090</xdr:colOff>
      <xdr:row>31</xdr:row>
      <xdr:rowOff>123152</xdr:rowOff>
    </xdr:from>
    <xdr:to>
      <xdr:col>23</xdr:col>
      <xdr:colOff>246301</xdr:colOff>
      <xdr:row>38</xdr:row>
      <xdr:rowOff>130881</xdr:rowOff>
    </xdr:to>
    <xdr:sp macro="" textlink="">
      <xdr:nvSpPr>
        <xdr:cNvPr id="6158" name="Rectangle: Rounded Corners 6157">
          <a:extLst>
            <a:ext uri="{FF2B5EF4-FFF2-40B4-BE49-F238E27FC236}">
              <a16:creationId xmlns:a16="http://schemas.microsoft.com/office/drawing/2014/main" id="{4C56F66B-9C2E-4869-8499-6EC274C76715}"/>
            </a:ext>
          </a:extLst>
        </xdr:cNvPr>
        <xdr:cNvSpPr/>
      </xdr:nvSpPr>
      <xdr:spPr>
        <a:xfrm>
          <a:off x="10006060" y="5849697"/>
          <a:ext cx="4225635" cy="1300820"/>
        </a:xfrm>
        <a:prstGeom prst="roundRect">
          <a:avLst>
            <a:gd name="adj" fmla="val 458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392545</xdr:colOff>
      <xdr:row>18</xdr:row>
      <xdr:rowOff>30789</xdr:rowOff>
    </xdr:from>
    <xdr:to>
      <xdr:col>18</xdr:col>
      <xdr:colOff>107757</xdr:colOff>
      <xdr:row>20</xdr:row>
      <xdr:rowOff>9473</xdr:rowOff>
    </xdr:to>
    <xdr:sp macro="" textlink="Analysis1!Y23">
      <xdr:nvSpPr>
        <xdr:cNvPr id="6160" name="TextBox 6159">
          <a:extLst>
            <a:ext uri="{FF2B5EF4-FFF2-40B4-BE49-F238E27FC236}">
              <a16:creationId xmlns:a16="http://schemas.microsoft.com/office/drawing/2014/main" id="{1F16A5BB-24A0-4536-A934-6AC8B05A964D}"/>
            </a:ext>
          </a:extLst>
        </xdr:cNvPr>
        <xdr:cNvSpPr txBox="1"/>
      </xdr:nvSpPr>
      <xdr:spPr>
        <a:xfrm>
          <a:off x="10121515" y="3355880"/>
          <a:ext cx="931333" cy="348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bg2">
                  <a:lumMod val="50000"/>
                </a:schemeClr>
              </a:solidFill>
              <a:latin typeface="Arial" panose="020B0604020202020204" pitchFamily="34" charset="0"/>
              <a:ea typeface="Calibri"/>
              <a:cs typeface="Arial" panose="020B0604020202020204" pitchFamily="34" charset="0"/>
            </a:rPr>
            <a:t>Filter by Year</a:t>
          </a:r>
        </a:p>
      </xdr:txBody>
    </xdr:sp>
    <xdr:clientData/>
  </xdr:twoCellAnchor>
  <xdr:twoCellAnchor>
    <xdr:from>
      <xdr:col>16</xdr:col>
      <xdr:colOff>384848</xdr:colOff>
      <xdr:row>24</xdr:row>
      <xdr:rowOff>130847</xdr:rowOff>
    </xdr:from>
    <xdr:to>
      <xdr:col>18</xdr:col>
      <xdr:colOff>253999</xdr:colOff>
      <xdr:row>26</xdr:row>
      <xdr:rowOff>55652</xdr:rowOff>
    </xdr:to>
    <xdr:sp macro="" textlink="Analysis1!Y23">
      <xdr:nvSpPr>
        <xdr:cNvPr id="6161" name="TextBox 6160">
          <a:extLst>
            <a:ext uri="{FF2B5EF4-FFF2-40B4-BE49-F238E27FC236}">
              <a16:creationId xmlns:a16="http://schemas.microsoft.com/office/drawing/2014/main" id="{8E158966-3FB0-4D93-93C6-539B1CDFD4BA}"/>
            </a:ext>
          </a:extLst>
        </xdr:cNvPr>
        <xdr:cNvSpPr txBox="1"/>
      </xdr:nvSpPr>
      <xdr:spPr>
        <a:xfrm>
          <a:off x="10113818" y="4564302"/>
          <a:ext cx="1085272" cy="294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bg2">
                  <a:lumMod val="50000"/>
                </a:schemeClr>
              </a:solidFill>
              <a:latin typeface="Arial" panose="020B0604020202020204" pitchFamily="34" charset="0"/>
              <a:ea typeface="Calibri"/>
              <a:cs typeface="Arial" panose="020B0604020202020204" pitchFamily="34" charset="0"/>
            </a:rPr>
            <a:t>Filter by Month</a:t>
          </a:r>
        </a:p>
      </xdr:txBody>
    </xdr:sp>
    <xdr:clientData/>
  </xdr:twoCellAnchor>
  <xdr:twoCellAnchor>
    <xdr:from>
      <xdr:col>16</xdr:col>
      <xdr:colOff>415635</xdr:colOff>
      <xdr:row>31</xdr:row>
      <xdr:rowOff>100061</xdr:rowOff>
    </xdr:from>
    <xdr:to>
      <xdr:col>18</xdr:col>
      <xdr:colOff>400242</xdr:colOff>
      <xdr:row>33</xdr:row>
      <xdr:rowOff>47956</xdr:rowOff>
    </xdr:to>
    <xdr:sp macro="" textlink="Analysis1!Y23">
      <xdr:nvSpPr>
        <xdr:cNvPr id="6162" name="TextBox 6161">
          <a:extLst>
            <a:ext uri="{FF2B5EF4-FFF2-40B4-BE49-F238E27FC236}">
              <a16:creationId xmlns:a16="http://schemas.microsoft.com/office/drawing/2014/main" id="{FE25727D-3764-4845-AC17-044C041E0CE9}"/>
            </a:ext>
          </a:extLst>
        </xdr:cNvPr>
        <xdr:cNvSpPr txBox="1"/>
      </xdr:nvSpPr>
      <xdr:spPr>
        <a:xfrm>
          <a:off x="10144605" y="5826606"/>
          <a:ext cx="1200728" cy="31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900" b="1" i="0" u="none" strike="noStrike" baseline="0">
              <a:solidFill>
                <a:schemeClr val="bg2">
                  <a:lumMod val="50000"/>
                </a:schemeClr>
              </a:solidFill>
              <a:latin typeface="Arial" panose="020B0604020202020204" pitchFamily="34" charset="0"/>
              <a:ea typeface="Calibri"/>
              <a:cs typeface="Arial" panose="020B0604020202020204" pitchFamily="34" charset="0"/>
            </a:rPr>
            <a:t>Filter by Quarter</a:t>
          </a:r>
        </a:p>
      </xdr:txBody>
    </xdr:sp>
    <xdr:clientData/>
  </xdr:twoCellAnchor>
  <xdr:twoCellAnchor editAs="oneCell">
    <xdr:from>
      <xdr:col>16</xdr:col>
      <xdr:colOff>392545</xdr:colOff>
      <xdr:row>32</xdr:row>
      <xdr:rowOff>161636</xdr:rowOff>
    </xdr:from>
    <xdr:to>
      <xdr:col>23</xdr:col>
      <xdr:colOff>76969</xdr:colOff>
      <xdr:row>38</xdr:row>
      <xdr:rowOff>46182</xdr:rowOff>
    </xdr:to>
    <mc:AlternateContent xmlns:mc="http://schemas.openxmlformats.org/markup-compatibility/2006">
      <mc:Choice xmlns:a14="http://schemas.microsoft.com/office/drawing/2010/main" Requires="a14">
        <xdr:graphicFrame macro="">
          <xdr:nvGraphicFramePr>
            <xdr:cNvPr id="6163" name="Quarter">
              <a:extLst>
                <a:ext uri="{FF2B5EF4-FFF2-40B4-BE49-F238E27FC236}">
                  <a16:creationId xmlns:a16="http://schemas.microsoft.com/office/drawing/2014/main" id="{022B7125-6608-4B54-967D-970FE989857F}"/>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10121515" y="6072909"/>
              <a:ext cx="3940848" cy="992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411172</xdr:colOff>
      <xdr:row>0</xdr:row>
      <xdr:rowOff>161636</xdr:rowOff>
    </xdr:from>
    <xdr:to>
      <xdr:col>11</xdr:col>
      <xdr:colOff>467590</xdr:colOff>
      <xdr:row>2</xdr:row>
      <xdr:rowOff>43641</xdr:rowOff>
    </xdr:to>
    <xdr:sp macro="" textlink="">
      <xdr:nvSpPr>
        <xdr:cNvPr id="6164" name="Rectangle: Rounded Corners 6163">
          <a:extLst>
            <a:ext uri="{FF2B5EF4-FFF2-40B4-BE49-F238E27FC236}">
              <a16:creationId xmlns:a16="http://schemas.microsoft.com/office/drawing/2014/main" id="{51270195-F4A6-44DA-87CA-33491C76B6F2}"/>
            </a:ext>
          </a:extLst>
        </xdr:cNvPr>
        <xdr:cNvSpPr/>
      </xdr:nvSpPr>
      <xdr:spPr>
        <a:xfrm>
          <a:off x="5883717" y="161636"/>
          <a:ext cx="1272540" cy="251460"/>
        </a:xfrm>
        <a:prstGeom prst="roundRect">
          <a:avLst/>
        </a:prstGeom>
        <a:solidFill>
          <a:srgbClr val="81E1E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bg1">
                  <a:lumMod val="95000"/>
                </a:schemeClr>
              </a:solidFill>
            </a:rPr>
            <a:t>Detail</a:t>
          </a:r>
          <a:r>
            <a:rPr lang="en-IN" sz="1100" baseline="0">
              <a:solidFill>
                <a:schemeClr val="bg1">
                  <a:lumMod val="95000"/>
                </a:schemeClr>
              </a:solidFill>
            </a:rPr>
            <a:t> Dashboard</a:t>
          </a:r>
          <a:endParaRPr lang="en-IN" sz="1100">
            <a:solidFill>
              <a:schemeClr val="bg1">
                <a:lumMod val="95000"/>
              </a:schemeClr>
            </a:solidFill>
          </a:endParaRPr>
        </a:p>
      </xdr:txBody>
    </xdr:sp>
    <xdr:clientData/>
  </xdr:twoCellAnchor>
  <xdr:twoCellAnchor>
    <xdr:from>
      <xdr:col>7</xdr:col>
      <xdr:colOff>407940</xdr:colOff>
      <xdr:row>0</xdr:row>
      <xdr:rowOff>169179</xdr:rowOff>
    </xdr:from>
    <xdr:to>
      <xdr:col>9</xdr:col>
      <xdr:colOff>243379</xdr:colOff>
      <xdr:row>2</xdr:row>
      <xdr:rowOff>51184</xdr:rowOff>
    </xdr:to>
    <xdr:sp macro="" textlink="">
      <xdr:nvSpPr>
        <xdr:cNvPr id="6165" name="Rectangle: Rounded Corners 6164">
          <a:hlinkClick xmlns:r="http://schemas.openxmlformats.org/officeDocument/2006/relationships" r:id="rId16"/>
          <a:extLst>
            <a:ext uri="{FF2B5EF4-FFF2-40B4-BE49-F238E27FC236}">
              <a16:creationId xmlns:a16="http://schemas.microsoft.com/office/drawing/2014/main" id="{2F229B6C-1C66-4174-A6A7-E363CBDD4411}"/>
            </a:ext>
          </a:extLst>
        </xdr:cNvPr>
        <xdr:cNvSpPr/>
      </xdr:nvSpPr>
      <xdr:spPr>
        <a:xfrm>
          <a:off x="4664364" y="169179"/>
          <a:ext cx="1051560" cy="251460"/>
        </a:xfrm>
        <a:prstGeom prst="round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lumMod val="85000"/>
                  <a:lumOff val="15000"/>
                </a:schemeClr>
              </a:solidFill>
            </a:rPr>
            <a:t>Time</a:t>
          </a:r>
          <a:r>
            <a:rPr lang="en-IN" sz="1100" baseline="0">
              <a:solidFill>
                <a:schemeClr val="tx1">
                  <a:lumMod val="85000"/>
                  <a:lumOff val="15000"/>
                </a:schemeClr>
              </a:solidFill>
            </a:rPr>
            <a:t> Analysis</a:t>
          </a:r>
          <a:endParaRPr lang="en-IN" sz="1100">
            <a:solidFill>
              <a:schemeClr val="tx1">
                <a:lumMod val="85000"/>
                <a:lumOff val="15000"/>
              </a:schemeClr>
            </a:solidFill>
          </a:endParaRPr>
        </a:p>
      </xdr:txBody>
    </xdr:sp>
    <xdr:clientData/>
  </xdr:twoCellAnchor>
  <xdr:twoCellAnchor>
    <xdr:from>
      <xdr:col>15</xdr:col>
      <xdr:colOff>292486</xdr:colOff>
      <xdr:row>0</xdr:row>
      <xdr:rowOff>107758</xdr:rowOff>
    </xdr:from>
    <xdr:to>
      <xdr:col>17</xdr:col>
      <xdr:colOff>173645</xdr:colOff>
      <xdr:row>1</xdr:row>
      <xdr:rowOff>177371</xdr:rowOff>
    </xdr:to>
    <xdr:sp macro="[0]!Clearfilter1" textlink="">
      <xdr:nvSpPr>
        <xdr:cNvPr id="6166" name="Rectangle: Rounded Corners 6165">
          <a:extLst>
            <a:ext uri="{FF2B5EF4-FFF2-40B4-BE49-F238E27FC236}">
              <a16:creationId xmlns:a16="http://schemas.microsoft.com/office/drawing/2014/main" id="{8026DD0B-C646-4DAD-BB3F-739C92EB23B6}"/>
            </a:ext>
          </a:extLst>
        </xdr:cNvPr>
        <xdr:cNvSpPr/>
      </xdr:nvSpPr>
      <xdr:spPr>
        <a:xfrm>
          <a:off x="9413395" y="107758"/>
          <a:ext cx="1097280" cy="254340"/>
        </a:xfrm>
        <a:prstGeom prst="roundRect">
          <a:avLst>
            <a:gd name="adj" fmla="val 4582"/>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Clear</a:t>
          </a:r>
          <a:r>
            <a:rPr lang="en-IN" sz="1100" baseline="0"/>
            <a:t> Filter</a:t>
          </a:r>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68981481" backgroundQuery="1" createdVersion="8" refreshedVersion="8" minRefreshableVersion="3" recordCount="0" supportSubquery="1" supportAdvancedDrill="1" xr:uid="{11B5AE39-5BC0-456F-9024-9240B49F0074}">
  <cacheSource type="external" connectionId="3"/>
  <cacheFields count="1">
    <cacheField name="[Supermart Grocery Sales - Retai].[Year].[Year]" caption="Year" numFmtId="0" hierarchy="9"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Supermart Grocery Sales - Retai].[Year].&amp;[2015]"/>
            <x15:cachedUniqueName index="1" name="[Supermart Grocery Sales - Retai].[Year].&amp;[2016]"/>
            <x15:cachedUniqueName index="2" name="[Supermart Grocery Sales - Retai].[Year].&amp;[2017]"/>
            <x15:cachedUniqueName index="3" name="[Supermart Grocery Sales - Retai].[Year].&amp;[2018]"/>
          </x15:cachedUniqueNames>
        </ext>
      </extLst>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0" memberValueDatatype="130" unbalanced="0"/>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fieldsUsage count="2">
        <fieldUsage x="-1"/>
        <fieldUsage x="0"/>
      </fieldsUsage>
    </cacheHierarchy>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0"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4884262" backgroundQuery="1" createdVersion="8" refreshedVersion="8" minRefreshableVersion="3" recordCount="0" supportSubquery="1" supportAdvancedDrill="1" xr:uid="{32AF88C3-7E8B-4A02-B378-DE5BF7BB0E28}">
  <cacheSource type="external" connectionId="3"/>
  <cacheFields count="6">
    <cacheField name="[Measures].[Total Profit]" caption="Total Profit" numFmtId="0" hierarchy="30" level="32767"/>
    <cacheField name="[Supermart Grocery Sales - Retai].[DayType].[DayType]" caption="DayType" numFmtId="0" hierarchy="13" level="1">
      <sharedItems count="2">
        <s v="Weekday"/>
        <s v="Weekend"/>
      </sharedItems>
    </cacheField>
    <cacheField name="[Supermart Grocery Sales - Retai].[Month Name].[Month Name]" caption="Month Name" numFmtId="0" hierarchy="11" level="1">
      <sharedItems containsSemiMixedTypes="0" containsNonDate="0" containsString="0"/>
    </cacheField>
    <cacheField name="[Supermart Grocery Sales - Retai].[Quarter].[Quarter]" caption="Quarter" numFmtId="0" hierarchy="14" level="1">
      <sharedItems count="4">
        <s v="Qtr-1"/>
        <s v="Qtr-2"/>
        <s v="Qtr-3"/>
        <s v="Qtr-4"/>
      </sharedItems>
    </cacheField>
    <cacheField name="[Measures].[Sum of Profit]" caption="Sum of Profit" numFmtId="0" hierarchy="26" level="32767"/>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5"/>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fieldsUsage count="2">
        <fieldUsage x="-1"/>
        <fieldUsage x="2"/>
      </fieldsUsage>
    </cacheHierarchy>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2" memberValueDatatype="130" unbalanced="0">
      <fieldsUsage count="2">
        <fieldUsage x="-1"/>
        <fieldUsage x="1"/>
      </fieldsUsage>
    </cacheHierarchy>
    <cacheHierarchy uniqueName="[Supermart Grocery Sales - Retai].[Quarter]" caption="Quarter" attribute="1" defaultMemberUniqueName="[Supermart Grocery Sales - Retai].[Quarter].[All]" allUniqueName="[Supermart Grocery Sales - Retai].[Quarter].[All]" dimensionUniqueName="[Supermart Grocery Sales - Retai]" displayFolder="" count="2" memberValueDatatype="130" unbalanced="0">
      <fieldsUsage count="2">
        <fieldUsage x="-1"/>
        <fieldUsage x="3"/>
      </fieldsUsage>
    </cacheHierarchy>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oneField="1">
      <fieldsUsage count="1">
        <fieldUsage x="4"/>
      </fieldsUsage>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5231485" backgroundQuery="1" createdVersion="8" refreshedVersion="8" minRefreshableVersion="3" recordCount="0" supportSubquery="1" supportAdvancedDrill="1" xr:uid="{DF58121F-9D79-469F-ABA3-53FB5D295E8A}">
  <cacheSource type="external" connectionId="3"/>
  <cacheFields count="3">
    <cacheField name="[Measures].[Total Profit]" caption="Total Profit" numFmtId="0" hierarchy="30" level="32767"/>
    <cacheField name="[Supermart Grocery Sales - Retai].[DayType].[DayType]" caption="DayType" numFmtId="0" hierarchy="13" level="1">
      <sharedItems count="2">
        <s v="Weekday"/>
        <s v="Weekend"/>
      </sharedItems>
    </cacheField>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2"/>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2" memberValueDatatype="130" unbalanced="0">
      <fieldsUsage count="2">
        <fieldUsage x="-1"/>
        <fieldUsage x="1"/>
      </fieldsUsage>
    </cacheHierarchy>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5578701" backgroundQuery="1" createdVersion="8" refreshedVersion="8" minRefreshableVersion="3" recordCount="0" supportSubquery="1" supportAdvancedDrill="1" xr:uid="{5E7CD777-C21D-46B1-BB84-30D492BA3759}">
  <cacheSource type="external" connectionId="3"/>
  <cacheFields count="3">
    <cacheField name="[Measures].[Total Profit]" caption="Total Profit" numFmtId="0" hierarchy="30" level="32767"/>
    <cacheField name="[Supermart Grocery Sales - Retai].[Day Name].[Day Name]" caption="Day Name" numFmtId="0" hierarchy="12" level="1">
      <sharedItems count="7">
        <s v="Sun"/>
        <s v="Mon"/>
        <s v="Tue"/>
        <s v="Wed"/>
        <s v="Thu"/>
        <s v="Fri"/>
        <s v="Sat"/>
      </sharedItems>
    </cacheField>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2"/>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2" memberValueDatatype="130" unbalanced="0">
      <fieldsUsage count="2">
        <fieldUsage x="-1"/>
        <fieldUsage x="1"/>
      </fieldsUsage>
    </cacheHierarchy>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604167" backgroundQuery="1" createdVersion="8" refreshedVersion="8" minRefreshableVersion="3" recordCount="0" supportSubquery="1" supportAdvancedDrill="1" xr:uid="{E80D5646-2E36-44F9-A1BE-3329172D4D9E}">
  <cacheSource type="external" connectionId="3"/>
  <cacheFields count="3">
    <cacheField name="[Measures].[Total Profit]" caption="Total Profit" numFmtId="0" hierarchy="30" level="32767"/>
    <cacheField name="[Supermart Grocery Sales - Retai].[Month Name].[Month Name]" caption="Month Name" numFmtId="0" hierarchy="11" level="1">
      <sharedItems count="12">
        <s v="Jan"/>
        <s v="Feb"/>
        <s v="Mar"/>
        <s v="Apr"/>
        <s v="May"/>
        <s v="Jun"/>
        <s v="Jul"/>
        <s v="Aug"/>
        <s v="Sep"/>
        <s v="Oct"/>
        <s v="Nov"/>
        <s v="Dec"/>
      </sharedItems>
    </cacheField>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2"/>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fieldsUsage count="2">
        <fieldUsage x="-1"/>
        <fieldUsage x="1"/>
      </fieldsUsage>
    </cacheHierarchy>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6388886" backgroundQuery="1" createdVersion="8" refreshedVersion="8" minRefreshableVersion="3" recordCount="0" supportSubquery="1" supportAdvancedDrill="1" xr:uid="{6D57E02C-2F45-41A4-8738-581A2F9B3289}">
  <cacheSource type="external" connectionId="3"/>
  <cacheFields count="5">
    <cacheField name="[Measures].[Transactions]" caption="Transactions" numFmtId="0" hierarchy="27" level="32767"/>
    <cacheField name="[Measures].[Total Revenue]" caption="Total Revenue" numFmtId="0" hierarchy="29" level="32767"/>
    <cacheField name="[Measures].[Total Profit]" caption="Total Profit" numFmtId="0" hierarchy="30" level="32767"/>
    <cacheField name="[Supermart Grocery Sales - Retai].[Year].[Year]" caption="Year" numFmtId="0" hierarchy="9"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Supermart Grocery Sales - Retai].[Year].&amp;[2015]"/>
            <x15:cachedUniqueName index="1" name="[Supermart Grocery Sales - Retai].[Year].&amp;[2016]"/>
            <x15:cachedUniqueName index="2" name="[Supermart Grocery Sales - Retai].[Year].&amp;[2017]"/>
            <x15:cachedUniqueName index="3" name="[Supermart Grocery Sales - Retai].[Year].&amp;[2018]"/>
          </x15:cachedUniqueNames>
        </ext>
      </extLst>
    </cacheField>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4"/>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fieldsUsage count="2">
        <fieldUsage x="-1"/>
        <fieldUsage x="3"/>
      </fieldsUsage>
    </cacheHierarchy>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0"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oneField="1">
      <fieldsUsage count="1">
        <fieldUsage x="0"/>
      </fieldsUsage>
    </cacheHierarchy>
    <cacheHierarchy uniqueName="[Measures].[Total COGS]" caption="Total COGS" measure="1" displayFolder="" measureGroup="All measures" count="0"/>
    <cacheHierarchy uniqueName="[Measures].[Total Revenue]" caption="Total Revenue" measure="1" displayFolder="" measureGroup="All measures" count="0" oneField="1">
      <fieldsUsage count="1">
        <fieldUsage x="1"/>
      </fieldsUsage>
    </cacheHierarchy>
    <cacheHierarchy uniqueName="[Measures].[Total Profit]" caption="Total Profit" measure="1" displayFolder="" measureGroup="All measures" count="0" oneField="1">
      <fieldsUsage count="1">
        <fieldUsage x="2"/>
      </fieldsUsage>
    </cacheHierarchy>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6736109" backgroundQuery="1" createdVersion="8" refreshedVersion="8" minRefreshableVersion="3" recordCount="0" supportSubquery="1" supportAdvancedDrill="1" xr:uid="{4BE989E3-53C9-413D-B93B-A6D93C808575}">
  <cacheSource type="external" connectionId="3"/>
  <cacheFields count="7">
    <cacheField name="[Measures].[Transactions]" caption="Transactions" numFmtId="0" hierarchy="27" level="32767"/>
    <cacheField name="[Measures].[Total COGS]" caption="Total COGS" numFmtId="0" hierarchy="28" level="32767"/>
    <cacheField name="[Measures].[Total Revenue]" caption="Total Revenue" numFmtId="0" hierarchy="29" level="32767"/>
    <cacheField name="[Measures].[Total Profit]" caption="Total Profit" numFmtId="0" hierarchy="30" level="32767"/>
    <cacheField name="[Measures].[% Profit Margin]" caption="% Profit Margin" numFmtId="0" hierarchy="31" level="32767"/>
    <cacheField name="[Measures].[Avg. Discount]" caption="Avg. Discount" numFmtId="0" hierarchy="32" level="32767"/>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6"/>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oneField="1">
      <fieldsUsage count="1">
        <fieldUsage x="0"/>
      </fieldsUsage>
    </cacheHierarchy>
    <cacheHierarchy uniqueName="[Measures].[Total COGS]" caption="Total COGS" measure="1" displayFolder="" measureGroup="All measures" count="0" oneField="1">
      <fieldsUsage count="1">
        <fieldUsage x="1"/>
      </fieldsUsage>
    </cacheHierarchy>
    <cacheHierarchy uniqueName="[Measures].[Total Revenue]" caption="Total Revenue" measure="1" displayFolder="" measureGroup="All measures" count="0" oneField="1">
      <fieldsUsage count="1">
        <fieldUsage x="2"/>
      </fieldsUsage>
    </cacheHierarchy>
    <cacheHierarchy uniqueName="[Measures].[Total Profit]" caption="Total Profit" measure="1" displayFolder="" measureGroup="All measures" count="0" oneField="1">
      <fieldsUsage count="1">
        <fieldUsage x="3"/>
      </fieldsUsage>
    </cacheHierarchy>
    <cacheHierarchy uniqueName="[Measures].[% Profit Margin]" caption="% Profit Margin" measure="1" displayFolder="" measureGroup="All measures" count="0" oneField="1">
      <fieldsUsage count="1">
        <fieldUsage x="4"/>
      </fieldsUsage>
    </cacheHierarchy>
    <cacheHierarchy uniqueName="[Measures].[Avg. Discount]" caption="Avg. Discount" measure="1" displayFolder="" measureGroup="All measures" count="0" oneField="1">
      <fieldsUsage count="1">
        <fieldUsage x="5"/>
      </fieldsUsage>
    </cacheHierarchy>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7083333" backgroundQuery="1" createdVersion="8" refreshedVersion="8" minRefreshableVersion="3" recordCount="0" supportSubquery="1" supportAdvancedDrill="1" xr:uid="{DD296F71-C26E-408A-96A2-78A3F2DD15FD}">
  <cacheSource type="external" connectionId="3"/>
  <cacheFields count="8">
    <cacheField name="[Measures].[Transactions]" caption="Transactions" numFmtId="0" hierarchy="27" level="32767"/>
    <cacheField name="[Measures].[Total COGS]" caption="Total COGS" numFmtId="0" hierarchy="28" level="32767"/>
    <cacheField name="[Measures].[Total Revenue]" caption="Total Revenue" numFmtId="0" hierarchy="29" level="32767"/>
    <cacheField name="[Measures].[Total Profit]" caption="Total Profit" numFmtId="0" hierarchy="30" level="32767"/>
    <cacheField name="[Measures].[% Profit Margin]" caption="% Profit Margin" numFmtId="0" hierarchy="31" level="32767"/>
    <cacheField name="[Measures].[Avg. Discount]" caption="Avg. Discount" numFmtId="0" hierarchy="32" level="32767"/>
    <cacheField name="[Supermart Grocery Sales - Retai].[Year].[Year]" caption="Year" numFmtId="0" hierarchy="9"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Supermart Grocery Sales - Retai].[Year].&amp;[2015]"/>
            <x15:cachedUniqueName index="1" name="[Supermart Grocery Sales - Retai].[Year].&amp;[2016]"/>
            <x15:cachedUniqueName index="2" name="[Supermart Grocery Sales - Retai].[Year].&amp;[2017]"/>
            <x15:cachedUniqueName index="3" name="[Supermart Grocery Sales - Retai].[Year].&amp;[2018]"/>
          </x15:cachedUniqueNames>
        </ext>
      </extLst>
    </cacheField>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7"/>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fieldsUsage count="2">
        <fieldUsage x="-1"/>
        <fieldUsage x="6"/>
      </fieldsUsage>
    </cacheHierarchy>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0"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oneField="1">
      <fieldsUsage count="1">
        <fieldUsage x="0"/>
      </fieldsUsage>
    </cacheHierarchy>
    <cacheHierarchy uniqueName="[Measures].[Total COGS]" caption="Total COGS" measure="1" displayFolder="" measureGroup="All measures" count="0" oneField="1">
      <fieldsUsage count="1">
        <fieldUsage x="1"/>
      </fieldsUsage>
    </cacheHierarchy>
    <cacheHierarchy uniqueName="[Measures].[Total Revenue]" caption="Total Revenue" measure="1" displayFolder="" measureGroup="All measures" count="0" oneField="1">
      <fieldsUsage count="1">
        <fieldUsage x="2"/>
      </fieldsUsage>
    </cacheHierarchy>
    <cacheHierarchy uniqueName="[Measures].[Total Profit]" caption="Total Profit" measure="1" displayFolder="" measureGroup="All measures" count="0" oneField="1">
      <fieldsUsage count="1">
        <fieldUsage x="3"/>
      </fieldsUsage>
    </cacheHierarchy>
    <cacheHierarchy uniqueName="[Measures].[% Profit Margin]" caption="% Profit Margin" measure="1" displayFolder="" measureGroup="All measures" count="0" oneField="1">
      <fieldsUsage count="1">
        <fieldUsage x="4"/>
      </fieldsUsage>
    </cacheHierarchy>
    <cacheHierarchy uniqueName="[Measures].[Avg. Discount]" caption="Avg. Discount" measure="1" displayFolder="" measureGroup="All measures" count="0" oneField="1">
      <fieldsUsage count="1">
        <fieldUsage x="5"/>
      </fieldsUsage>
    </cacheHierarchy>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7430556" backgroundQuery="1" createdVersion="8" refreshedVersion="8" minRefreshableVersion="3" recordCount="0" supportSubquery="1" supportAdvancedDrill="1" xr:uid="{5F769365-5576-460E-9586-E7C439977219}">
  <cacheSource type="external" connectionId="3"/>
  <cacheFields count="3">
    <cacheField name="[Measures].[Total Profit]" caption="Total Profit" numFmtId="0" hierarchy="30" level="32767"/>
    <cacheField name="[Supermart Grocery Sales - Retai].[Category].[Category]" caption="Category" numFmtId="0" hierarchy="3" level="1">
      <sharedItems count="7">
        <s v="Bakery"/>
        <s v="Beverages"/>
        <s v="Eggs, Meat &amp; Fish"/>
        <s v="Food Grains"/>
        <s v="Fruits &amp; Veggies"/>
        <s v="Oil &amp; Masala"/>
        <s v="Snacks"/>
      </sharedItems>
    </cacheField>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2" memberValueDatatype="130" unbalanced="0">
      <fieldsUsage count="2">
        <fieldUsage x="-1"/>
        <fieldUsage x="1"/>
      </fieldsUsage>
    </cacheHierarchy>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2"/>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7893518" backgroundQuery="1" createdVersion="8" refreshedVersion="8" minRefreshableVersion="3" recordCount="0" supportSubquery="1" supportAdvancedDrill="1" xr:uid="{56EDB993-8F72-4CB8-AA45-F693AF114945}">
  <cacheSource type="external" connectionId="3"/>
  <cacheFields count="4">
    <cacheField name="[Measures].[Total Profit]" caption="Total Profit" numFmtId="0" hierarchy="30" level="32767"/>
    <cacheField name="[Supermart Grocery Sales - Retai].[Category].[Category]" caption="Category" numFmtId="0" hierarchy="3" level="1">
      <sharedItems count="7">
        <s v="Bakery"/>
        <s v="Beverages"/>
        <s v="Eggs, Meat &amp; Fish"/>
        <s v="Food Grains"/>
        <s v="Fruits &amp; Veggies"/>
        <s v="Oil &amp; Masala"/>
        <s v="Snacks"/>
      </sharedItems>
    </cacheField>
    <cacheField name="[Supermart Grocery Sales - Retai].[Sub Category].[Sub Category]" caption="Sub Category" numFmtId="0" hierarchy="4" level="1">
      <sharedItems count="23">
        <s v="Atta &amp; Flour"/>
        <s v="Biscuits"/>
        <s v="Breads &amp; Buns"/>
        <s v="Cakes"/>
        <s v="Chicken"/>
        <s v="Chocolates"/>
        <s v="Cookies"/>
        <s v="Dals &amp; Pulses"/>
        <s v="Edible Oil &amp; Ghee"/>
        <s v="Eggs"/>
        <s v="Fish"/>
        <s v="Fresh Fruits"/>
        <s v="Fresh Vegetables"/>
        <s v="Health Drinks"/>
        <s v="Masalas"/>
        <s v="Mutton"/>
        <s v="Noodles"/>
        <s v="Organic Fruits"/>
        <s v="Organic Staples"/>
        <s v="Organic Vegetables"/>
        <s v="Rice"/>
        <s v="Soft Drinks"/>
        <s v="Spices"/>
      </sharedItems>
    </cacheField>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2" memberValueDatatype="130" unbalanced="0">
      <fieldsUsage count="2">
        <fieldUsage x="-1"/>
        <fieldUsage x="1"/>
      </fieldsUsage>
    </cacheHierarchy>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2" memberValueDatatype="130" unbalanced="0">
      <fieldsUsage count="2">
        <fieldUsage x="-1"/>
        <fieldUsage x="2"/>
      </fieldsUsage>
    </cacheHierarchy>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3"/>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8240741" backgroundQuery="1" createdVersion="8" refreshedVersion="8" minRefreshableVersion="3" recordCount="0" supportSubquery="1" supportAdvancedDrill="1" xr:uid="{69A48E95-F09A-46FF-AA74-04CA006B9C12}">
  <cacheSource type="external" connectionId="3"/>
  <cacheFields count="5">
    <cacheField name="[Measures].[Total Profit]" caption="Total Profit" numFmtId="0" hierarchy="30" level="32767"/>
    <cacheField name="[Supermart Grocery Sales - Retai].[Category].[Category]" caption="Category" numFmtId="0" hierarchy="3" level="1">
      <sharedItems count="7">
        <s v="Bakery"/>
        <s v="Beverages"/>
        <s v="Eggs, Meat &amp; Fish"/>
        <s v="Food Grains"/>
        <s v="Fruits &amp; Veggies"/>
        <s v="Oil &amp; Masala"/>
        <s v="Snacks"/>
      </sharedItems>
    </cacheField>
    <cacheField name="[Supermart Grocery Sales - Retai].[Sub Category].[Sub Category]" caption="Sub Category" numFmtId="0" hierarchy="4" level="1">
      <sharedItems count="23">
        <s v="Atta &amp; Flour"/>
        <s v="Biscuits"/>
        <s v="Breads &amp; Buns"/>
        <s v="Cakes"/>
        <s v="Chicken"/>
        <s v="Chocolates"/>
        <s v="Cookies"/>
        <s v="Dals &amp; Pulses"/>
        <s v="Edible Oil &amp; Ghee"/>
        <s v="Eggs"/>
        <s v="Fish"/>
        <s v="Fresh Fruits"/>
        <s v="Fresh Vegetables"/>
        <s v="Health Drinks"/>
        <s v="Masalas"/>
        <s v="Mutton"/>
        <s v="Noodles"/>
        <s v="Organic Fruits"/>
        <s v="Organic Staples"/>
        <s v="Organic Vegetables"/>
        <s v="Rice"/>
        <s v="Soft Drinks"/>
        <s v="Spices"/>
      </sharedItems>
    </cacheField>
    <cacheField name="[Supermart Grocery Sales - Retai].[Customer Name].[Customer Name]" caption="Customer Name" numFmtId="0" hierarchy="2" level="1">
      <sharedItems count="50">
        <s v="Adavan"/>
        <s v="Aditi"/>
        <s v="Akash"/>
        <s v="Alan"/>
        <s v="Amrish"/>
        <s v="Amy"/>
        <s v="Anu"/>
        <s v="Arutra"/>
        <s v="Arvind"/>
        <s v="Esther"/>
        <s v="Ganesh"/>
        <s v="Hafiz"/>
        <s v="Harish"/>
        <s v="Haseena"/>
        <s v="Hussain"/>
        <s v="Jackson"/>
        <s v="James"/>
        <s v="Jonas"/>
        <s v="Komal"/>
        <s v="Krithika"/>
        <s v="Kumar"/>
        <s v="Malik"/>
        <s v="Mathew"/>
        <s v="Muneer"/>
        <s v="Peer"/>
        <s v="Ram"/>
        <s v="Ramesh"/>
        <s v="Ravi"/>
        <s v="Ridhesh"/>
        <s v="Roshan"/>
        <s v="Rumaiza"/>
        <s v="Sabeela"/>
        <s v="Shah"/>
        <s v="Sharon"/>
        <s v="Sheeba"/>
        <s v="Shree"/>
        <s v="Sudeep"/>
        <s v="Sudha"/>
        <s v="Sundar"/>
        <s v="Suresh"/>
        <s v="Surya"/>
        <s v="Veena"/>
        <s v="Verma"/>
        <s v="Veronica"/>
        <s v="Vidya"/>
        <s v="Vince"/>
        <s v="Vinne"/>
        <s v="Willams"/>
        <s v="Yadav"/>
        <s v="Yusuf"/>
      </sharedItems>
    </cacheField>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2" memberValueDatatype="130" unbalanced="0">
      <fieldsUsage count="2">
        <fieldUsage x="-1"/>
        <fieldUsage x="3"/>
      </fieldsUsage>
    </cacheHierarchy>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2" memberValueDatatype="130" unbalanced="0">
      <fieldsUsage count="2">
        <fieldUsage x="-1"/>
        <fieldUsage x="1"/>
      </fieldsUsage>
    </cacheHierarchy>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2" memberValueDatatype="130" unbalanced="0">
      <fieldsUsage count="2">
        <fieldUsage x="-1"/>
        <fieldUsage x="2"/>
      </fieldsUsage>
    </cacheHierarchy>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4"/>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8587964" backgroundQuery="1" createdVersion="8" refreshedVersion="8" minRefreshableVersion="3" recordCount="0" supportSubquery="1" supportAdvancedDrill="1" xr:uid="{CE91A9F5-9750-42CB-9B58-7E844788AD80}">
  <cacheSource type="external" connectionId="3"/>
  <cacheFields count="4">
    <cacheField name="[Measures].[Sold Products]" caption="Sold Products" numFmtId="0" hierarchy="33" level="32767"/>
    <cacheField name="[Measures].[No. of sub Category]" caption="No. of sub Category" numFmtId="0" hierarchy="34" level="32767"/>
    <cacheField name="[Measures].[No of Category]" caption="No of Category" numFmtId="0" hierarchy="35" level="32767"/>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3"/>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oneField="1">
      <fieldsUsage count="1">
        <fieldUsage x="0"/>
      </fieldsUsage>
    </cacheHierarchy>
    <cacheHierarchy uniqueName="[Measures].[No. of sub Category]" caption="No. of sub Category" measure="1" displayFolder="" measureGroup="All measures" count="0" oneField="1">
      <fieldsUsage count="1">
        <fieldUsage x="1"/>
      </fieldsUsage>
    </cacheHierarchy>
    <cacheHierarchy uniqueName="[Measures].[No of Category]" caption="No of Category" measure="1" displayFolder="" measureGroup="All measures" count="0" oneField="1">
      <fieldsUsage count="1">
        <fieldUsage x="2"/>
      </fieldsUsage>
    </cacheHierarchy>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3.113678935188" backgroundQuery="1" createdVersion="8" refreshedVersion="8" minRefreshableVersion="3" recordCount="0" supportSubquery="1" supportAdvancedDrill="1" xr:uid="{BB190613-FE05-4D90-9498-F4CC2DE28470}">
  <cacheSource type="external" connectionId="3"/>
  <cacheFields count="6">
    <cacheField name="[Measures].[Total Profit]" caption="Total Profit" numFmtId="0" hierarchy="30" level="32767"/>
    <cacheField name="[Supermart Grocery Sales - Retai].[Category].[Category]" caption="Category" numFmtId="0" hierarchy="3" level="1">
      <sharedItems count="7">
        <s v="Bakery"/>
        <s v="Beverages"/>
        <s v="Eggs, Meat &amp; Fish"/>
        <s v="Food Grains"/>
        <s v="Fruits &amp; Veggies"/>
        <s v="Oil &amp; Masala"/>
        <s v="Snacks"/>
      </sharedItems>
    </cacheField>
    <cacheField name="[Supermart Grocery Sales - Retai].[Sub Category].[Sub Category]" caption="Sub Category" numFmtId="0" hierarchy="4" level="1">
      <sharedItems count="23">
        <s v="Atta &amp; Flour"/>
        <s v="Biscuits"/>
        <s v="Breads &amp; Buns"/>
        <s v="Cakes"/>
        <s v="Chicken"/>
        <s v="Chocolates"/>
        <s v="Cookies"/>
        <s v="Dals &amp; Pulses"/>
        <s v="Edible Oil &amp; Ghee"/>
        <s v="Eggs"/>
        <s v="Fish"/>
        <s v="Fresh Fruits"/>
        <s v="Fresh Vegetables"/>
        <s v="Health Drinks"/>
        <s v="Masalas"/>
        <s v="Mutton"/>
        <s v="Noodles"/>
        <s v="Organic Fruits"/>
        <s v="Organic Staples"/>
        <s v="Organic Vegetables"/>
        <s v="Rice"/>
        <s v="Soft Drinks"/>
        <s v="Spices"/>
      </sharedItems>
    </cacheField>
    <cacheField name="[Supermart Grocery Sales - Retai].[Customer Name].[Customer Name]" caption="Customer Name" numFmtId="0" hierarchy="2" level="1">
      <sharedItems count="50">
        <s v="Adavan"/>
        <s v="Aditi"/>
        <s v="Akash"/>
        <s v="Alan"/>
        <s v="Amrish"/>
        <s v="Amy"/>
        <s v="Anu"/>
        <s v="Arutra"/>
        <s v="Arvind"/>
        <s v="Esther"/>
        <s v="Ganesh"/>
        <s v="Hafiz"/>
        <s v="Harish"/>
        <s v="Haseena"/>
        <s v="Hussain"/>
        <s v="Jackson"/>
        <s v="James"/>
        <s v="Jonas"/>
        <s v="Komal"/>
        <s v="Krithika"/>
        <s v="Kumar"/>
        <s v="Malik"/>
        <s v="Mathew"/>
        <s v="Muneer"/>
        <s v="Peer"/>
        <s v="Ram"/>
        <s v="Ramesh"/>
        <s v="Ravi"/>
        <s v="Ridhesh"/>
        <s v="Roshan"/>
        <s v="Rumaiza"/>
        <s v="Sabeela"/>
        <s v="Shah"/>
        <s v="Sharon"/>
        <s v="Sheeba"/>
        <s v="Shree"/>
        <s v="Sudeep"/>
        <s v="Sudha"/>
        <s v="Sundar"/>
        <s v="Suresh"/>
        <s v="Surya"/>
        <s v="Veena"/>
        <s v="Verma"/>
        <s v="Veronica"/>
        <s v="Vidya"/>
        <s v="Vince"/>
        <s v="Vinne"/>
        <s v="Willams"/>
        <s v="Yadav"/>
        <s v="Yusuf"/>
      </sharedItems>
    </cacheField>
    <cacheField name="[Supermart Grocery Sales - Retai].[Product Price type].[Product Price type]" caption="Product Price type" numFmtId="0" hierarchy="24" level="1">
      <sharedItems count="2">
        <s v="Expensive"/>
        <s v="Less Expensive"/>
      </sharedItems>
    </cacheField>
    <cacheField name="[Supermart Grocery Sales - Retai].[Region].[Region]" caption="Region" numFmtId="0" hierarchy="6" level="1">
      <sharedItems containsSemiMixedTypes="0" containsNonDate="0" containsString="0"/>
    </cacheField>
  </cacheFields>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2" memberValueDatatype="130" unbalanced="0">
      <fieldsUsage count="2">
        <fieldUsage x="-1"/>
        <fieldUsage x="3"/>
      </fieldsUsage>
    </cacheHierarchy>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2" memberValueDatatype="130" unbalanced="0">
      <fieldsUsage count="2">
        <fieldUsage x="-1"/>
        <fieldUsage x="1"/>
      </fieldsUsage>
    </cacheHierarchy>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2" memberValueDatatype="130" unbalanced="0">
      <fieldsUsage count="2">
        <fieldUsage x="-1"/>
        <fieldUsage x="2"/>
      </fieldsUsage>
    </cacheHierarchy>
    <cacheHierarchy uniqueName="[Supermart Grocery Sales - Retai].[City]" caption="City" attribute="1" defaultMemberUniqueName="[Supermart Grocery Sales - Retai].[City].[All]" allUniqueName="[Supermart Grocery Sales - Retai].[City].[All]" dimensionUniqueName="[Supermart Grocery Sales - Retai]" displayFolder="" count="2"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fieldsUsage count="2">
        <fieldUsage x="-1"/>
        <fieldUsage x="5"/>
      </fieldsUsage>
    </cacheHierarchy>
    <cacheHierarchy uniqueName="[Supermart Grocery Sales - Retai].[State]" caption="State" attribute="1" defaultMemberUniqueName="[Supermart Grocery Sales - Retai].[State].[All]" allUniqueName="[Supermart Grocery Sales - Retai].[State].[All]" dimensionUniqueName="[Supermart Grocery Sales - Retai]" displayFolder="" count="2"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0"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2" memberValueDatatype="130" unbalanced="0">
      <fieldsUsage count="2">
        <fieldUsage x="-1"/>
        <fieldUsage x="4"/>
      </fieldsUsage>
    </cacheHierarchy>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3">
    <dimension name="All measures" uniqueName="[All measures]" caption="All measures"/>
    <dimension measure="1" name="Measures" uniqueName="[Measures]" caption="Measures"/>
    <dimension name="Supermart Grocery Sales - Retai" uniqueName="[Supermart Grocery Sales - Retai]" caption="Supermart Grocery Sales - Retai"/>
  </dimensions>
  <measureGroups count="2">
    <measureGroup name="All measures" caption="All measures"/>
    <measureGroup name="Supermart Grocery Sales - Retai" caption="Supermart Grocery Sales - Retai"/>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FAZAL" refreshedDate="45851.862445023151" backgroundQuery="1" createdVersion="3" refreshedVersion="8" minRefreshableVersion="3" recordCount="0" supportSubquery="1" supportAdvancedDrill="1" xr:uid="{77D336A8-74B9-43A8-B41E-B49F078ADDAA}">
  <cacheSource type="external" connectionId="3">
    <extLst>
      <ext xmlns:x14="http://schemas.microsoft.com/office/spreadsheetml/2009/9/main" uri="{F057638F-6D5F-4e77-A914-E7F072B9BCA8}">
        <x14:sourceConnection name="ThisWorkbookDataModel"/>
      </ext>
    </extLst>
  </cacheSource>
  <cacheFields count="0"/>
  <cacheHierarchies count="3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Supermart Grocery Sales - Retai].[Order ID]" caption="Order ID" attribute="1" defaultMemberUniqueName="[Supermart Grocery Sales - Retai].[Order ID].[All]" allUniqueName="[Supermart Grocery Sales - Retai].[Order ID].[All]" dimensionUniqueName="[Supermart Grocery Sales - Retai]" displayFolder="" count="0" memberValueDatatype="130" unbalanced="0"/>
    <cacheHierarchy uniqueName="[Supermart Grocery Sales - Retai].[Customer Name]" caption="Customer Name" attribute="1" defaultMemberUniqueName="[Supermart Grocery Sales - Retai].[Customer Name].[All]" allUniqueName="[Supermart Grocery Sales - Retai].[Customer Name].[All]" dimensionUniqueName="[Supermart Grocery Sales - Retai]" displayFolder="" count="0" memberValueDatatype="130" unbalanced="0"/>
    <cacheHierarchy uniqueName="[Supermart Grocery Sales - Retai].[Category]" caption="Category" attribute="1" defaultMemberUniqueName="[Supermart Grocery Sales - Retai].[Category].[All]" allUniqueName="[Supermart Grocery Sales - Retai].[Category].[All]" dimensionUniqueName="[Supermart Grocery Sales - Retai]" displayFolder="" count="0" memberValueDatatype="130" unbalanced="0"/>
    <cacheHierarchy uniqueName="[Supermart Grocery Sales - Retai].[Sub Category]" caption="Sub Category" attribute="1" defaultMemberUniqueName="[Supermart Grocery Sales - Retai].[Sub Category].[All]" allUniqueName="[Supermart Grocery Sales - Retai].[Sub Category].[All]" dimensionUniqueName="[Supermart Grocery Sales - Retai]" displayFolder="" count="0" memberValueDatatype="130" unbalanced="0"/>
    <cacheHierarchy uniqueName="[Supermart Grocery Sales - Retai].[City]" caption="City" attribute="1" defaultMemberUniqueName="[Supermart Grocery Sales - Retai].[City].[All]" allUniqueName="[Supermart Grocery Sales - Retai].[City].[All]" dimensionUniqueName="[Supermart Grocery Sales - Retai]" displayFolder="" count="0" memberValueDatatype="130" unbalanced="0"/>
    <cacheHierarchy uniqueName="[Supermart Grocery Sales - Retai].[Region]" caption="Region" attribute="1" defaultMemberUniqueName="[Supermart Grocery Sales - Retai].[Region].[All]" allUniqueName="[Supermart Grocery Sales - Retai].[Region].[All]" dimensionUniqueName="[Supermart Grocery Sales - Retai]" displayFolder="" count="2" memberValueDatatype="130" unbalanced="0"/>
    <cacheHierarchy uniqueName="[Supermart Grocery Sales - Retai].[State]" caption="State" attribute="1" defaultMemberUniqueName="[Supermart Grocery Sales - Retai].[State].[All]" allUniqueName="[Supermart Grocery Sales - Retai].[State].[All]" dimensionUniqueName="[Supermart Grocery Sales - Retai]" displayFolder="" count="0" memberValueDatatype="130" unbalanced="0"/>
    <cacheHierarchy uniqueName="[Supermart Grocery Sales - Retai].[Order Date]" caption="Order Date" attribute="1" time="1" defaultMemberUniqueName="[Supermart Grocery Sales - Retai].[Order Date].[All]" allUniqueName="[Supermart Grocery Sales - Retai].[Order Date].[All]" dimensionUniqueName="[Supermart Grocery Sales - Retai]" displayFolder="" count="0" memberValueDatatype="7" unbalanced="0"/>
    <cacheHierarchy uniqueName="[Supermart Grocery Sales - Retai].[Year]" caption="Year" attribute="1" defaultMemberUniqueName="[Supermart Grocery Sales - Retai].[Year].[All]" allUniqueName="[Supermart Grocery Sales - Retai].[Year].[All]" dimensionUniqueName="[Supermart Grocery Sales - Retai]" displayFolder="" count="2" memberValueDatatype="20" unbalanced="0"/>
    <cacheHierarchy uniqueName="[Supermart Grocery Sales - Retai].[Month]" caption="Month" attribute="1" defaultMemberUniqueName="[Supermart Grocery Sales - Retai].[Month].[All]" allUniqueName="[Supermart Grocery Sales - Retai].[Month].[All]" dimensionUniqueName="[Supermart Grocery Sales - Retai]" displayFolder="" count="0" memberValueDatatype="20" unbalanced="0"/>
    <cacheHierarchy uniqueName="[Supermart Grocery Sales - Retai].[Month Name]" caption="Month Name" attribute="1" defaultMemberUniqueName="[Supermart Grocery Sales - Retai].[Month Name].[All]" allUniqueName="[Supermart Grocery Sales - Retai].[Month Name].[All]" dimensionUniqueName="[Supermart Grocery Sales - Retai]" displayFolder="" count="2" memberValueDatatype="130" unbalanced="0"/>
    <cacheHierarchy uniqueName="[Supermart Grocery Sales - Retai].[Day Name]" caption="Day Name" attribute="1" defaultMemberUniqueName="[Supermart Grocery Sales - Retai].[Day Name].[All]" allUniqueName="[Supermart Grocery Sales - Retai].[Day Name].[All]" dimensionUniqueName="[Supermart Grocery Sales - Retai]" displayFolder="" count="0" memberValueDatatype="130" unbalanced="0"/>
    <cacheHierarchy uniqueName="[Supermart Grocery Sales - Retai].[DayType]" caption="DayType" attribute="1" defaultMemberUniqueName="[Supermart Grocery Sales - Retai].[DayType].[All]" allUniqueName="[Supermart Grocery Sales - Retai].[DayType].[All]" dimensionUniqueName="[Supermart Grocery Sales - Retai]" displayFolder="" count="0" memberValueDatatype="130" unbalanced="0"/>
    <cacheHierarchy uniqueName="[Supermart Grocery Sales - Retai].[Quarter]" caption="Quarter" attribute="1" defaultMemberUniqueName="[Supermart Grocery Sales - Retai].[Quarter].[All]" allUniqueName="[Supermart Grocery Sales - Retai].[Quarter].[All]" dimensionUniqueName="[Supermart Grocery Sales - Retai]" displayFolder="" count="2" memberValueDatatype="130" unbalanced="0"/>
    <cacheHierarchy uniqueName="[Supermart Grocery Sales - Retai].[Sales]" caption="Sales" attribute="1" defaultMemberUniqueName="[Supermart Grocery Sales - Retai].[Sales].[All]" allUniqueName="[Supermart Grocery Sales - Retai].[Sales].[All]" dimensionUniqueName="[Supermart Grocery Sales - Retai]" displayFolder="" count="0" memberValueDatatype="20" unbalanced="0"/>
    <cacheHierarchy uniqueName="[Supermart Grocery Sales - Retai].[Discount Percentage]" caption="Discount Percentage" attribute="1" defaultMemberUniqueName="[Supermart Grocery Sales - Retai].[Discount Percentage].[All]" allUniqueName="[Supermart Grocery Sales - Retai].[Discount Percentage].[All]" dimensionUniqueName="[Supermart Grocery Sales - Retai]" displayFolder="" count="0" memberValueDatatype="5" unbalanced="0"/>
    <cacheHierarchy uniqueName="[Supermart Grocery Sales - Retai].[Profit]" caption="Profit" attribute="1" defaultMemberUniqueName="[Supermart Grocery Sales - Retai].[Profit].[All]" allUniqueName="[Supermart Grocery Sales - Retai].[Profit].[All]" dimensionUniqueName="[Supermart Grocery Sales - Retai]" displayFolder="" count="0" memberValueDatatype="5" unbalanced="0"/>
    <cacheHierarchy uniqueName="[Supermart Grocery Sales - Retai].[Discount Amount]" caption="Discount Amount" attribute="1" defaultMemberUniqueName="[Supermart Grocery Sales - Retai].[Discount Amount].[All]" allUniqueName="[Supermart Grocery Sales - Retai].[Discount Amount].[All]" dimensionUniqueName="[Supermart Grocery Sales - Retai]" displayFolder="" count="0" memberValueDatatype="5" unbalanced="0"/>
    <cacheHierarchy uniqueName="[Supermart Grocery Sales - Retai].[Net Sales]" caption="Net Sales" attribute="1" defaultMemberUniqueName="[Supermart Grocery Sales - Retai].[Net Sales].[All]" allUniqueName="[Supermart Grocery Sales - Retai].[Net Sales].[All]" dimensionUniqueName="[Supermart Grocery Sales - Retai]" displayFolder="" count="0" memberValueDatatype="5" unbalanced="0"/>
    <cacheHierarchy uniqueName="[Supermart Grocery Sales - Retai].[Profit Margin]" caption="Profit Margin" attribute="1" defaultMemberUniqueName="[Supermart Grocery Sales - Retai].[Profit Margin].[All]" allUniqueName="[Supermart Grocery Sales - Retai].[Profit Margin].[All]" dimensionUniqueName="[Supermart Grocery Sales - Retai]" displayFolder="" count="0" memberValueDatatype="5" unbalanced="0"/>
    <cacheHierarchy uniqueName="[Supermart Grocery Sales - Retai].[COGS]" caption="COGS" attribute="1" defaultMemberUniqueName="[Supermart Grocery Sales - Retai].[COGS].[All]" allUniqueName="[Supermart Grocery Sales - Retai].[COGS].[All]" dimensionUniqueName="[Supermart Grocery Sales - Retai]" displayFolder="" count="0" memberValueDatatype="5" unbalanced="0"/>
    <cacheHierarchy uniqueName="[Supermart Grocery Sales - Retai].[MarkUp]" caption="MarkUp" attribute="1" defaultMemberUniqueName="[Supermart Grocery Sales - Retai].[MarkUp].[All]" allUniqueName="[Supermart Grocery Sales - Retai].[MarkUp].[All]" dimensionUniqueName="[Supermart Grocery Sales - Retai]" displayFolder="" count="0" memberValueDatatype="5" unbalanced="0"/>
    <cacheHierarchy uniqueName="[Supermart Grocery Sales - Retai].[Week Number]" caption="Week Number" attribute="1" defaultMemberUniqueName="[Supermart Grocery Sales - Retai].[Week Number].[All]" allUniqueName="[Supermart Grocery Sales - Retai].[Week Number].[All]" dimensionUniqueName="[Supermart Grocery Sales - Retai]" displayFolder="" count="0" memberValueDatatype="20" unbalanced="0"/>
    <cacheHierarchy uniqueName="[Supermart Grocery Sales - Retai].[Product Price type]" caption="Product Price type" attribute="1" defaultMemberUniqueName="[Supermart Grocery Sales - Retai].[Product Price type].[All]" allUniqueName="[Supermart Grocery Sales - Retai].[Product Price type].[All]" dimensionUniqueName="[Supermart Grocery Sales - Retai]" displayFolder="" count="0" memberValueDatatype="130" unbalanced="0"/>
    <cacheHierarchy uniqueName="[Measures].[Sum of Year]" caption="Sum of Year" measure="1" displayFolder="" measureGroup="Supermart Grocery Sales - Retai" count="0">
      <extLst>
        <ext xmlns:x15="http://schemas.microsoft.com/office/spreadsheetml/2010/11/main" uri="{B97F6D7D-B522-45F9-BDA1-12C45D357490}">
          <x15:cacheHierarchy aggregatedColumn="9"/>
        </ext>
      </extLst>
    </cacheHierarchy>
    <cacheHierarchy uniqueName="[Measures].[Sum of Profit]" caption="Sum of Profit" measure="1" displayFolder="" measureGroup="Supermart Grocery Sales - Retai" count="0">
      <extLst>
        <ext xmlns:x15="http://schemas.microsoft.com/office/spreadsheetml/2010/11/main" uri="{B97F6D7D-B522-45F9-BDA1-12C45D357490}">
          <x15:cacheHierarchy aggregatedColumn="17"/>
        </ext>
      </extLst>
    </cacheHierarchy>
    <cacheHierarchy uniqueName="[Measures].[Transactions]" caption="Transactions" measure="1" displayFolder="" measureGroup="All measures" count="0"/>
    <cacheHierarchy uniqueName="[Measures].[Total COGS]" caption="Total COGS" measure="1" displayFolder="" measureGroup="All measures" count="0"/>
    <cacheHierarchy uniqueName="[Measures].[Total Revenue]" caption="Total Revenue" measure="1" displayFolder="" measureGroup="All measures" count="0"/>
    <cacheHierarchy uniqueName="[Measures].[Total Profit]" caption="Total Profit" measure="1" displayFolder="" measureGroup="All measures" count="0"/>
    <cacheHierarchy uniqueName="[Measures].[% Profit Margin]" caption="% Profit Margin" measure="1" displayFolder="" measureGroup="All measures" count="0"/>
    <cacheHierarchy uniqueName="[Measures].[Avg. Discount]" caption="Avg. Discount" measure="1" displayFolder="" measureGroup="All measures" count="0"/>
    <cacheHierarchy uniqueName="[Measures].[Sold Products]" caption="Sold Products" measure="1" displayFolder="" measureGroup="All measures" count="0"/>
    <cacheHierarchy uniqueName="[Measures].[No. of sub Category]" caption="No. of sub Category" measure="1" displayFolder="" measureGroup="All measures" count="0"/>
    <cacheHierarchy uniqueName="[Measures].[No of Category]" caption="No of Category" measure="1" displayFolder="" measureGroup="All measures" count="0"/>
    <cacheHierarchy uniqueName="[Measures].[__XL_Count Supermart Grocery Sales - Retai]" caption="__XL_Count Supermart Grocery Sales - Retai" measure="1" displayFolder="" measureGroup="Supermart Grocery Sales - Retai"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2863986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0B0648-28B7-4411-8C39-1BABB5866EBF}" name="PivotTable13" cacheId="5901" applyNumberFormats="0" applyBorderFormats="0" applyFontFormats="0" applyPatternFormats="0" applyAlignmentFormats="0" applyWidthHeightFormats="1" dataCaption="Values" tag="b0eef811-72f2-4a11-9d97-06986a185cba" updatedVersion="8" minRefreshableVersion="3" useAutoFormatting="1" subtotalHiddenItems="1" rowGrandTotals="0" colGrandTotals="0" itemPrintTitles="1" createdVersion="8" indent="0" compact="0" compactData="0" multipleFieldFilters="0">
  <location ref="T4:T8" firstHeaderRow="1" firstDataRow="1" firstDataCol="1"/>
  <pivotFields count="1">
    <pivotField axis="axisRow" compact="0" allDrilled="1" outline="0" subtotalTop="0" showAll="0" dataSourceSort="1" defaultSubtotal="0" defaultAttributeDrillState="1">
      <items count="4">
        <item x="0"/>
        <item x="1"/>
        <item x="2"/>
        <item x="3"/>
      </items>
    </pivotField>
  </pivotFields>
  <rowFields count="1">
    <field x="0"/>
  </rowFields>
  <rowItems count="4">
    <i>
      <x/>
    </i>
    <i>
      <x v="1"/>
    </i>
    <i>
      <x v="2"/>
    </i>
    <i>
      <x v="3"/>
    </i>
  </rowItems>
  <formats count="4">
    <format dxfId="0">
      <pivotArea type="all" dataOnly="0" outline="0" fieldPosition="0"/>
    </format>
    <format dxfId="1">
      <pivotArea outline="0" collapsedLevelsAreSubtotals="1" fieldPosition="0"/>
    </format>
    <format dxfId="2">
      <pivotArea field="0" type="button" dataOnly="0" labelOnly="1" outline="0" axis="axisRow" fieldPosition="0"/>
    </format>
    <format dxfId="3">
      <pivotArea dataOnly="0" labelOnly="1" outline="0" fieldPosition="0">
        <references count="1">
          <reference field="0"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6F03CD-1F63-457F-897D-BAE574C4EE55}" name="PivotTable11" cacheId="5943" applyNumberFormats="0" applyBorderFormats="0" applyFontFormats="0" applyPatternFormats="0" applyAlignmentFormats="0" applyWidthHeightFormats="1" dataCaption="Values" tag="ea4b7d5e-a277-418a-a894-a224d13a03c4" updatedVersion="8" minRefreshableVersion="3" useAutoFormatting="1" subtotalHiddenItems="1" rowGrandTotals="0" colGrandTotals="0" itemPrintTitles="1" createdVersion="8" indent="0" compact="0" compactData="0" multipleFieldFilters="0">
  <location ref="C9:F13"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subtotal="count" baseField="0" baseItem="0" numFmtId="165"/>
    <dataField fld="0" subtotal="count" baseField="0" baseItem="1" numFmtId="165"/>
    <dataField name=" Profit" fld="2" subtotal="count" baseField="0" baseItem="0" numFmtId="165"/>
  </dataFields>
  <formats count="8">
    <format dxfId="36">
      <pivotArea outline="0" collapsedLevelsAreSubtotals="1" fieldPosition="0">
        <references count="1">
          <reference field="4294967294" count="1" selected="0">
            <x v="0"/>
          </reference>
        </references>
      </pivotArea>
    </format>
    <format dxfId="37">
      <pivotArea outline="0" collapsedLevelsAreSubtotals="1" fieldPosition="0">
        <references count="1">
          <reference field="4294967294" count="1" selected="0">
            <x v="2"/>
          </reference>
        </references>
      </pivotArea>
    </format>
    <format dxfId="38">
      <pivotArea outline="0" collapsedLevelsAreSubtotals="1" fieldPosition="0">
        <references count="1">
          <reference field="4294967294" count="1" selected="0">
            <x v="1"/>
          </reference>
        </references>
      </pivotArea>
    </format>
    <format dxfId="39">
      <pivotArea type="all" dataOnly="0" outline="0" fieldPosition="0"/>
    </format>
    <format dxfId="40">
      <pivotArea outline="0" collapsedLevelsAreSubtotals="1" fieldPosition="0"/>
    </format>
    <format dxfId="41">
      <pivotArea field="3" type="button" dataOnly="0" labelOnly="1" outline="0" axis="axisRow" fieldPosition="0"/>
    </format>
    <format dxfId="42">
      <pivotArea dataOnly="0" labelOnly="1" outline="0" fieldPosition="0">
        <references count="1">
          <reference field="3" count="0"/>
        </references>
      </pivotArea>
    </format>
    <format dxfId="43">
      <pivotArea dataOnly="0" labelOnly="1" outline="0" fieldPosition="0">
        <references count="1">
          <reference field="4294967294" count="3">
            <x v="0"/>
            <x v="1"/>
            <x v="2"/>
          </reference>
        </references>
      </pivotArea>
    </format>
  </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D3B9FD-B022-491A-B236-9E4DD3AB6696}" name="PivotTable10" cacheId="5946" applyNumberFormats="0" applyBorderFormats="0" applyFontFormats="0" applyPatternFormats="0" applyAlignmentFormats="0" applyWidthHeightFormats="1" dataCaption="Values" tag="52b2ed9f-e575-467e-bd53-92dc6ea059f6" updatedVersion="8" minRefreshableVersion="3" useAutoFormatting="1" subtotalHiddenItems="1" itemPrintTitles="1" createdVersion="8" indent="0" outline="1" outlineData="1" multipleFieldFilters="0">
  <location ref="C4:H5"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 COGS" fld="1" subtotal="count" baseField="0" baseItem="1" numFmtId="165"/>
    <dataField name=" Revenue" fld="2" subtotal="count" baseField="0" baseItem="0" numFmtId="165"/>
    <dataField name=" Profit" fld="3" subtotal="count" baseField="0" baseItem="0" numFmtId="165"/>
    <dataField fld="4" subtotal="count" baseField="0" baseItem="0"/>
    <dataField fld="0" subtotal="count" baseField="0" baseItem="1" numFmtId="165"/>
    <dataField fld="5" subtotal="count" baseField="0" baseItem="0"/>
  </dataFields>
  <formats count="7">
    <format dxfId="29">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1"/>
          </reference>
        </references>
      </pivotArea>
    </format>
    <format dxfId="31">
      <pivotArea outline="0" collapsedLevelsAreSubtotals="1" fieldPosition="0">
        <references count="1">
          <reference field="4294967294" count="1" selected="0">
            <x v="2"/>
          </reference>
        </references>
      </pivotArea>
    </format>
    <format dxfId="32">
      <pivotArea outline="0" collapsedLevelsAreSubtotals="1" fieldPosition="0">
        <references count="1">
          <reference field="4294967294" count="1" selected="0">
            <x v="4"/>
          </reference>
        </references>
      </pivotArea>
    </format>
    <format dxfId="33">
      <pivotArea type="all" dataOnly="0" outline="0" fieldPosition="0"/>
    </format>
    <format dxfId="34">
      <pivotArea outline="0" collapsedLevelsAreSubtotals="1" fieldPosition="0"/>
    </format>
    <format dxfId="35">
      <pivotArea dataOnly="0" labelOnly="1" outline="0" fieldPosition="0">
        <references count="1">
          <reference field="4294967294" count="6">
            <x v="0"/>
            <x v="1"/>
            <x v="2"/>
            <x v="3"/>
            <x v="4"/>
            <x v="5"/>
          </reference>
        </references>
      </pivotArea>
    </format>
  </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03D974-8A3D-403D-AC57-3274EFA88FFE}" name="PivotTable14" cacheId="5949" applyNumberFormats="0" applyBorderFormats="0" applyFontFormats="0" applyPatternFormats="0" applyAlignmentFormats="0" applyWidthHeightFormats="1" dataCaption="Values" tag="0925245b-3c54-49e1-8973-6ecaffd97e85" updatedVersion="8" minRefreshableVersion="3" useAutoFormatting="1" subtotalHiddenItems="1" rowGrandTotals="0" colGrandTotals="0" itemPrintTitles="1" createdVersion="8" indent="0" compact="0" compactData="0" multipleFieldFilters="0">
  <location ref="L4:R8"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name=" COGS" fld="1" subtotal="count" baseField="0" baseItem="1" numFmtId="165"/>
    <dataField name=" Revenue" fld="2" subtotal="count" baseField="0" baseItem="0" numFmtId="165"/>
    <dataField name=" Profit" fld="3" subtotal="count" baseField="0" baseItem="0" numFmtId="165"/>
    <dataField fld="4" subtotal="count" baseField="0" baseItem="0"/>
    <dataField fld="0" subtotal="count" baseField="0" baseItem="1" numFmtId="165"/>
    <dataField fld="5" subtotal="count" baseField="0" baseItem="0"/>
  </dataFields>
  <formats count="7">
    <format dxfId="22">
      <pivotArea outline="0" collapsedLevelsAreSubtotals="1" fieldPosition="0">
        <references count="1">
          <reference field="4294967294" count="1" selected="0">
            <x v="0"/>
          </reference>
        </references>
      </pivotArea>
    </format>
    <format dxfId="23">
      <pivotArea outline="0" collapsedLevelsAreSubtotals="1" fieldPosition="0">
        <references count="1">
          <reference field="4294967294" count="1" selected="0">
            <x v="1"/>
          </reference>
        </references>
      </pivotArea>
    </format>
    <format dxfId="24">
      <pivotArea outline="0" collapsedLevelsAreSubtotals="1" fieldPosition="0">
        <references count="1">
          <reference field="4294967294" count="1" selected="0">
            <x v="2"/>
          </reference>
        </references>
      </pivotArea>
    </format>
    <format dxfId="25">
      <pivotArea outline="0" collapsedLevelsAreSubtotals="1" fieldPosition="0">
        <references count="1">
          <reference field="4294967294" count="1" selected="0">
            <x v="4"/>
          </reference>
        </references>
      </pivotArea>
    </format>
    <format dxfId="26">
      <pivotArea type="all" dataOnly="0" outline="0" fieldPosition="0"/>
    </format>
    <format dxfId="27">
      <pivotArea outline="0" collapsedLevelsAreSubtotals="1" fieldPosition="0"/>
    </format>
    <format dxfId="28">
      <pivotArea dataOnly="0" labelOnly="1" outline="0" fieldPosition="0">
        <references count="1">
          <reference field="4294967294" count="6">
            <x v="0"/>
            <x v="1"/>
            <x v="2"/>
            <x v="3"/>
            <x v="4"/>
            <x v="5"/>
          </reference>
        </references>
      </pivotArea>
    </format>
  </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67ABFB-6759-4320-971B-52D1ABFFF25C}" name="PivotTable3" cacheId="5931" applyNumberFormats="0" applyBorderFormats="0" applyFontFormats="0" applyPatternFormats="0" applyAlignmentFormats="0" applyWidthHeightFormats="1" dataCaption="Values" tag="d6a7e2a8-03ad-4661-ba21-3bc2649efc9b" updatedVersion="8" minRefreshableVersion="3" useAutoFormatting="1" subtotalHiddenItems="1" rowGrandTotals="0" colGrandTotals="0" itemPrintTitles="1" createdVersion="8" indent="0" compact="0" compactData="0" multipleFieldFilters="0" chartFormat="16">
  <location ref="AE5:AG9" firstHeaderRow="0" firstDataRow="1" firstDataCol="1"/>
  <pivotFields count="6">
    <pivotField dataField="1" compact="0" outline="0" subtotalTop="0" showAll="0" defaultSubtotal="0"/>
    <pivotField name="WeekType"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2">
    <i>
      <x/>
    </i>
    <i i="1">
      <x v="1"/>
    </i>
  </colItems>
  <dataFields count="2">
    <dataField name=" Profit" fld="0" subtotal="count" baseField="0" baseItem="0" numFmtId="169"/>
    <dataField name="Sum of Profit" fld="4" showDataAs="percentOfTotal" baseField="0" baseItem="0" numFmtId="9"/>
  </dataFields>
  <formats count="7">
    <format dxfId="58">
      <pivotArea outline="0" collapsedLevelsAreSubtotals="1" fieldPosition="0">
        <references count="1">
          <reference field="4294967294" count="1" selected="0">
            <x v="0"/>
          </reference>
        </references>
      </pivotArea>
    </format>
    <format dxfId="59">
      <pivotArea type="all" dataOnly="0" outline="0" fieldPosition="0"/>
    </format>
    <format dxfId="60">
      <pivotArea outline="0" collapsedLevelsAreSubtotals="1" fieldPosition="0"/>
    </format>
    <format dxfId="61">
      <pivotArea dataOnly="0" labelOnly="1" outline="0" fieldPosition="0">
        <references count="1">
          <reference field="4294967294" count="1">
            <x v="0"/>
          </reference>
        </references>
      </pivotArea>
    </format>
    <format dxfId="62">
      <pivotArea outline="0" collapsedLevelsAreSubtotals="1" fieldPosition="0"/>
    </format>
    <format dxfId="63">
      <pivotArea outline="0" fieldPosition="0">
        <references count="1">
          <reference field="4294967294" count="1">
            <x v="1"/>
          </reference>
        </references>
      </pivotArea>
    </format>
    <format dxfId="64">
      <pivotArea outline="0" fieldPosition="0">
        <references count="1">
          <reference field="4294967294" count="1" selected="0">
            <x v="1"/>
          </reference>
        </references>
      </pivotArea>
    </format>
  </formats>
  <chartFormats count="2">
    <chartFormat chart="3"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upermart Grocery Sales - Retai].[Month Name].&amp;[Nov]"/>
      </members>
    </pivotHierarchy>
    <pivotHierarchy dragToData="1"/>
    <pivotHierarchy dragToData="1" caption="WeekTyp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8B0A09-B3EB-4455-A069-13E47D69BE4A}" name="PivotTable2" cacheId="5934" applyNumberFormats="0" applyBorderFormats="0" applyFontFormats="0" applyPatternFormats="0" applyAlignmentFormats="0" applyWidthHeightFormats="1" dataCaption="Values" tag="9e9e242a-4d2a-4ec3-bd25-acd308989354" updatedVersion="8" minRefreshableVersion="3" useAutoFormatting="1" subtotalHiddenItems="1" rowGrandTotals="0" colGrandTotals="0" itemPrintTitles="1" createdVersion="8" indent="0" compact="0" compactData="0" multipleFieldFilters="0" chartFormat="18">
  <location ref="Y5:Z7" firstHeaderRow="1" firstDataRow="1" firstDataCol="1"/>
  <pivotFields count="3">
    <pivotField dataField="1" compact="0" outline="0" subtotalTop="0" showAll="0" defaultSubtotal="0"/>
    <pivotField name="WeekType"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 Profit" fld="0" subtotal="count" baseField="0" baseItem="0" numFmtId="169"/>
  </dataFields>
  <formats count="5">
    <format dxfId="53">
      <pivotArea outline="0" collapsedLevelsAreSubtotals="1" fieldPosition="0">
        <references count="1">
          <reference field="4294967294" count="1" selected="0">
            <x v="0"/>
          </reference>
        </references>
      </pivotArea>
    </format>
    <format dxfId="54">
      <pivotArea type="all" dataOnly="0" outline="0" fieldPosition="0"/>
    </format>
    <format dxfId="55">
      <pivotArea outline="0" collapsedLevelsAreSubtotals="1" fieldPosition="0"/>
    </format>
    <format dxfId="56">
      <pivotArea dataOnly="0" labelOnly="1" outline="0" fieldPosition="0">
        <references count="1">
          <reference field="4294967294" count="1">
            <x v="0"/>
          </reference>
        </references>
      </pivotArea>
    </format>
    <format dxfId="57">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1" count="1" selected="0">
            <x v="0"/>
          </reference>
        </references>
      </pivotArea>
    </chartFormat>
    <chartFormat chart="15" format="8">
      <pivotArea type="data" outline="0" fieldPosition="0">
        <references count="2">
          <reference field="4294967294" count="1" selected="0">
            <x v="0"/>
          </reference>
          <reference field="1"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654427-C13D-44A5-BE25-CDA88D7185A3}" name="PivotTable1" cacheId="5937" applyNumberFormats="0" applyBorderFormats="0" applyFontFormats="0" applyPatternFormats="0" applyAlignmentFormats="0" applyWidthHeightFormats="1" dataCaption="Values" tag="dca41497-b92f-4f91-a044-b80704a44a4e" updatedVersion="8" minRefreshableVersion="3" useAutoFormatting="1" subtotalHiddenItems="1" rowGrandTotals="0" colGrandTotals="0" itemPrintTitles="1" createdVersion="8" indent="0" compact="0" compactData="0" multipleFieldFilters="0" chartFormat="6">
  <location ref="L4:M1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Profit" fld="0" subtotal="count" baseField="0" baseItem="0" numFmtId="169"/>
  </dataFields>
  <formats count="5">
    <format dxfId="48">
      <pivotArea outline="0" collapsedLevelsAreSubtotals="1" fieldPosition="0">
        <references count="1">
          <reference field="4294967294" count="1" selected="0">
            <x v="0"/>
          </reference>
        </references>
      </pivotArea>
    </format>
    <format dxfId="49">
      <pivotArea type="all" dataOnly="0" outline="0" fieldPosition="0"/>
    </format>
    <format dxfId="50">
      <pivotArea outline="0" collapsedLevelsAreSubtotals="1" fieldPosition="0"/>
    </format>
    <format dxfId="51">
      <pivotArea dataOnly="0" labelOnly="1" outline="0" fieldPosition="0">
        <references count="1">
          <reference field="4294967294" count="1">
            <x v="0"/>
          </reference>
        </references>
      </pivotArea>
    </format>
    <format dxfId="5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E8C121-9276-47EC-BEDA-9A099A48205C}" name="PivotTable10" cacheId="5940" applyNumberFormats="0" applyBorderFormats="0" applyFontFormats="0" applyPatternFormats="0" applyAlignmentFormats="0" applyWidthHeightFormats="1" dataCaption="Values" tag="e28e3ddb-6bc8-4611-8d16-c5a0bc4c9beb" updatedVersion="8" minRefreshableVersion="3" useAutoFormatting="1" subtotalHiddenItems="1" rowGrandTotals="0" colGrandTotals="0" itemPrintTitles="1" createdVersion="8" indent="0" compact="0" compactData="0" multipleFieldFilters="0" chartFormat="8">
  <location ref="C4:D16"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Profit" fld="0" subtotal="count" baseField="0" baseItem="0" numFmtId="165"/>
  </dataFields>
  <formats count="4">
    <format dxfId="44">
      <pivotArea outline="0" collapsedLevelsAreSubtotals="1" fieldPosition="0">
        <references count="1">
          <reference field="4294967294" count="1" selected="0">
            <x v="0"/>
          </reference>
        </references>
      </pivotArea>
    </format>
    <format dxfId="45">
      <pivotArea type="all" dataOnly="0" outline="0" fieldPosition="0"/>
    </format>
    <format dxfId="46">
      <pivotArea outline="0" collapsedLevelsAreSubtotals="1" fieldPosition="0"/>
    </format>
    <format dxfId="47">
      <pivotArea dataOnly="0" labelOnly="1"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F5CD0F-2B1E-466D-8B49-AD2911B0BFC7}" name="PivotTable16" cacheId="5961" applyNumberFormats="0" applyBorderFormats="0" applyFontFormats="0" applyPatternFormats="0" applyAlignmentFormats="0" applyWidthHeightFormats="1" dataCaption="Values" missingCaption="0" tag="f7e3e5f9-c4e7-4a2f-8c2a-52001832f46a" updatedVersion="8" minRefreshableVersion="3" useAutoFormatting="1" subtotalHiddenItems="1" rowGrandTotals="0" colGrandTotals="0" itemPrintTitles="1" createdVersion="8" indent="0" showEmptyRow="1" showEmptyCol="1" compact="0" compactData="0" multipleFieldFilters="0" chartFormat="8">
  <location ref="AQ7:AS8"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2">
    <format dxfId="8">
      <pivotArea type="all" dataOnly="0" outline="0" fieldPosition="0"/>
    </format>
    <format dxfId="9">
      <pivotArea outline="0" collapsedLevelsAreSubtotals="1" fieldPosition="0"/>
    </format>
  </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7FE073-871A-414C-880F-8C435BF392BA}" name="PivotTable1" cacheId="5964" applyNumberFormats="0" applyBorderFormats="0" applyFontFormats="0" applyPatternFormats="0" applyAlignmentFormats="0" applyWidthHeightFormats="1" dataCaption="Values" missingCaption="0" tag="01879bd4-0da9-4560-835e-d899e99af67c" updatedVersion="8" minRefreshableVersion="3" useAutoFormatting="1" subtotalHiddenItems="1" rowGrandTotals="0" colGrandTotals="0" itemPrintTitles="1" createdVersion="8" indent="0" showEmptyRow="1" showEmptyCol="1" compact="0" compactData="0" multipleFieldFilters="0" chartFormat="8">
  <location ref="AW3:AX5" firstHeaderRow="1" firstDataRow="1" firstDataCol="1"/>
  <pivotFields count="6">
    <pivotField dataField="1" compact="0" outline="0" subtotalTop="0" showAll="0" defaultSubtotal="0"/>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4"/>
  </rowFields>
  <rowItems count="2">
    <i>
      <x/>
    </i>
    <i>
      <x v="1"/>
    </i>
  </rowItems>
  <colItems count="1">
    <i/>
  </colItems>
  <dataFields count="1">
    <dataField name=" Profit" fld="0" subtotal="count" baseField="0" baseItem="0" numFmtId="165"/>
  </dataFields>
  <formats count="4">
    <format dxfId="4">
      <pivotArea outline="0" collapsedLevelsAreSubtotals="1" fieldPosition="0">
        <references count="1">
          <reference field="4294967294" count="1" selected="0">
            <x v="0"/>
          </reference>
        </references>
      </pivotArea>
    </format>
    <format dxfId="5">
      <pivotArea type="all" dataOnly="0" outline="0" fieldPosition="0"/>
    </format>
    <format dxfId="6">
      <pivotArea outline="0" collapsedLevelsAreSubtotals="1" fieldPosition="0"/>
    </format>
    <format dxfId="7">
      <pivotArea dataOnly="0" labelOnly="1"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046A3FA-4E2E-4F11-969A-34002B315F4F}" name="PivotTable11" cacheId="5958" applyNumberFormats="0" applyBorderFormats="0" applyFontFormats="0" applyPatternFormats="0" applyAlignmentFormats="0" applyWidthHeightFormats="1" dataCaption="Values" missingCaption="0" tag="01879bd4-0da9-4560-835e-d899e99af67c" updatedVersion="8" minRefreshableVersion="3" useAutoFormatting="1" subtotalHiddenItems="1" rowGrandTotals="0" colGrandTotals="0" itemPrintTitles="1" createdVersion="8" indent="0" showEmptyRow="1" showEmptyCol="1" compact="0" compactData="0" multipleFieldFilters="0" chartFormat="8">
  <location ref="AC4:AD54" firstHeaderRow="1" firstDataRow="1" firstDataCol="1"/>
  <pivotFields count="5">
    <pivotField dataField="1" compact="0" outline="0" subtotalTop="0" showAll="0" defaultSubtotal="0"/>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3"/>
  </rowFields>
  <rowItems count="50">
    <i>
      <x v="7"/>
    </i>
    <i>
      <x v="44"/>
    </i>
    <i>
      <x v="19"/>
    </i>
    <i>
      <x v="2"/>
    </i>
    <i>
      <x v="40"/>
    </i>
    <i>
      <x v="4"/>
    </i>
    <i>
      <x v="46"/>
    </i>
    <i>
      <x v="5"/>
    </i>
    <i>
      <x v="12"/>
    </i>
    <i>
      <x v="42"/>
    </i>
    <i>
      <x v="22"/>
    </i>
    <i>
      <x v="1"/>
    </i>
    <i>
      <x v="49"/>
    </i>
    <i>
      <x v="34"/>
    </i>
    <i>
      <x/>
    </i>
    <i>
      <x v="39"/>
    </i>
    <i>
      <x v="28"/>
    </i>
    <i>
      <x v="24"/>
    </i>
    <i>
      <x v="43"/>
    </i>
    <i>
      <x v="27"/>
    </i>
    <i>
      <x v="23"/>
    </i>
    <i>
      <x v="18"/>
    </i>
    <i>
      <x v="33"/>
    </i>
    <i>
      <x v="36"/>
    </i>
    <i>
      <x v="30"/>
    </i>
    <i>
      <x v="3"/>
    </i>
    <i>
      <x v="41"/>
    </i>
    <i>
      <x v="47"/>
    </i>
    <i>
      <x v="32"/>
    </i>
    <i>
      <x v="17"/>
    </i>
    <i>
      <x v="29"/>
    </i>
    <i>
      <x v="13"/>
    </i>
    <i>
      <x v="31"/>
    </i>
    <i>
      <x v="45"/>
    </i>
    <i>
      <x v="14"/>
    </i>
    <i>
      <x v="16"/>
    </i>
    <i>
      <x v="8"/>
    </i>
    <i>
      <x v="26"/>
    </i>
    <i>
      <x v="15"/>
    </i>
    <i>
      <x v="48"/>
    </i>
    <i>
      <x v="6"/>
    </i>
    <i>
      <x v="9"/>
    </i>
    <i>
      <x v="21"/>
    </i>
    <i>
      <x v="35"/>
    </i>
    <i>
      <x v="38"/>
    </i>
    <i>
      <x v="37"/>
    </i>
    <i>
      <x v="20"/>
    </i>
    <i>
      <x v="10"/>
    </i>
    <i>
      <x v="25"/>
    </i>
    <i>
      <x v="11"/>
    </i>
  </rowItems>
  <colItems count="1">
    <i/>
  </colItems>
  <dataFields count="1">
    <dataField name=" Profit" fld="0" subtotal="count" baseField="0" baseItem="0" numFmtId="165"/>
  </dataFields>
  <formats count="4">
    <format dxfId="10">
      <pivotArea outline="0" collapsedLevelsAreSubtotals="1" fieldPosition="0">
        <references count="1">
          <reference field="4294967294" count="1" selected="0">
            <x v="0"/>
          </reference>
        </references>
      </pivotArea>
    </format>
    <format dxfId="11">
      <pivotArea type="all" dataOnly="0" outline="0" fieldPosition="0"/>
    </format>
    <format dxfId="12">
      <pivotArea outline="0" collapsedLevelsAreSubtotals="1" fieldPosition="0"/>
    </format>
    <format dxfId="13">
      <pivotArea dataOnly="0" labelOnly="1"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6E96E6-FE55-4603-94F1-5141A3C9F65A}" name="PivotTable3" cacheId="5955" applyNumberFormats="0" applyBorderFormats="0" applyFontFormats="0" applyPatternFormats="0" applyAlignmentFormats="0" applyWidthHeightFormats="1" dataCaption="Values" missingCaption="0" tag="b7a36c05-06cc-4488-a769-b7e3e58aaf56" updatedVersion="8" minRefreshableVersion="3" useAutoFormatting="1" subtotalHiddenItems="1" rowGrandTotals="0" colGrandTotals="0" itemPrintTitles="1" createdVersion="8" indent="0" showEmptyRow="1" showEmptyCol="1" compact="0" compactData="0" multipleFieldFilters="0" chartFormat="8">
  <location ref="P4:Q27"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23">
    <i>
      <x v="13"/>
    </i>
    <i>
      <x v="21"/>
    </i>
    <i>
      <x v="16"/>
    </i>
    <i>
      <x v="2"/>
    </i>
    <i>
      <x v="6"/>
    </i>
    <i>
      <x v="5"/>
    </i>
    <i>
      <x v="1"/>
    </i>
    <i>
      <x v="14"/>
    </i>
    <i>
      <x v="8"/>
    </i>
    <i>
      <x v="3"/>
    </i>
    <i>
      <x v="22"/>
    </i>
    <i>
      <x v="15"/>
    </i>
    <i>
      <x v="10"/>
    </i>
    <i>
      <x v="9"/>
    </i>
    <i>
      <x v="18"/>
    </i>
    <i>
      <x v="11"/>
    </i>
    <i>
      <x v="19"/>
    </i>
    <i>
      <x v="12"/>
    </i>
    <i>
      <x v="17"/>
    </i>
    <i>
      <x v="7"/>
    </i>
    <i>
      <x/>
    </i>
    <i>
      <x v="20"/>
    </i>
    <i>
      <x v="4"/>
    </i>
  </rowItems>
  <colItems count="1">
    <i/>
  </colItems>
  <dataFields count="1">
    <dataField name=" Profit" fld="0" subtotal="count" baseField="0" baseItem="0" numFmtId="165"/>
  </dataFields>
  <formats count="4">
    <format dxfId="14">
      <pivotArea outline="0" collapsedLevelsAreSubtotals="1" fieldPosition="0">
        <references count="1">
          <reference field="4294967294" count="1" selected="0">
            <x v="0"/>
          </reference>
        </references>
      </pivotArea>
    </format>
    <format dxfId="15">
      <pivotArea type="all" dataOnly="0" outline="0" fieldPosition="0"/>
    </format>
    <format dxfId="16">
      <pivotArea outline="0" collapsedLevelsAreSubtotals="1" fieldPosition="0"/>
    </format>
    <format dxfId="17">
      <pivotArea dataOnly="0" labelOnly="1"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868A524-4290-4370-9D47-3EE013B7A104}" name="PivotTable10" cacheId="5952" applyNumberFormats="0" applyBorderFormats="0" applyFontFormats="0" applyPatternFormats="0" applyAlignmentFormats="0" applyWidthHeightFormats="1" dataCaption="Values" missingCaption="0" tag="85f196c1-4f5a-4093-988c-c3b583c2e3dd" updatedVersion="8" minRefreshableVersion="3" useAutoFormatting="1" subtotalHiddenItems="1" rowGrandTotals="0" colGrandTotals="0" itemPrintTitles="1" createdVersion="8" indent="0" showEmptyRow="1" showEmptyCol="1" compact="0" compactData="0" multipleFieldFilters="0" chartFormat="8">
  <location ref="C4:D11"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7">
    <i>
      <x v="6"/>
    </i>
    <i>
      <x v="2"/>
    </i>
    <i>
      <x v="4"/>
    </i>
    <i>
      <x v="3"/>
    </i>
    <i>
      <x/>
    </i>
    <i>
      <x v="1"/>
    </i>
    <i>
      <x v="5"/>
    </i>
  </rowItems>
  <colItems count="1">
    <i/>
  </colItems>
  <dataFields count="1">
    <dataField name=" Profit" fld="0" subtotal="count" baseField="0" baseItem="0" numFmtId="165"/>
  </dataFields>
  <formats count="4">
    <format dxfId="18">
      <pivotArea outline="0" collapsedLevelsAreSubtotals="1" fieldPosition="0">
        <references count="1">
          <reference field="4294967294" count="1" selected="0">
            <x v="0"/>
          </reference>
        </references>
      </pivotArea>
    </format>
    <format dxfId="19">
      <pivotArea type="all" dataOnly="0" outline="0" fieldPosition="0"/>
    </format>
    <format dxfId="20">
      <pivotArea outline="0" collapsedLevelsAreSubtotals="1" fieldPosition="0"/>
    </format>
    <format dxfId="21">
      <pivotArea dataOnly="0" labelOnly="1"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 COGS"/>
    <pivotHierarchy dragToRow="0" dragToCol="0" dragToPage="0" dragToData="1" caption=" Revenue"/>
    <pivotHierarchy dragToRow="0" dragToCol="0" dragToPage="0" dragToData="1" caption="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upermart Grocery Sales - Retai]"/>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E8DD0E5-E894-4651-BBC8-A717BEE5C955}" sourceName="[Supermart Grocery Sales - Retai].[Year]">
  <pivotTables>
    <pivotTable tabId="1" name="PivotTable10"/>
    <pivotTable tabId="1" name="PivotTable13"/>
    <pivotTable tabId="3" name="PivotTable10"/>
    <pivotTable tabId="3" name="PivotTable1"/>
    <pivotTable tabId="3" name="PivotTable2"/>
    <pivotTable tabId="3" name="PivotTable3"/>
    <pivotTable tabId="6" name="PivotTable10"/>
    <pivotTable tabId="6" name="PivotTable3"/>
    <pivotTable tabId="6" name="PivotTable11"/>
    <pivotTable tabId="6" name="PivotTable16"/>
    <pivotTable tabId="6" name="PivotTable1"/>
  </pivotTables>
  <data>
    <olap pivotCacheId="1328639863">
      <levels count="2">
        <level uniqueName="[Supermart Grocery Sales - Retai].[Year].[(All)]" sourceCaption="(All)" count="0"/>
        <level uniqueName="[Supermart Grocery Sales - Retai].[Year].[Year]" sourceCaption="Year" count="4">
          <ranges>
            <range startItem="0">
              <i n="[Supermart Grocery Sales - Retai].[Year].&amp;[2015]" c="2015"/>
              <i n="[Supermart Grocery Sales - Retai].[Year].&amp;[2016]" c="2016"/>
              <i n="[Supermart Grocery Sales - Retai].[Year].&amp;[2017]" c="2017"/>
              <i n="[Supermart Grocery Sales - Retai].[Year].&amp;[2018]" c="2018"/>
            </range>
          </ranges>
        </level>
      </levels>
      <selections count="1">
        <selection n="[Supermart Grocery Sales - Retai].[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A6370658-7079-4055-84D5-44E94750388B}" sourceName="[Supermart Grocery Sales - Retai].[Month Name]">
  <pivotTables>
    <pivotTable tabId="1" name="PivotTable10"/>
    <pivotTable tabId="3" name="PivotTable1"/>
    <pivotTable tabId="3" name="PivotTable2"/>
    <pivotTable tabId="6" name="PivotTable10"/>
    <pivotTable tabId="6" name="PivotTable3"/>
    <pivotTable tabId="6" name="PivotTable11"/>
    <pivotTable tabId="6" name="PivotTable16"/>
    <pivotTable tabId="6" name="PivotTable1"/>
  </pivotTables>
  <data>
    <olap pivotCacheId="1328639863">
      <levels count="2">
        <level uniqueName="[Supermart Grocery Sales - Retai].[Month Name].[(All)]" sourceCaption="(All)" count="0"/>
        <level uniqueName="[Supermart Grocery Sales - Retai].[Month Name].[Month Name]" sourceCaption="Month Name" count="12">
          <ranges>
            <range startItem="0">
              <i n="[Supermart Grocery Sales - Retai].[Month Name].&amp;[Jan]" c="Jan"/>
              <i n="[Supermart Grocery Sales - Retai].[Month Name].&amp;[Feb]" c="Feb"/>
              <i n="[Supermart Grocery Sales - Retai].[Month Name].&amp;[Mar]" c="Mar"/>
              <i n="[Supermart Grocery Sales - Retai].[Month Name].&amp;[Apr]" c="Apr"/>
              <i n="[Supermart Grocery Sales - Retai].[Month Name].&amp;[May]" c="May"/>
              <i n="[Supermart Grocery Sales - Retai].[Month Name].&amp;[Jun]" c="Jun"/>
              <i n="[Supermart Grocery Sales - Retai].[Month Name].&amp;[Jul]" c="Jul"/>
              <i n="[Supermart Grocery Sales - Retai].[Month Name].&amp;[Aug]" c="Aug"/>
              <i n="[Supermart Grocery Sales - Retai].[Month Name].&amp;[Sep]" c="Sep"/>
              <i n="[Supermart Grocery Sales - Retai].[Month Name].&amp;[Oct]" c="Oct"/>
              <i n="[Supermart Grocery Sales - Retai].[Month Name].&amp;[Nov]" c="Nov"/>
              <i n="[Supermart Grocery Sales - Retai].[Month Name].&amp;[Dec]" c="Dec"/>
            </range>
          </ranges>
        </level>
      </levels>
      <selections count="1">
        <selection n="[Supermart Grocery Sales - Retai].[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FEA154-51FE-45D5-A83D-14A8AEB3957D}" sourceName="[Supermart Grocery Sales - Retai].[Region]">
  <pivotTables>
    <pivotTable tabId="3" name="PivotTable3"/>
    <pivotTable tabId="3" name="PivotTable2"/>
    <pivotTable tabId="3" name="PivotTable1"/>
    <pivotTable tabId="3" name="PivotTable10"/>
    <pivotTable tabId="1" name="PivotTable11"/>
    <pivotTable tabId="1" name="PivotTable10"/>
    <pivotTable tabId="1" name="PivotTable14"/>
    <pivotTable tabId="6" name="PivotTable10"/>
    <pivotTable tabId="6" name="PivotTable3"/>
    <pivotTable tabId="6" name="PivotTable11"/>
    <pivotTable tabId="6" name="PivotTable16"/>
    <pivotTable tabId="6" name="PivotTable1"/>
  </pivotTables>
  <data>
    <olap pivotCacheId="1328639863">
      <levels count="2">
        <level uniqueName="[Supermart Grocery Sales - Retai].[Region].[(All)]" sourceCaption="(All)" count="0"/>
        <level uniqueName="[Supermart Grocery Sales - Retai].[Region].[Region]" sourceCaption="Region" count="5">
          <ranges>
            <range startItem="0">
              <i n="[Supermart Grocery Sales - Retai].[Region].&amp;[Central]" c="Central"/>
              <i n="[Supermart Grocery Sales - Retai].[Region].&amp;[East]" c="East"/>
              <i n="[Supermart Grocery Sales - Retai].[Region].&amp;[North]" c="North"/>
              <i n="[Supermart Grocery Sales - Retai].[Region].&amp;[South]" c="South"/>
              <i n="[Supermart Grocery Sales - Retai].[Region].&amp;[West]" c="West"/>
            </range>
          </ranges>
        </level>
      </levels>
      <selections count="1">
        <selection n="[Supermart Grocery Sales - Retai].[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E8441790-FC33-4E2B-BB0A-66B636DBE1A5}" sourceName="[Supermart Grocery Sales - Retai].[Quarter]">
  <data>
    <olap pivotCacheId="1328639863">
      <levels count="2">
        <level uniqueName="[Supermart Grocery Sales - Retai].[Quarter].[(All)]" sourceCaption="(All)" count="0"/>
        <level uniqueName="[Supermart Grocery Sales - Retai].[Quarter].[Quarter]" sourceCaption="Quarter" count="4">
          <ranges>
            <range startItem="0">
              <i n="[Supermart Grocery Sales - Retai].[Quarter].&amp;[Qtr-1]" c="Qtr-1"/>
              <i n="[Supermart Grocery Sales - Retai].[Quarter].&amp;[Qtr-2]" c="Qtr-2"/>
              <i n="[Supermart Grocery Sales - Retai].[Quarter].&amp;[Qtr-3]" c="Qtr-3"/>
              <i n="[Supermart Grocery Sales - Retai].[Quarter].&amp;[Qtr-4]" c="Qtr-4"/>
            </range>
          </ranges>
        </level>
      </levels>
      <selections count="1">
        <selection n="[Supermart Grocery Sales - Retai].[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28E4AD6-752E-42AB-AFC9-315E02C4DB3B}" cache="Slicer_Year" caption="Year" columnCount="4" showCaption="0" level="1" style="SlicerStyleLight1 2" rowHeight="234950"/>
  <slicer name="Month Name" xr10:uid="{044D7EF8-56D9-46C0-9D0C-BCCA273918A7}" cache="Slicer_Month_Name" caption="Month Name" columnCount="3" showCaption="0" level="1" style="SlicerStyleLight1 2" rowHeight="324000"/>
  <slicer name="Region" xr10:uid="{370DD6A5-133F-4BA2-AFCC-8894C9ABC171}" cache="Slicer_Region" caption="Region" columnCount="2" showCaption="0" level="1" style="SlicerStyleLight1 2" rowHeight="64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62C0F94-E932-400D-BC84-2CADFA478CA2}" cache="Slicer_Year" caption="Year" columnCount="2" showCaption="0" level="1" style="SlicerStyleLight1 2" rowHeight="396000"/>
  <slicer name="Month Name 1" xr10:uid="{64F423FD-511D-4702-BC1A-B932A6369CE4}" cache="Slicer_Month_Name" caption="Month Name" columnCount="4" showCaption="0" level="1" style="SlicerStyleLight1 2" rowHeight="252000"/>
  <slicer name="Quarter" xr10:uid="{F0D4DBDB-750D-45E3-A587-ADC3D7FB2A85}" cache="Slicer_Quarter" caption="Quarter" columnCount="2" showCaption="0" level="1" style="SlicerStyleLight1 2" rowHeight="39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20347-58B4-4467-B3D6-A33465E0C1C5}">
  <sheetPr codeName="Sheet2"/>
  <dimension ref="C3:Y41"/>
  <sheetViews>
    <sheetView zoomScaleNormal="100" workbookViewId="0">
      <selection activeCell="M15" sqref="M15"/>
    </sheetView>
  </sheetViews>
  <sheetFormatPr defaultRowHeight="14.4" x14ac:dyDescent="0.3"/>
  <cols>
    <col min="3" max="3" width="6.6640625" bestFit="1" customWidth="1"/>
    <col min="4" max="4" width="8.77734375" bestFit="1" customWidth="1"/>
    <col min="5" max="5" width="6.6640625" bestFit="1" customWidth="1"/>
    <col min="6" max="6" width="14.109375" bestFit="1" customWidth="1"/>
    <col min="7" max="7" width="11.5546875" bestFit="1" customWidth="1"/>
    <col min="8" max="8" width="12.5546875" bestFit="1" customWidth="1"/>
    <col min="10" max="10" width="1.6640625" style="8" customWidth="1"/>
    <col min="12" max="12" width="6.88671875" bestFit="1" customWidth="1"/>
    <col min="13" max="13" width="6.6640625" bestFit="1" customWidth="1"/>
    <col min="14" max="14" width="8.77734375" bestFit="1" customWidth="1"/>
    <col min="15" max="15" width="8" bestFit="1" customWidth="1"/>
    <col min="16" max="16" width="14.109375" bestFit="1" customWidth="1"/>
    <col min="17" max="17" width="11.5546875" bestFit="1" customWidth="1"/>
    <col min="18" max="18" width="12.5546875" bestFit="1" customWidth="1"/>
    <col min="20" max="20" width="6.88671875" bestFit="1" customWidth="1"/>
    <col min="22" max="22" width="17" customWidth="1"/>
    <col min="23" max="25" width="11.21875" customWidth="1"/>
  </cols>
  <sheetData>
    <row r="3" spans="3:25" x14ac:dyDescent="0.3">
      <c r="U3" s="11"/>
    </row>
    <row r="4" spans="3:25" x14ac:dyDescent="0.3">
      <c r="C4" s="3" t="s">
        <v>12</v>
      </c>
      <c r="D4" s="3" t="s">
        <v>13</v>
      </c>
      <c r="E4" s="3" t="s">
        <v>14</v>
      </c>
      <c r="F4" s="3" t="s">
        <v>4</v>
      </c>
      <c r="G4" s="3" t="s">
        <v>0</v>
      </c>
      <c r="H4" s="3" t="s">
        <v>5</v>
      </c>
      <c r="L4" s="6" t="s">
        <v>6</v>
      </c>
      <c r="M4" s="3" t="s">
        <v>12</v>
      </c>
      <c r="N4" s="3" t="s">
        <v>13</v>
      </c>
      <c r="O4" s="3" t="s">
        <v>14</v>
      </c>
      <c r="P4" s="3" t="s">
        <v>4</v>
      </c>
      <c r="Q4" s="3" t="s">
        <v>0</v>
      </c>
      <c r="R4" s="3" t="s">
        <v>5</v>
      </c>
      <c r="T4" s="6" t="s">
        <v>6</v>
      </c>
      <c r="V4" t="s">
        <v>15</v>
      </c>
    </row>
    <row r="5" spans="3:25" x14ac:dyDescent="0.3">
      <c r="C5" s="4">
        <v>7819736.2500000065</v>
      </c>
      <c r="D5" s="4">
        <v>14956982</v>
      </c>
      <c r="E5" s="4">
        <v>3747121.2</v>
      </c>
      <c r="F5" s="5">
        <v>0.32681053874734733</v>
      </c>
      <c r="G5" s="4">
        <v>9994</v>
      </c>
      <c r="H5" s="5">
        <v>0.22681709025415148</v>
      </c>
      <c r="L5" s="3">
        <v>2015</v>
      </c>
      <c r="M5" s="4">
        <v>1546325.3299999996</v>
      </c>
      <c r="N5" s="4">
        <v>2975599</v>
      </c>
      <c r="O5" s="4">
        <v>752529.11</v>
      </c>
      <c r="P5" s="5">
        <v>0.32996757821000378</v>
      </c>
      <c r="Q5" s="4">
        <v>1993</v>
      </c>
      <c r="R5" s="5">
        <v>0.22883090817862511</v>
      </c>
      <c r="T5" s="3">
        <v>2015</v>
      </c>
      <c r="V5">
        <f>COUNTA(T5:T8)</f>
        <v>4</v>
      </c>
    </row>
    <row r="6" spans="3:25" x14ac:dyDescent="0.3">
      <c r="L6" s="3">
        <v>2016</v>
      </c>
      <c r="M6" s="4">
        <v>1621643.1299999994</v>
      </c>
      <c r="N6" s="4">
        <v>3131959</v>
      </c>
      <c r="O6" s="4">
        <v>797192.99</v>
      </c>
      <c r="P6" s="5">
        <v>0.33246835264673746</v>
      </c>
      <c r="Q6" s="4">
        <v>2102</v>
      </c>
      <c r="R6" s="5">
        <v>0.22735965746907699</v>
      </c>
      <c r="T6" s="3">
        <v>2016</v>
      </c>
    </row>
    <row r="7" spans="3:25" x14ac:dyDescent="0.3">
      <c r="D7" s="1" t="s">
        <v>7</v>
      </c>
      <c r="E7" s="2">
        <v>1</v>
      </c>
      <c r="L7" s="3">
        <v>2017</v>
      </c>
      <c r="M7" s="4">
        <v>2040922.8399999999</v>
      </c>
      <c r="N7" s="4">
        <v>3871912</v>
      </c>
      <c r="O7" s="4">
        <v>953216.22</v>
      </c>
      <c r="P7" s="5">
        <v>0.32200161366329161</v>
      </c>
      <c r="Q7" s="4">
        <v>2587</v>
      </c>
      <c r="R7" s="5">
        <v>0.22736374178585222</v>
      </c>
      <c r="T7" s="3">
        <v>2017</v>
      </c>
      <c r="V7" s="9" t="s">
        <v>3</v>
      </c>
      <c r="W7" s="9" t="s">
        <v>6</v>
      </c>
      <c r="X7" s="9" t="s">
        <v>18</v>
      </c>
      <c r="Y7" s="9" t="s">
        <v>10</v>
      </c>
    </row>
    <row r="8" spans="3:25" x14ac:dyDescent="0.3">
      <c r="L8" s="3">
        <v>2018</v>
      </c>
      <c r="M8" s="4">
        <v>2610844.9500000062</v>
      </c>
      <c r="N8" s="4">
        <v>4977512</v>
      </c>
      <c r="O8" s="4">
        <v>1244182.8799999999</v>
      </c>
      <c r="P8" s="5">
        <v>0.32507623461897789</v>
      </c>
      <c r="Q8" s="4">
        <v>3312</v>
      </c>
      <c r="R8" s="5">
        <v>0.22483393719806807</v>
      </c>
      <c r="T8" s="3">
        <v>2018</v>
      </c>
      <c r="V8" s="3" t="s">
        <v>16</v>
      </c>
      <c r="W8" s="3">
        <f>IF(V5=1,T5,0)</f>
        <v>0</v>
      </c>
      <c r="X8" s="4">
        <f>IFERROR(VLOOKUP(W8,Lookuptable,4,0),0)</f>
        <v>0</v>
      </c>
      <c r="Y8" s="10" t="e">
        <f>X8/SUM($X$8:$X$9)</f>
        <v>#DIV/0!</v>
      </c>
    </row>
    <row r="9" spans="3:25" x14ac:dyDescent="0.3">
      <c r="C9" s="6" t="s">
        <v>6</v>
      </c>
      <c r="D9" s="3" t="s">
        <v>13</v>
      </c>
      <c r="E9" s="3" t="s">
        <v>0</v>
      </c>
      <c r="F9" s="3" t="s">
        <v>14</v>
      </c>
      <c r="V9" s="3" t="s">
        <v>17</v>
      </c>
      <c r="W9" s="3">
        <f>IF(OR(T5=2015,V5&gt;1),0,T5-1)</f>
        <v>0</v>
      </c>
      <c r="X9" s="4">
        <f>IFERROR(VLOOKUP(W9,Lookuptable,4,0),0)</f>
        <v>0</v>
      </c>
      <c r="Y9" s="10" t="e">
        <f>X9/SUM($X$8:$X$9)</f>
        <v>#DIV/0!</v>
      </c>
    </row>
    <row r="10" spans="3:25" x14ac:dyDescent="0.3">
      <c r="C10" s="3">
        <v>2015</v>
      </c>
      <c r="D10" s="4">
        <v>2975599</v>
      </c>
      <c r="E10" s="4">
        <v>1993</v>
      </c>
      <c r="F10" s="4">
        <v>752529.11</v>
      </c>
    </row>
    <row r="11" spans="3:25" x14ac:dyDescent="0.3">
      <c r="C11" s="3">
        <v>2016</v>
      </c>
      <c r="D11" s="4">
        <v>3131959</v>
      </c>
      <c r="E11" s="4">
        <v>2102</v>
      </c>
      <c r="F11" s="4">
        <v>797192.99</v>
      </c>
      <c r="V11" s="9" t="s">
        <v>19</v>
      </c>
      <c r="W11" s="9"/>
      <c r="X11" s="9"/>
      <c r="Y11" s="12" t="e">
        <f>Y8-Y9</f>
        <v>#DIV/0!</v>
      </c>
    </row>
    <row r="12" spans="3:25" x14ac:dyDescent="0.3">
      <c r="C12" s="3">
        <v>2017</v>
      </c>
      <c r="D12" s="4">
        <v>3871912</v>
      </c>
      <c r="E12" s="4">
        <v>2587</v>
      </c>
      <c r="F12" s="4">
        <v>953216.22</v>
      </c>
      <c r="W12" s="11"/>
    </row>
    <row r="13" spans="3:25" x14ac:dyDescent="0.3">
      <c r="C13" s="3">
        <v>2018</v>
      </c>
      <c r="D13" s="4">
        <v>4977512</v>
      </c>
      <c r="E13" s="4">
        <v>3312</v>
      </c>
      <c r="F13" s="4">
        <v>1244182.8799999999</v>
      </c>
      <c r="V13" s="9" t="s">
        <v>2</v>
      </c>
      <c r="W13" s="9" t="s">
        <v>6</v>
      </c>
      <c r="X13" s="9" t="s">
        <v>20</v>
      </c>
      <c r="Y13" s="9" t="s">
        <v>10</v>
      </c>
    </row>
    <row r="14" spans="3:25" x14ac:dyDescent="0.3">
      <c r="V14" s="3" t="s">
        <v>16</v>
      </c>
      <c r="W14" s="3">
        <f>IF(V5=1,T5,0)</f>
        <v>0</v>
      </c>
      <c r="X14" s="4">
        <f>IFERROR(VLOOKUP(W14,Lookuptable,3,0),0)</f>
        <v>0</v>
      </c>
      <c r="Y14" s="10" t="e">
        <f>X14/SUM($X$14:$X$15)</f>
        <v>#DIV/0!</v>
      </c>
    </row>
    <row r="15" spans="3:25" x14ac:dyDescent="0.3">
      <c r="C15" s="3" t="str">
        <f>C9</f>
        <v>Year</v>
      </c>
      <c r="D15" s="3" t="str" cm="1">
        <f t="array" ref="D15">_xlfn.IFS($E$7=2,Analysis1!E9,$E$7=1,Analysis1!D9,$E$7=3,Analysis1!F9)</f>
        <v xml:space="preserve"> Revenue</v>
      </c>
      <c r="E15" s="3" t="str">
        <f>"Average"&amp;D15</f>
        <v>Average Revenue</v>
      </c>
      <c r="F15" s="3" t="s">
        <v>8</v>
      </c>
      <c r="V15" s="3" t="s">
        <v>17</v>
      </c>
      <c r="W15" s="3">
        <f>IF(OR(T5=2015,V5&gt;1),0,T5-1)</f>
        <v>0</v>
      </c>
      <c r="X15" s="4">
        <f>IFERROR(VLOOKUP(W15,Lookuptable,3,0),0)</f>
        <v>0</v>
      </c>
      <c r="Y15" s="10" t="e">
        <f>X15/SUM($X$14:$X$15)</f>
        <v>#DIV/0!</v>
      </c>
    </row>
    <row r="16" spans="3:25" x14ac:dyDescent="0.3">
      <c r="C16" s="3">
        <f>C10</f>
        <v>2015</v>
      </c>
      <c r="D16" s="4" cm="1">
        <f t="array" ref="D16">_xlfn.IFS($E$7=2,Analysis1!E10,$E$7=1,Analysis1!D10,$E$7=3,Analysis1!F10)</f>
        <v>2975599</v>
      </c>
      <c r="E16" s="4">
        <f>AVERAGE($D$16:$D$19)</f>
        <v>3739245.5</v>
      </c>
      <c r="F16" s="4" t="str">
        <f>IF(D16&gt;E16,D16," ")</f>
        <v xml:space="preserve"> </v>
      </c>
    </row>
    <row r="17" spans="3:25" x14ac:dyDescent="0.3">
      <c r="C17" s="3">
        <f>C11</f>
        <v>2016</v>
      </c>
      <c r="D17" s="4" cm="1">
        <f t="array" ref="D17">_xlfn.IFS($E$7=2,Analysis1!E11,$E$7=1,Analysis1!D11,$E$7=3,Analysis1!F11)</f>
        <v>3131959</v>
      </c>
      <c r="E17" s="4">
        <f>AVERAGE($D$16:$D$19)</f>
        <v>3739245.5</v>
      </c>
      <c r="F17" s="4" t="str">
        <f>IF(D17&gt;E17,D17," ")</f>
        <v xml:space="preserve"> </v>
      </c>
      <c r="V17" s="9" t="s">
        <v>19</v>
      </c>
      <c r="W17" s="9"/>
      <c r="X17" s="9"/>
      <c r="Y17" s="12" t="e">
        <f>Y14-Y15</f>
        <v>#DIV/0!</v>
      </c>
    </row>
    <row r="18" spans="3:25" x14ac:dyDescent="0.3">
      <c r="C18" s="3">
        <f>C12</f>
        <v>2017</v>
      </c>
      <c r="D18" s="4" cm="1">
        <f t="array" ref="D18">_xlfn.IFS($E$7=2,Analysis1!E12,$E$7=1,Analysis1!D12,$E$7=3,Analysis1!F12)</f>
        <v>3871912</v>
      </c>
      <c r="E18" s="4">
        <f>AVERAGE($D$16:$D$19)</f>
        <v>3739245.5</v>
      </c>
      <c r="F18" s="4">
        <f>IF(D18&gt;E18,D18," ")</f>
        <v>3871912</v>
      </c>
    </row>
    <row r="19" spans="3:25" x14ac:dyDescent="0.3">
      <c r="C19" s="3">
        <f>C13</f>
        <v>2018</v>
      </c>
      <c r="D19" s="4" cm="1">
        <f t="array" ref="D19">_xlfn.IFS($E$7=2,Analysis1!E13,$E$7=1,Analysis1!D13,$E$7=3,Analysis1!F13)</f>
        <v>4977512</v>
      </c>
      <c r="E19" s="4">
        <f>AVERAGE($D$16:$D$19)</f>
        <v>3739245.5</v>
      </c>
      <c r="F19" s="4">
        <f>IF(D19&gt;E19,D19," ")</f>
        <v>4977512</v>
      </c>
      <c r="V19" s="9" t="s">
        <v>1</v>
      </c>
      <c r="W19" s="9" t="s">
        <v>6</v>
      </c>
      <c r="X19" s="9" t="s">
        <v>21</v>
      </c>
      <c r="Y19" s="9" t="s">
        <v>10</v>
      </c>
    </row>
    <row r="20" spans="3:25" x14ac:dyDescent="0.3">
      <c r="V20" s="3" t="s">
        <v>16</v>
      </c>
      <c r="W20" s="3">
        <f>IF(V5=1,T5,0)</f>
        <v>0</v>
      </c>
      <c r="X20" s="4">
        <f>IFERROR(VLOOKUP(W20,Lookuptable,2,0),0)</f>
        <v>0</v>
      </c>
      <c r="Y20" s="10" t="e">
        <f>X20/SUM($X$20:$X$21)</f>
        <v>#DIV/0!</v>
      </c>
    </row>
    <row r="21" spans="3:25" x14ac:dyDescent="0.3">
      <c r="C21" s="3"/>
      <c r="D21" s="3" t="s">
        <v>9</v>
      </c>
      <c r="F21" t="s">
        <v>11</v>
      </c>
      <c r="V21" s="3" t="s">
        <v>17</v>
      </c>
      <c r="W21" s="3">
        <f>IF(OR(T5=2015,V5&gt;1),0,T5-1)</f>
        <v>0</v>
      </c>
      <c r="X21" s="4">
        <f>IFERROR(VLOOKUP(W21,Lookuptable,2,0),0)</f>
        <v>0</v>
      </c>
      <c r="Y21" s="10" t="e">
        <f>X21/SUM($X$20:$X$21)</f>
        <v>#DIV/0!</v>
      </c>
    </row>
    <row r="22" spans="3:25" x14ac:dyDescent="0.3">
      <c r="C22" s="3"/>
      <c r="D22" s="4">
        <f>SUM(F16:F19)</f>
        <v>8849424</v>
      </c>
      <c r="F22" t="str">
        <f>" of "&amp;D15&amp;" come from the highlighted years"</f>
        <v xml:space="preserve"> of  Revenue come from the highlighted years</v>
      </c>
    </row>
    <row r="23" spans="3:25" x14ac:dyDescent="0.3">
      <c r="C23" s="3" t="s">
        <v>10</v>
      </c>
      <c r="D23" s="7">
        <f>D22/SUM(D16:D19)</f>
        <v>0.59165839739594528</v>
      </c>
      <c r="V23" s="9" t="s">
        <v>19</v>
      </c>
      <c r="W23" s="9"/>
      <c r="X23" s="9"/>
      <c r="Y23" s="12" t="e">
        <f>Y20-Y21</f>
        <v>#DIV/0!</v>
      </c>
    </row>
    <row r="25" spans="3:25" x14ac:dyDescent="0.3">
      <c r="V25" s="9" t="s">
        <v>0</v>
      </c>
      <c r="W25" s="9" t="s">
        <v>6</v>
      </c>
      <c r="X25" s="9" t="s">
        <v>22</v>
      </c>
      <c r="Y25" s="9" t="s">
        <v>10</v>
      </c>
    </row>
    <row r="26" spans="3:25" x14ac:dyDescent="0.3">
      <c r="V26" s="3" t="s">
        <v>16</v>
      </c>
      <c r="W26" s="3">
        <f>IF(V5=1,T5,0)</f>
        <v>0</v>
      </c>
      <c r="X26" s="4">
        <f>IFERROR(VLOOKUP(W26,Lookuptable,6,0),0)</f>
        <v>0</v>
      </c>
      <c r="Y26" s="10" t="e">
        <f>X26/SUM($X$26:$X$27)</f>
        <v>#DIV/0!</v>
      </c>
    </row>
    <row r="27" spans="3:25" x14ac:dyDescent="0.3">
      <c r="V27" s="3" t="s">
        <v>17</v>
      </c>
      <c r="W27" s="3">
        <f>IF(OR(T5=2015,V5&gt;1),0,T5-1)</f>
        <v>0</v>
      </c>
      <c r="X27" s="4">
        <f>IFERROR(VLOOKUP(W27,Lookuptable,6,0),0)</f>
        <v>0</v>
      </c>
      <c r="Y27" s="10" t="e">
        <f>X27/SUM($X$26:$X$27)</f>
        <v>#DIV/0!</v>
      </c>
    </row>
    <row r="29" spans="3:25" x14ac:dyDescent="0.3">
      <c r="V29" s="9" t="s">
        <v>19</v>
      </c>
      <c r="W29" s="9"/>
      <c r="X29" s="9"/>
      <c r="Y29" s="12" t="e">
        <f>Y26-Y27</f>
        <v>#DIV/0!</v>
      </c>
    </row>
    <row r="31" spans="3:25" x14ac:dyDescent="0.3">
      <c r="V31" s="9" t="s">
        <v>24</v>
      </c>
      <c r="W31" s="9" t="s">
        <v>6</v>
      </c>
      <c r="X31" s="9" t="s">
        <v>23</v>
      </c>
      <c r="Y31" s="9" t="s">
        <v>10</v>
      </c>
    </row>
    <row r="32" spans="3:25" x14ac:dyDescent="0.3">
      <c r="V32" s="3" t="s">
        <v>16</v>
      </c>
      <c r="W32" s="3">
        <f>IF(V5=1,T5,0)</f>
        <v>0</v>
      </c>
      <c r="X32" s="10">
        <f>IFERROR(VLOOKUP(W32,Lookuptable,5,0),0)</f>
        <v>0</v>
      </c>
      <c r="Y32" s="10" t="e">
        <f>X32/SUM($X$32:$X$33)</f>
        <v>#DIV/0!</v>
      </c>
    </row>
    <row r="33" spans="22:25" x14ac:dyDescent="0.3">
      <c r="V33" s="3" t="s">
        <v>17</v>
      </c>
      <c r="W33" s="3">
        <f>IF(OR(T5=2015,V5&gt;1),0,T5-1)</f>
        <v>0</v>
      </c>
      <c r="X33" s="10">
        <f>IFERROR(VLOOKUP(W33,Lookuptable,5,0),0)</f>
        <v>0</v>
      </c>
      <c r="Y33" s="10" t="e">
        <f>X33/SUM($X$32:$X$33)</f>
        <v>#DIV/0!</v>
      </c>
    </row>
    <row r="35" spans="22:25" x14ac:dyDescent="0.3">
      <c r="V35" s="9" t="s">
        <v>19</v>
      </c>
      <c r="W35" s="9"/>
      <c r="X35" s="9"/>
      <c r="Y35" s="12" t="e">
        <f>Y32-Y33</f>
        <v>#DIV/0!</v>
      </c>
    </row>
    <row r="37" spans="22:25" x14ac:dyDescent="0.3">
      <c r="V37" s="9" t="s">
        <v>25</v>
      </c>
      <c r="W37" s="9" t="s">
        <v>6</v>
      </c>
      <c r="X37" s="9" t="s">
        <v>26</v>
      </c>
      <c r="Y37" s="9" t="s">
        <v>10</v>
      </c>
    </row>
    <row r="38" spans="22:25" x14ac:dyDescent="0.3">
      <c r="V38" s="3" t="s">
        <v>16</v>
      </c>
      <c r="W38" s="3">
        <f>IF(V5=1,T5,0)</f>
        <v>0</v>
      </c>
      <c r="X38" s="10">
        <f>IFERROR(VLOOKUP(W38,Lookuptable,7,0),0)</f>
        <v>0</v>
      </c>
      <c r="Y38" s="10" t="e">
        <f>X38/SUM($X$38:$X$39)</f>
        <v>#DIV/0!</v>
      </c>
    </row>
    <row r="39" spans="22:25" x14ac:dyDescent="0.3">
      <c r="V39" s="3" t="s">
        <v>17</v>
      </c>
      <c r="W39" s="3">
        <f>IF(OR(T5=2015,V5&gt;1),0,T5-1)</f>
        <v>0</v>
      </c>
      <c r="X39" s="10">
        <f>IFERROR(VLOOKUP(W39,Lookuptable,7,0),0)</f>
        <v>0</v>
      </c>
      <c r="Y39" s="10" t="e">
        <f>X39/SUM($X$38:$X$39)</f>
        <v>#DIV/0!</v>
      </c>
    </row>
    <row r="41" spans="22:25" x14ac:dyDescent="0.3">
      <c r="V41" s="9" t="s">
        <v>19</v>
      </c>
      <c r="W41" s="9"/>
      <c r="X41" s="9"/>
      <c r="Y41" s="12" t="e">
        <f>Y38-Y39</f>
        <v>#DIV/0!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8E3D-670C-49A9-8DFF-D84D155DAF4E}">
  <sheetPr codeName="Sheet1"/>
  <dimension ref="A1"/>
  <sheetViews>
    <sheetView showGridLines="0" showRowColHeaders="0" zoomScaleNormal="100" workbookViewId="0">
      <selection activeCell="I50" sqref="I50"/>
    </sheetView>
  </sheetViews>
  <sheetFormatPr defaultRowHeight="14.4" x14ac:dyDescent="0.3"/>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49" r:id="rId3" name="Option Button 1">
              <controlPr defaultSize="0" autoFill="0" autoLine="0" autoPict="0">
                <anchor moveWithCells="1">
                  <from>
                    <xdr:col>15</xdr:col>
                    <xdr:colOff>403860</xdr:colOff>
                    <xdr:row>2</xdr:row>
                    <xdr:rowOff>152400</xdr:rowOff>
                  </from>
                  <to>
                    <xdr:col>17</xdr:col>
                    <xdr:colOff>91440</xdr:colOff>
                    <xdr:row>4</xdr:row>
                    <xdr:rowOff>0</xdr:rowOff>
                  </to>
                </anchor>
              </controlPr>
            </control>
          </mc:Choice>
        </mc:AlternateContent>
        <mc:AlternateContent xmlns:mc="http://schemas.openxmlformats.org/markup-compatibility/2006">
          <mc:Choice Requires="x14">
            <control shapeId="2051" r:id="rId4" name="Option Button 3">
              <controlPr defaultSize="0" autoFill="0" autoLine="0" autoPict="0">
                <anchor moveWithCells="1">
                  <from>
                    <xdr:col>17</xdr:col>
                    <xdr:colOff>396240</xdr:colOff>
                    <xdr:row>2</xdr:row>
                    <xdr:rowOff>152400</xdr:rowOff>
                  </from>
                  <to>
                    <xdr:col>19</xdr:col>
                    <xdr:colOff>83820</xdr:colOff>
                    <xdr:row>4</xdr:row>
                    <xdr:rowOff>0</xdr:rowOff>
                  </to>
                </anchor>
              </controlPr>
            </control>
          </mc:Choice>
        </mc:AlternateContent>
        <mc:AlternateContent xmlns:mc="http://schemas.openxmlformats.org/markup-compatibility/2006">
          <mc:Choice Requires="x14">
            <control shapeId="2053" r:id="rId5" name="Option Button 5">
              <controlPr defaultSize="0" autoFill="0" autoLine="0" autoPict="0">
                <anchor moveWithCells="1">
                  <from>
                    <xdr:col>19</xdr:col>
                    <xdr:colOff>381000</xdr:colOff>
                    <xdr:row>2</xdr:row>
                    <xdr:rowOff>152400</xdr:rowOff>
                  </from>
                  <to>
                    <xdr:col>21</xdr:col>
                    <xdr:colOff>68580</xdr:colOff>
                    <xdr:row>4</xdr:row>
                    <xdr:rowOff>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42294-58E6-459B-9DC7-6C67D83D8F58}">
  <sheetPr codeName="Sheet3"/>
  <dimension ref="C4:AI16"/>
  <sheetViews>
    <sheetView topLeftCell="Y1" zoomScaleNormal="100" workbookViewId="0">
      <selection activeCell="N4" sqref="N4"/>
    </sheetView>
  </sheetViews>
  <sheetFormatPr defaultRowHeight="14.4" x14ac:dyDescent="0.3"/>
  <cols>
    <col min="3" max="3" width="14.44140625" bestFit="1" customWidth="1"/>
    <col min="4" max="4" width="8" bestFit="1" customWidth="1"/>
    <col min="5" max="8" width="12.5546875" bestFit="1" customWidth="1"/>
    <col min="10" max="10" width="2.44140625" style="15" customWidth="1"/>
    <col min="12" max="12" width="11.88671875" bestFit="1" customWidth="1"/>
    <col min="13" max="13" width="9" bestFit="1" customWidth="1"/>
    <col min="23" max="23" width="3.21875" style="15" customWidth="1"/>
    <col min="25" max="25" width="12.109375" bestFit="1" customWidth="1"/>
    <col min="26" max="26" width="7.6640625" bestFit="1" customWidth="1"/>
    <col min="29" max="29" width="2.109375" style="15" customWidth="1"/>
    <col min="31" max="31" width="9.6640625" bestFit="1" customWidth="1"/>
    <col min="32" max="32" width="9" bestFit="1" customWidth="1"/>
    <col min="33" max="33" width="12.109375" bestFit="1" customWidth="1"/>
    <col min="35" max="35" width="2.33203125" style="15" customWidth="1"/>
  </cols>
  <sheetData>
    <row r="4" spans="3:33" x14ac:dyDescent="0.3">
      <c r="C4" s="6" t="s">
        <v>39</v>
      </c>
      <c r="D4" s="3" t="s">
        <v>14</v>
      </c>
      <c r="F4" s="3">
        <v>1</v>
      </c>
      <c r="G4" s="14">
        <f>LARGE($D$5:$D$16,F4)</f>
        <v>556048.05000000005</v>
      </c>
      <c r="H4" s="3" t="str">
        <f>INDEX($C$5:$C$16,MATCH(G4,$D$5:$D$16,0))</f>
        <v>Nov</v>
      </c>
      <c r="L4" s="6" t="s">
        <v>40</v>
      </c>
      <c r="M4" s="3" t="s">
        <v>14</v>
      </c>
      <c r="P4" s="3" t="str">
        <f>L4</f>
        <v>Day Name</v>
      </c>
      <c r="Q4" s="3" t="str">
        <f>M4</f>
        <v xml:space="preserve"> Profit</v>
      </c>
      <c r="R4" s="3" t="s">
        <v>48</v>
      </c>
    </row>
    <row r="5" spans="3:33" x14ac:dyDescent="0.3">
      <c r="C5" s="3" t="s">
        <v>32</v>
      </c>
      <c r="D5" s="4">
        <v>142518.51999999999</v>
      </c>
      <c r="F5" s="3">
        <v>2</v>
      </c>
      <c r="G5" s="14">
        <f>LARGE($D$5:$D$16,F5)</f>
        <v>530036.43999999994</v>
      </c>
      <c r="H5" s="3" t="str">
        <f>INDEX($C$5:$C$16,MATCH(G5,$D$5:$D$16,0))</f>
        <v>Dec</v>
      </c>
      <c r="L5" s="3" t="s">
        <v>44</v>
      </c>
      <c r="M5" s="16">
        <v>654549.57999999996</v>
      </c>
      <c r="P5" s="3" t="str">
        <f t="shared" ref="P5:P11" si="0">L5</f>
        <v>Sun</v>
      </c>
      <c r="Q5" s="16">
        <f t="shared" ref="Q5:Q11" si="1">M5</f>
        <v>654549.57999999996</v>
      </c>
      <c r="R5" s="3" cm="1">
        <f t="array" ref="R5">IFERROR(_xlfn.IFS(Q5=$U$5,Q5,Q5=$U$6,Q5,Q5=$U$7,Q5),"")</f>
        <v>654549.57999999996</v>
      </c>
      <c r="T5" s="3">
        <v>1</v>
      </c>
      <c r="U5" s="3">
        <f>LARGE($Q$5:$Q$11,T5)</f>
        <v>716365.38</v>
      </c>
      <c r="Y5" s="6" t="s">
        <v>51</v>
      </c>
      <c r="Z5" s="3" t="s">
        <v>14</v>
      </c>
      <c r="AA5" t="s">
        <v>52</v>
      </c>
      <c r="AE5" s="6" t="s">
        <v>54</v>
      </c>
      <c r="AF5" s="3" t="s">
        <v>14</v>
      </c>
      <c r="AG5" s="3" t="s">
        <v>59</v>
      </c>
    </row>
    <row r="6" spans="3:33" x14ac:dyDescent="0.3">
      <c r="C6" s="3" t="s">
        <v>31</v>
      </c>
      <c r="D6" s="4">
        <v>116082.21</v>
      </c>
      <c r="F6" s="3">
        <v>3</v>
      </c>
      <c r="G6" s="14">
        <f>LARGE($D$5:$D$16,F6)</f>
        <v>517788.56</v>
      </c>
      <c r="H6" s="3" t="str">
        <f>INDEX($C$5:$C$16,MATCH(G6,$D$5:$D$16,0))</f>
        <v>Sep</v>
      </c>
      <c r="L6" s="3" t="s">
        <v>42</v>
      </c>
      <c r="M6" s="16">
        <v>605581.72</v>
      </c>
      <c r="P6" s="3" t="str">
        <f t="shared" si="0"/>
        <v>Mon</v>
      </c>
      <c r="Q6" s="16">
        <f t="shared" si="1"/>
        <v>605581.72</v>
      </c>
      <c r="R6" s="3" t="str" cm="1">
        <f t="array" ref="R6">IFERROR(_xlfn.IFS(Q6=$U$5,Q6,Q6=$U$6,Q6,Q6=$U$7,Q6),"")</f>
        <v/>
      </c>
      <c r="T6" s="3">
        <v>2</v>
      </c>
      <c r="U6" s="3">
        <f>LARGE($Q$5:$Q$11,T6)</f>
        <v>685895.49</v>
      </c>
      <c r="Y6" s="3" t="s">
        <v>49</v>
      </c>
      <c r="Z6" s="16">
        <v>2406676.13</v>
      </c>
      <c r="AA6" s="13">
        <f>Z6/SUM($Z$6:$Z$7)</f>
        <v>0.64227336174767968</v>
      </c>
      <c r="AE6" s="3" t="s">
        <v>56</v>
      </c>
      <c r="AF6" s="16">
        <v>525948.06000000006</v>
      </c>
      <c r="AG6" s="20">
        <v>0.1403605680008429</v>
      </c>
    </row>
    <row r="7" spans="3:33" x14ac:dyDescent="0.3">
      <c r="C7" s="3" t="s">
        <v>34</v>
      </c>
      <c r="D7" s="4">
        <v>267347.33</v>
      </c>
      <c r="L7" s="3" t="s">
        <v>46</v>
      </c>
      <c r="M7" s="16">
        <v>716365.38</v>
      </c>
      <c r="P7" s="3" t="str">
        <f t="shared" si="0"/>
        <v>Tue</v>
      </c>
      <c r="Q7" s="16">
        <f t="shared" si="1"/>
        <v>716365.38</v>
      </c>
      <c r="R7" s="3" cm="1">
        <f t="array" ref="R7">IFERROR(_xlfn.IFS(Q7=$U$5,Q7,Q7=$U$6,Q7,Q7=$U$7,Q7),"")</f>
        <v>716365.38</v>
      </c>
      <c r="T7" s="3">
        <v>3</v>
      </c>
      <c r="U7" s="3">
        <f>LARGE($Q$5:$Q$11,T7)</f>
        <v>654549.57999999996</v>
      </c>
      <c r="Y7" s="3" t="s">
        <v>50</v>
      </c>
      <c r="Z7" s="16">
        <v>1340445.07</v>
      </c>
      <c r="AA7" s="13">
        <f>Z7/SUM($Z$6:$Z$7)</f>
        <v>0.35772663825232021</v>
      </c>
      <c r="AE7" s="3" t="s">
        <v>57</v>
      </c>
      <c r="AF7" s="16">
        <v>774416.53</v>
      </c>
      <c r="AG7" s="20">
        <v>0.20666973088567298</v>
      </c>
    </row>
    <row r="8" spans="3:33" x14ac:dyDescent="0.3">
      <c r="C8" s="3" t="s">
        <v>28</v>
      </c>
      <c r="D8" s="4">
        <v>247476.97</v>
      </c>
      <c r="F8" s="9" t="s">
        <v>10</v>
      </c>
      <c r="G8" s="19">
        <f>SUM(G4:G6)/SUM(D5:D16)</f>
        <v>0.42802806858769343</v>
      </c>
      <c r="L8" s="3" t="s">
        <v>47</v>
      </c>
      <c r="M8" s="16">
        <v>468065.48</v>
      </c>
      <c r="P8" s="3" t="str">
        <f t="shared" si="0"/>
        <v>Wed</v>
      </c>
      <c r="Q8" s="16">
        <f t="shared" si="1"/>
        <v>468065.48</v>
      </c>
      <c r="R8" s="3" t="str" cm="1">
        <f t="array" ref="R8">IFERROR(_xlfn.IFS(Q8=$U$5,Q8,Q8=$U$6,Q8,Q8=$U$7,Q8),"")</f>
        <v/>
      </c>
      <c r="AE8" s="3" t="s">
        <v>58</v>
      </c>
      <c r="AF8" s="16">
        <v>1051295.22</v>
      </c>
      <c r="AG8" s="20">
        <v>0.28056077289413534</v>
      </c>
    </row>
    <row r="9" spans="3:33" x14ac:dyDescent="0.3">
      <c r="C9" s="3" t="s">
        <v>35</v>
      </c>
      <c r="D9" s="4">
        <v>263643.40000000002</v>
      </c>
      <c r="L9" s="3" t="s">
        <v>45</v>
      </c>
      <c r="M9" s="16">
        <v>209530.87</v>
      </c>
      <c r="P9" s="3" t="str">
        <f t="shared" si="0"/>
        <v>Thu</v>
      </c>
      <c r="Q9" s="16">
        <f t="shared" si="1"/>
        <v>209530.87</v>
      </c>
      <c r="R9" s="3" t="str" cm="1">
        <f t="array" ref="R9">IFERROR(_xlfn.IFS(Q9=$U$5,Q9,Q9=$U$6,Q9,Q9=$U$7,Q9),"")</f>
        <v/>
      </c>
      <c r="AE9" s="3" t="s">
        <v>55</v>
      </c>
      <c r="AF9" s="16">
        <v>1395461.39</v>
      </c>
      <c r="AG9" s="20">
        <v>0.37240892821934873</v>
      </c>
    </row>
    <row r="10" spans="3:33" x14ac:dyDescent="0.3">
      <c r="C10" s="3" t="s">
        <v>33</v>
      </c>
      <c r="D10" s="4">
        <v>263296.15999999997</v>
      </c>
      <c r="L10" s="3" t="s">
        <v>41</v>
      </c>
      <c r="M10" s="16">
        <v>407132.68</v>
      </c>
      <c r="P10" s="3" t="str">
        <f t="shared" si="0"/>
        <v>Fri</v>
      </c>
      <c r="Q10" s="16">
        <f t="shared" si="1"/>
        <v>407132.68</v>
      </c>
      <c r="R10" s="3" t="str" cm="1">
        <f t="array" ref="R10">IFERROR(_xlfn.IFS(Q10=$U$5,Q10,Q10=$U$6,Q10,Q10=$U$7,Q10),"")</f>
        <v/>
      </c>
      <c r="Y10" t="s">
        <v>53</v>
      </c>
    </row>
    <row r="11" spans="3:33" x14ac:dyDescent="0.3">
      <c r="C11" s="3" t="s">
        <v>27</v>
      </c>
      <c r="D11" s="4">
        <v>274594.57</v>
      </c>
      <c r="F11" s="3" t="str">
        <f>"In "&amp;Analysis1!T5</f>
        <v>In 2015</v>
      </c>
      <c r="L11" s="3" t="s">
        <v>43</v>
      </c>
      <c r="M11" s="16">
        <v>685895.49</v>
      </c>
      <c r="P11" s="3" t="str">
        <f t="shared" si="0"/>
        <v>Sat</v>
      </c>
      <c r="Q11" s="16">
        <f t="shared" si="1"/>
        <v>685895.49</v>
      </c>
      <c r="R11" s="3" cm="1">
        <f t="array" ref="R11">IFERROR(_xlfn.IFS(Q11=$U$5,Q11,Q11=$U$6,Q11,Q11=$U$7,Q11),"")</f>
        <v>685895.49</v>
      </c>
      <c r="Y11" s="13">
        <f>MAX(AA6:AA7)</f>
        <v>0.64227336174767968</v>
      </c>
    </row>
    <row r="12" spans="3:33" x14ac:dyDescent="0.3">
      <c r="C12" s="3" t="s">
        <v>29</v>
      </c>
      <c r="D12" s="4">
        <v>258912.09</v>
      </c>
      <c r="Y12" t="str">
        <f>UPPER(INDEX(Y6:Y7,MATCH(Y11,AA6:AA7,0)))&amp; " makes up"</f>
        <v>WEEKDAY makes up</v>
      </c>
    </row>
    <row r="13" spans="3:33" x14ac:dyDescent="0.3">
      <c r="C13" s="3" t="s">
        <v>38</v>
      </c>
      <c r="D13" s="4">
        <v>517788.56</v>
      </c>
      <c r="P13" s="17" t="s">
        <v>10</v>
      </c>
      <c r="Q13" s="17"/>
      <c r="R13" s="18">
        <f>SUM(R5:R11)/SUM(Q5:Q11)</f>
        <v>0.54890416941944653</v>
      </c>
    </row>
    <row r="14" spans="3:33" x14ac:dyDescent="0.3">
      <c r="C14" s="3" t="s">
        <v>37</v>
      </c>
      <c r="D14" s="4">
        <v>309376.90000000002</v>
      </c>
    </row>
    <row r="15" spans="3:33" x14ac:dyDescent="0.3">
      <c r="C15" s="3" t="s">
        <v>36</v>
      </c>
      <c r="D15" s="4">
        <v>556048.05000000005</v>
      </c>
    </row>
    <row r="16" spans="3:33" x14ac:dyDescent="0.3">
      <c r="C16" s="3" t="s">
        <v>30</v>
      </c>
      <c r="D16" s="4">
        <v>530036.43999999994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B0172-407B-4A26-AB61-DB83525C6D4A}">
  <sheetPr codeName="Sheet4"/>
  <dimension ref="A1"/>
  <sheetViews>
    <sheetView showGridLines="0" showRowColHeaders="0" tabSelected="1" zoomScale="99" zoomScaleNormal="100" workbookViewId="0">
      <selection activeCell="P18" sqref="P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64093-D49A-4A8B-B3E0-109323F9E4FF}">
  <sheetPr codeName="Sheet5"/>
  <dimension ref="C2:BA56"/>
  <sheetViews>
    <sheetView topLeftCell="AO1" zoomScaleNormal="100" workbookViewId="0">
      <selection activeCell="AW5" sqref="AW4:AW5"/>
      <pivotSelection pane="bottomRight" showHeader="1" axis="axisRow" activeRow="4" activeCol="48" previousRow="4" previousCol="48" click="1" r:id="rId2">
        <pivotArea dataOnly="0" labelOnly="1" outline="0" fieldPosition="0">
          <references count="1">
            <reference field="4" count="0"/>
          </references>
        </pivotArea>
      </pivotSelection>
    </sheetView>
  </sheetViews>
  <sheetFormatPr defaultRowHeight="14.4" x14ac:dyDescent="0.3"/>
  <cols>
    <col min="3" max="3" width="15.21875" bestFit="1" customWidth="1"/>
    <col min="4" max="4" width="8" bestFit="1" customWidth="1"/>
    <col min="5" max="5" width="7" bestFit="1" customWidth="1"/>
    <col min="6" max="6" width="14.5546875" customWidth="1"/>
    <col min="14" max="14" width="3.109375" style="15" customWidth="1"/>
    <col min="16" max="16" width="16.6640625" bestFit="1" customWidth="1"/>
    <col min="17" max="17" width="8" bestFit="1" customWidth="1"/>
    <col min="19" max="19" width="11.5546875" customWidth="1"/>
    <col min="27" max="27" width="2.5546875" style="15" customWidth="1"/>
    <col min="29" max="29" width="16.88671875" bestFit="1" customWidth="1"/>
    <col min="30" max="30" width="7" bestFit="1" customWidth="1"/>
    <col min="41" max="41" width="3.33203125" style="15" customWidth="1"/>
    <col min="43" max="43" width="12.5546875" bestFit="1" customWidth="1"/>
    <col min="44" max="44" width="17.88671875" bestFit="1" customWidth="1"/>
    <col min="45" max="45" width="13.77734375" bestFit="1" customWidth="1"/>
    <col min="47" max="47" width="2.109375" style="15" customWidth="1"/>
    <col min="49" max="49" width="18.77734375" bestFit="1" customWidth="1"/>
    <col min="50" max="50" width="8" bestFit="1" customWidth="1"/>
    <col min="51" max="51" width="6" bestFit="1" customWidth="1"/>
    <col min="52" max="52" width="10.77734375" customWidth="1"/>
    <col min="53" max="53" width="12.44140625" customWidth="1"/>
  </cols>
  <sheetData>
    <row r="2" spans="3:53" x14ac:dyDescent="0.3">
      <c r="AQ2" t="s">
        <v>156</v>
      </c>
      <c r="AR2">
        <f>GETPIVOTDATA("[Measures].[No of Category]",$AQ$7)</f>
        <v>7</v>
      </c>
    </row>
    <row r="3" spans="3:53" x14ac:dyDescent="0.3">
      <c r="J3" s="3" t="s">
        <v>95</v>
      </c>
      <c r="K3" s="3" t="s">
        <v>18</v>
      </c>
      <c r="L3" s="3" t="s">
        <v>10</v>
      </c>
      <c r="AQ3" t="s">
        <v>155</v>
      </c>
      <c r="AR3">
        <f>AR8</f>
        <v>23</v>
      </c>
      <c r="AW3" s="6" t="s">
        <v>158</v>
      </c>
      <c r="AX3" s="3" t="s">
        <v>14</v>
      </c>
    </row>
    <row r="4" spans="3:53" x14ac:dyDescent="0.3">
      <c r="C4" s="6" t="s">
        <v>60</v>
      </c>
      <c r="D4" s="3" t="s">
        <v>14</v>
      </c>
      <c r="F4" s="3" t="str">
        <f t="shared" ref="F4:G7" si="0">C4</f>
        <v>Category</v>
      </c>
      <c r="G4" s="3" t="str">
        <f t="shared" si="0"/>
        <v xml:space="preserve"> Profit</v>
      </c>
      <c r="H4" s="3" t="s">
        <v>96</v>
      </c>
      <c r="J4" s="3" t="s">
        <v>94</v>
      </c>
      <c r="K4" s="16">
        <f>SUM(G5:G7)</f>
        <v>1665936.4499999997</v>
      </c>
      <c r="L4" s="22">
        <f>K4/SUM($K$4:$K$5)</f>
        <v>0.44459102363702557</v>
      </c>
      <c r="P4" s="6" t="s">
        <v>68</v>
      </c>
      <c r="Q4" s="3" t="s">
        <v>14</v>
      </c>
      <c r="S4" s="3" t="str">
        <f t="shared" ref="S4:T9" si="1">P4</f>
        <v>Sub Category</v>
      </c>
      <c r="T4" s="3" t="str">
        <f t="shared" si="1"/>
        <v xml:space="preserve"> Profit</v>
      </c>
      <c r="U4" s="3" t="s">
        <v>97</v>
      </c>
      <c r="AC4" s="6" t="s">
        <v>98</v>
      </c>
      <c r="AD4" s="3" t="s">
        <v>14</v>
      </c>
      <c r="AG4" s="3" t="str">
        <f t="shared" ref="AG4:AH9" si="2">AC4</f>
        <v>Customer Name</v>
      </c>
      <c r="AH4" s="3" t="str">
        <f t="shared" si="2"/>
        <v xml:space="preserve"> Profit</v>
      </c>
      <c r="AI4" s="3" t="s">
        <v>97</v>
      </c>
      <c r="AK4" s="3" t="s">
        <v>150</v>
      </c>
      <c r="AL4" s="3" t="s">
        <v>18</v>
      </c>
      <c r="AM4" s="3" t="s">
        <v>10</v>
      </c>
      <c r="AQ4" t="s">
        <v>151</v>
      </c>
      <c r="AR4">
        <f>COUNTA(AC5:AC54)</f>
        <v>50</v>
      </c>
      <c r="AW4" s="3" t="s">
        <v>159</v>
      </c>
      <c r="AX4" s="4">
        <v>3282787.72</v>
      </c>
    </row>
    <row r="5" spans="3:53" x14ac:dyDescent="0.3">
      <c r="C5" s="3" t="s">
        <v>67</v>
      </c>
      <c r="D5" s="4">
        <v>568178.85</v>
      </c>
      <c r="F5" s="3" t="str">
        <f t="shared" si="0"/>
        <v>Snacks</v>
      </c>
      <c r="G5" s="16">
        <f t="shared" si="0"/>
        <v>568178.85</v>
      </c>
      <c r="H5" s="16">
        <f>G5</f>
        <v>568178.85</v>
      </c>
      <c r="J5" s="3" t="s">
        <v>92</v>
      </c>
      <c r="K5" s="16">
        <f>SUM(G10:G13)</f>
        <v>2081184.7500000002</v>
      </c>
      <c r="L5" s="10">
        <f>K5/SUM($K$4:$K$5)</f>
        <v>0.55540897636297437</v>
      </c>
      <c r="P5" s="3" t="s">
        <v>72</v>
      </c>
      <c r="Q5" s="4">
        <v>267469.78999999998</v>
      </c>
      <c r="S5" s="3" t="str">
        <f t="shared" si="1"/>
        <v>Health Drinks</v>
      </c>
      <c r="T5" s="16">
        <f t="shared" si="1"/>
        <v>267469.78999999998</v>
      </c>
      <c r="U5" s="16">
        <f>T5</f>
        <v>267469.78999999998</v>
      </c>
      <c r="W5" s="3" t="s">
        <v>95</v>
      </c>
      <c r="X5" s="3" t="s">
        <v>18</v>
      </c>
      <c r="Y5" s="3" t="s">
        <v>10</v>
      </c>
      <c r="AC5" s="3" t="s">
        <v>106</v>
      </c>
      <c r="AD5" s="4">
        <v>87572.4</v>
      </c>
      <c r="AG5" s="3" t="str">
        <f t="shared" si="2"/>
        <v>Arutra</v>
      </c>
      <c r="AH5" s="16">
        <f t="shared" si="2"/>
        <v>87572.4</v>
      </c>
      <c r="AI5" s="16">
        <f>AH5</f>
        <v>87572.4</v>
      </c>
      <c r="AK5" s="3" t="s">
        <v>93</v>
      </c>
      <c r="AL5" s="16">
        <f>SUM(AH5:AH9)</f>
        <v>423049.17999999993</v>
      </c>
      <c r="AM5" s="22">
        <f>AL5/SUM($AL$5:$AL$6)</f>
        <v>0.11289978557405614</v>
      </c>
      <c r="AQ5" t="s">
        <v>157</v>
      </c>
      <c r="AR5">
        <f>GETPIVOTDATA("[Measures].[Sold Products]",$AQ$7)</f>
        <v>9994</v>
      </c>
      <c r="AW5" s="3" t="s">
        <v>160</v>
      </c>
      <c r="AX5" s="4">
        <v>464333.48</v>
      </c>
    </row>
    <row r="6" spans="3:53" x14ac:dyDescent="0.3">
      <c r="C6" s="3" t="s">
        <v>63</v>
      </c>
      <c r="D6" s="4">
        <v>567357.22</v>
      </c>
      <c r="F6" s="3" t="str">
        <f t="shared" si="0"/>
        <v>Eggs, Meat &amp; Fish</v>
      </c>
      <c r="G6" s="16">
        <f t="shared" si="0"/>
        <v>567357.22</v>
      </c>
      <c r="H6" s="16">
        <f>G6</f>
        <v>567357.22</v>
      </c>
      <c r="P6" s="3" t="s">
        <v>73</v>
      </c>
      <c r="Q6" s="4">
        <v>258135.97</v>
      </c>
      <c r="S6" s="3" t="str">
        <f t="shared" si="1"/>
        <v>Soft Drinks</v>
      </c>
      <c r="T6" s="16">
        <f t="shared" si="1"/>
        <v>258135.97</v>
      </c>
      <c r="U6" s="16">
        <f>T6</f>
        <v>258135.97</v>
      </c>
      <c r="W6" s="3" t="s">
        <v>93</v>
      </c>
      <c r="X6" s="3">
        <f>SUM(T5:T9)</f>
        <v>1100700.25</v>
      </c>
      <c r="Y6" s="22">
        <f>X6/SUM($X$6:$X$7)</f>
        <v>0.29374556926528023</v>
      </c>
      <c r="AC6" s="3" t="s">
        <v>143</v>
      </c>
      <c r="AD6" s="4">
        <v>86725.64</v>
      </c>
      <c r="AG6" s="3" t="str">
        <f t="shared" si="2"/>
        <v>Vidya</v>
      </c>
      <c r="AH6" s="16">
        <f t="shared" si="2"/>
        <v>86725.64</v>
      </c>
      <c r="AI6" s="16">
        <f>AH6</f>
        <v>86725.64</v>
      </c>
      <c r="AK6" s="3" t="s">
        <v>149</v>
      </c>
      <c r="AL6" s="16">
        <f>SUM(AH12:AH56)</f>
        <v>3324072.02</v>
      </c>
      <c r="AM6" s="22">
        <f>AL6/SUM($AL$5:$AL$6)</f>
        <v>0.88710021442594378</v>
      </c>
    </row>
    <row r="7" spans="3:53" x14ac:dyDescent="0.3">
      <c r="C7" s="3" t="s">
        <v>65</v>
      </c>
      <c r="D7" s="4">
        <v>530400.38</v>
      </c>
      <c r="F7" s="3" t="str">
        <f t="shared" si="0"/>
        <v>Fruits &amp; Veggies</v>
      </c>
      <c r="G7" s="16">
        <f t="shared" si="0"/>
        <v>530400.38</v>
      </c>
      <c r="H7" s="16">
        <f>G7</f>
        <v>530400.38</v>
      </c>
      <c r="P7" s="3" t="s">
        <v>91</v>
      </c>
      <c r="Q7" s="4">
        <v>193685.81</v>
      </c>
      <c r="S7" s="3" t="str">
        <f t="shared" si="1"/>
        <v>Noodles</v>
      </c>
      <c r="T7" s="16">
        <f t="shared" si="1"/>
        <v>193685.81</v>
      </c>
      <c r="U7" s="16">
        <f>T7</f>
        <v>193685.81</v>
      </c>
      <c r="W7" s="3" t="s">
        <v>149</v>
      </c>
      <c r="X7" s="3">
        <f>SUM(T12:T29)</f>
        <v>2646420.9500000002</v>
      </c>
      <c r="Y7" s="22">
        <f>X7/SUM($X$6:$X$7)</f>
        <v>0.70625443073471983</v>
      </c>
      <c r="AC7" s="3" t="s">
        <v>118</v>
      </c>
      <c r="AD7" s="4">
        <v>85633.03</v>
      </c>
      <c r="AG7" s="3" t="str">
        <f t="shared" si="2"/>
        <v>Krithika</v>
      </c>
      <c r="AH7" s="16">
        <f t="shared" si="2"/>
        <v>85633.03</v>
      </c>
      <c r="AI7" s="16">
        <f>AH7</f>
        <v>85633.03</v>
      </c>
      <c r="AQ7" s="3" t="s">
        <v>152</v>
      </c>
      <c r="AR7" s="3" t="s">
        <v>153</v>
      </c>
      <c r="AS7" s="3" t="s">
        <v>154</v>
      </c>
    </row>
    <row r="8" spans="3:53" x14ac:dyDescent="0.3">
      <c r="C8" s="3" t="s">
        <v>64</v>
      </c>
      <c r="D8" s="4">
        <v>529162.64</v>
      </c>
      <c r="P8" s="3" t="s">
        <v>70</v>
      </c>
      <c r="Q8" s="4">
        <v>190764.98</v>
      </c>
      <c r="S8" s="3" t="str">
        <f t="shared" si="1"/>
        <v>Breads &amp; Buns</v>
      </c>
      <c r="T8" s="16">
        <f t="shared" si="1"/>
        <v>190764.98</v>
      </c>
      <c r="U8" s="16">
        <f>T8</f>
        <v>190764.98</v>
      </c>
      <c r="AC8" s="3" t="s">
        <v>101</v>
      </c>
      <c r="AD8" s="4">
        <v>82121.259999999995</v>
      </c>
      <c r="AG8" s="3" t="str">
        <f t="shared" si="2"/>
        <v>Akash</v>
      </c>
      <c r="AH8" s="16">
        <f t="shared" si="2"/>
        <v>82121.259999999995</v>
      </c>
      <c r="AI8" s="16">
        <f>AH8</f>
        <v>82121.259999999995</v>
      </c>
      <c r="AQ8" s="24">
        <v>9994</v>
      </c>
      <c r="AR8" s="24">
        <v>23</v>
      </c>
      <c r="AS8" s="24">
        <v>7</v>
      </c>
      <c r="AW8" t="str">
        <f t="shared" ref="AW8:AX10" si="3">AW3</f>
        <v>Product Price type</v>
      </c>
      <c r="AX8" t="str">
        <f t="shared" si="3"/>
        <v xml:space="preserve"> Profit</v>
      </c>
      <c r="AY8" t="s">
        <v>52</v>
      </c>
      <c r="AZ8" t="s">
        <v>161</v>
      </c>
      <c r="BA8" t="s">
        <v>162</v>
      </c>
    </row>
    <row r="9" spans="3:53" x14ac:dyDescent="0.3">
      <c r="C9" s="3" t="s">
        <v>61</v>
      </c>
      <c r="D9" s="4">
        <v>528521.06000000006</v>
      </c>
      <c r="F9" s="3" t="s">
        <v>92</v>
      </c>
      <c r="G9" s="3"/>
      <c r="P9" s="3" t="s">
        <v>90</v>
      </c>
      <c r="Q9" s="4">
        <v>190643.7</v>
      </c>
      <c r="S9" s="3" t="str">
        <f t="shared" si="1"/>
        <v>Cookies</v>
      </c>
      <c r="T9" s="16">
        <f t="shared" si="1"/>
        <v>190643.7</v>
      </c>
      <c r="U9" s="16">
        <f>T9</f>
        <v>190643.7</v>
      </c>
      <c r="AC9" s="3" t="s">
        <v>139</v>
      </c>
      <c r="AD9" s="4">
        <v>80996.850000000006</v>
      </c>
      <c r="AG9" s="3" t="str">
        <f t="shared" si="2"/>
        <v>Surya</v>
      </c>
      <c r="AH9" s="16">
        <f t="shared" si="2"/>
        <v>80996.850000000006</v>
      </c>
      <c r="AI9" s="16">
        <f>AH9</f>
        <v>80996.850000000006</v>
      </c>
      <c r="AW9" t="str">
        <f t="shared" si="3"/>
        <v>Expensive</v>
      </c>
      <c r="AX9" s="21">
        <f t="shared" si="3"/>
        <v>3282787.72</v>
      </c>
      <c r="AY9" s="23">
        <f>AX9/SUM($AX$9:$AX$10)</f>
        <v>0.87608260976453067</v>
      </c>
      <c r="AZ9">
        <v>1</v>
      </c>
      <c r="BA9">
        <v>0.7</v>
      </c>
    </row>
    <row r="10" spans="3:53" x14ac:dyDescent="0.3">
      <c r="C10" s="3" t="s">
        <v>62</v>
      </c>
      <c r="D10" s="4">
        <v>525605.76</v>
      </c>
      <c r="F10" s="3" t="str">
        <f t="shared" ref="F10:G13" si="4">C8</f>
        <v>Food Grains</v>
      </c>
      <c r="G10" s="16">
        <f t="shared" si="4"/>
        <v>529162.64</v>
      </c>
      <c r="P10" s="3" t="s">
        <v>89</v>
      </c>
      <c r="Q10" s="4">
        <v>183849.34</v>
      </c>
      <c r="T10" s="21"/>
      <c r="U10" s="21"/>
      <c r="AC10" s="3" t="s">
        <v>103</v>
      </c>
      <c r="AD10" s="4">
        <v>80191.89</v>
      </c>
      <c r="AW10" t="str">
        <f t="shared" si="3"/>
        <v>Less Expensive</v>
      </c>
      <c r="AX10" s="21">
        <f t="shared" si="3"/>
        <v>464333.48</v>
      </c>
      <c r="AY10" s="23">
        <f>AX10/SUM($AX$9:$AX$10)</f>
        <v>0.12391739023546929</v>
      </c>
      <c r="AZ10">
        <v>1</v>
      </c>
      <c r="BA10">
        <v>0.7</v>
      </c>
    </row>
    <row r="11" spans="3:53" x14ac:dyDescent="0.3">
      <c r="C11" s="3" t="s">
        <v>66</v>
      </c>
      <c r="D11" s="4">
        <v>497895.29</v>
      </c>
      <c r="F11" s="3" t="str">
        <f t="shared" si="4"/>
        <v>Bakery</v>
      </c>
      <c r="G11" s="16">
        <f t="shared" si="4"/>
        <v>528521.06000000006</v>
      </c>
      <c r="P11" s="3" t="s">
        <v>69</v>
      </c>
      <c r="Q11" s="4">
        <v>169357.62</v>
      </c>
      <c r="S11" s="3" t="s">
        <v>92</v>
      </c>
      <c r="T11" s="16"/>
      <c r="U11" s="21"/>
      <c r="AC11" s="3" t="s">
        <v>145</v>
      </c>
      <c r="AD11" s="4">
        <v>79873.119999999995</v>
      </c>
      <c r="AG11" s="3" t="s">
        <v>149</v>
      </c>
      <c r="AH11" s="3"/>
    </row>
    <row r="12" spans="3:53" x14ac:dyDescent="0.3">
      <c r="F12" s="3" t="str">
        <f t="shared" si="4"/>
        <v>Beverages</v>
      </c>
      <c r="G12" s="16">
        <f t="shared" si="4"/>
        <v>525605.76</v>
      </c>
      <c r="P12" s="3" t="s">
        <v>87</v>
      </c>
      <c r="Q12" s="4">
        <v>168999.11</v>
      </c>
      <c r="S12" s="3" t="str">
        <f t="shared" ref="S12:S29" si="5">P10</f>
        <v>Chocolates</v>
      </c>
      <c r="T12" s="16">
        <f t="shared" ref="T12:T29" si="6">Q10</f>
        <v>183849.34</v>
      </c>
      <c r="U12" s="21"/>
      <c r="AC12" s="3" t="s">
        <v>104</v>
      </c>
      <c r="AD12" s="4">
        <v>79159.94</v>
      </c>
      <c r="AG12" s="3" t="str">
        <f t="shared" ref="AG12:AG56" si="7">AC10</f>
        <v>Amrish</v>
      </c>
      <c r="AH12" s="3">
        <f t="shared" ref="AH12:AH56" si="8">AD10</f>
        <v>80191.89</v>
      </c>
    </row>
    <row r="13" spans="3:53" x14ac:dyDescent="0.3">
      <c r="F13" s="3" t="str">
        <f t="shared" si="4"/>
        <v>Oil &amp; Masala</v>
      </c>
      <c r="G13" s="16">
        <f t="shared" si="4"/>
        <v>497895.29</v>
      </c>
      <c r="P13" s="3" t="s">
        <v>86</v>
      </c>
      <c r="Q13" s="4">
        <v>168593.58</v>
      </c>
      <c r="S13" s="3" t="str">
        <f t="shared" si="5"/>
        <v>Biscuits</v>
      </c>
      <c r="T13" s="16">
        <f t="shared" si="6"/>
        <v>169357.62</v>
      </c>
      <c r="U13" s="21"/>
      <c r="AC13" s="3" t="s">
        <v>111</v>
      </c>
      <c r="AD13" s="4">
        <v>79107.83</v>
      </c>
      <c r="AG13" s="3" t="str">
        <f t="shared" si="7"/>
        <v>Vinne</v>
      </c>
      <c r="AH13" s="3">
        <f t="shared" si="8"/>
        <v>79873.119999999995</v>
      </c>
    </row>
    <row r="14" spans="3:53" x14ac:dyDescent="0.3">
      <c r="P14" s="3" t="s">
        <v>71</v>
      </c>
      <c r="Q14" s="4">
        <v>168398.46</v>
      </c>
      <c r="S14" s="3" t="str">
        <f t="shared" si="5"/>
        <v>Masalas</v>
      </c>
      <c r="T14" s="16">
        <f t="shared" si="6"/>
        <v>168999.11</v>
      </c>
      <c r="U14" s="21"/>
      <c r="AC14" s="3" t="s">
        <v>141</v>
      </c>
      <c r="AD14" s="4">
        <v>79096.53</v>
      </c>
      <c r="AG14" s="3" t="str">
        <f t="shared" si="7"/>
        <v>Amy</v>
      </c>
      <c r="AH14" s="3">
        <f t="shared" si="8"/>
        <v>79159.94</v>
      </c>
    </row>
    <row r="15" spans="3:53" x14ac:dyDescent="0.3">
      <c r="P15" s="3" t="s">
        <v>88</v>
      </c>
      <c r="Q15" s="4">
        <v>160302.6</v>
      </c>
      <c r="S15" s="3" t="str">
        <f t="shared" si="5"/>
        <v>Edible Oil &amp; Ghee</v>
      </c>
      <c r="T15" s="16">
        <f t="shared" si="6"/>
        <v>168593.58</v>
      </c>
      <c r="U15" s="21"/>
      <c r="AC15" s="3" t="s">
        <v>121</v>
      </c>
      <c r="AD15" s="4">
        <v>78888.56</v>
      </c>
      <c r="AG15" s="3" t="str">
        <f t="shared" si="7"/>
        <v>Harish</v>
      </c>
      <c r="AH15" s="3">
        <f t="shared" si="8"/>
        <v>79107.83</v>
      </c>
    </row>
    <row r="16" spans="3:53" x14ac:dyDescent="0.3">
      <c r="P16" s="3" t="s">
        <v>77</v>
      </c>
      <c r="Q16" s="4">
        <v>151389.4</v>
      </c>
      <c r="S16" s="3" t="str">
        <f t="shared" si="5"/>
        <v>Cakes</v>
      </c>
      <c r="T16" s="16">
        <f t="shared" si="6"/>
        <v>168398.46</v>
      </c>
      <c r="U16" s="21"/>
      <c r="AC16" s="3" t="s">
        <v>100</v>
      </c>
      <c r="AD16" s="4">
        <v>78439.05</v>
      </c>
      <c r="AG16" s="3" t="str">
        <f t="shared" si="7"/>
        <v>Verma</v>
      </c>
      <c r="AH16" s="3">
        <f t="shared" si="8"/>
        <v>79096.53</v>
      </c>
    </row>
    <row r="17" spans="16:34" x14ac:dyDescent="0.3">
      <c r="P17" s="3" t="s">
        <v>76</v>
      </c>
      <c r="Q17" s="4">
        <v>147248.01</v>
      </c>
      <c r="S17" s="3" t="str">
        <f t="shared" si="5"/>
        <v>Spices</v>
      </c>
      <c r="T17" s="16">
        <f t="shared" si="6"/>
        <v>160302.6</v>
      </c>
      <c r="U17" s="21"/>
      <c r="AC17" s="3" t="s">
        <v>148</v>
      </c>
      <c r="AD17" s="4">
        <v>78425.87</v>
      </c>
      <c r="AG17" s="3" t="str">
        <f t="shared" si="7"/>
        <v>Mathew</v>
      </c>
      <c r="AH17" s="3">
        <f t="shared" si="8"/>
        <v>78888.56</v>
      </c>
    </row>
    <row r="18" spans="16:34" x14ac:dyDescent="0.3">
      <c r="P18" s="3" t="s">
        <v>75</v>
      </c>
      <c r="Q18" s="4">
        <v>144669.92000000001</v>
      </c>
      <c r="S18" s="3" t="str">
        <f t="shared" si="5"/>
        <v>Mutton</v>
      </c>
      <c r="T18" s="16">
        <f t="shared" si="6"/>
        <v>151389.4</v>
      </c>
      <c r="U18" s="21"/>
      <c r="AC18" s="3" t="s">
        <v>133</v>
      </c>
      <c r="AD18" s="4">
        <v>78378.75</v>
      </c>
      <c r="AG18" s="3" t="str">
        <f t="shared" si="7"/>
        <v>Aditi</v>
      </c>
      <c r="AH18" s="3">
        <f t="shared" si="8"/>
        <v>78439.05</v>
      </c>
    </row>
    <row r="19" spans="16:34" x14ac:dyDescent="0.3">
      <c r="P19" s="3" t="s">
        <v>80</v>
      </c>
      <c r="Q19" s="4">
        <v>144136.89000000001</v>
      </c>
      <c r="S19" s="3" t="str">
        <f t="shared" si="5"/>
        <v>Fish</v>
      </c>
      <c r="T19" s="16">
        <f t="shared" si="6"/>
        <v>147248.01</v>
      </c>
      <c r="U19" s="21"/>
      <c r="AC19" s="3" t="s">
        <v>99</v>
      </c>
      <c r="AD19" s="4">
        <v>78044.289999999994</v>
      </c>
      <c r="AG19" s="3" t="str">
        <f t="shared" si="7"/>
        <v>Yusuf</v>
      </c>
      <c r="AH19" s="3">
        <f t="shared" si="8"/>
        <v>78425.87</v>
      </c>
    </row>
    <row r="20" spans="16:34" x14ac:dyDescent="0.3">
      <c r="P20" s="3" t="s">
        <v>82</v>
      </c>
      <c r="Q20" s="4">
        <v>134668.35</v>
      </c>
      <c r="S20" s="3" t="str">
        <f t="shared" si="5"/>
        <v>Eggs</v>
      </c>
      <c r="T20" s="16">
        <f t="shared" si="6"/>
        <v>144669.92000000001</v>
      </c>
      <c r="U20" s="21"/>
      <c r="AC20" s="3" t="s">
        <v>138</v>
      </c>
      <c r="AD20" s="4">
        <v>77450.880000000005</v>
      </c>
      <c r="AG20" s="3" t="str">
        <f t="shared" si="7"/>
        <v>Sheeba</v>
      </c>
      <c r="AH20" s="3">
        <f t="shared" si="8"/>
        <v>78378.75</v>
      </c>
    </row>
    <row r="21" spans="16:34" x14ac:dyDescent="0.3">
      <c r="P21" s="3" t="s">
        <v>85</v>
      </c>
      <c r="Q21" s="4">
        <v>133596.37</v>
      </c>
      <c r="S21" s="3" t="str">
        <f t="shared" si="5"/>
        <v>Organic Staples</v>
      </c>
      <c r="T21" s="16">
        <f t="shared" si="6"/>
        <v>144136.89000000001</v>
      </c>
      <c r="U21" s="21"/>
      <c r="AC21" s="3" t="s">
        <v>127</v>
      </c>
      <c r="AD21" s="4">
        <v>77405.91</v>
      </c>
      <c r="AG21" s="3" t="str">
        <f t="shared" si="7"/>
        <v>Adavan</v>
      </c>
      <c r="AH21" s="3">
        <f t="shared" si="8"/>
        <v>78044.289999999994</v>
      </c>
    </row>
    <row r="22" spans="16:34" x14ac:dyDescent="0.3">
      <c r="P22" s="3" t="s">
        <v>83</v>
      </c>
      <c r="Q22" s="4">
        <v>131273.32999999999</v>
      </c>
      <c r="S22" s="3" t="str">
        <f t="shared" si="5"/>
        <v>Fresh Fruits</v>
      </c>
      <c r="T22" s="16">
        <f t="shared" si="6"/>
        <v>134668.35</v>
      </c>
      <c r="U22" s="21"/>
      <c r="AC22" s="3" t="s">
        <v>123</v>
      </c>
      <c r="AD22" s="4">
        <v>77305.490000000005</v>
      </c>
      <c r="AG22" s="3" t="str">
        <f t="shared" si="7"/>
        <v>Suresh</v>
      </c>
      <c r="AH22" s="3">
        <f t="shared" si="8"/>
        <v>77450.880000000005</v>
      </c>
    </row>
    <row r="23" spans="16:34" x14ac:dyDescent="0.3">
      <c r="P23" s="3" t="s">
        <v>84</v>
      </c>
      <c r="Q23" s="4">
        <v>130862.33</v>
      </c>
      <c r="S23" s="3" t="str">
        <f t="shared" si="5"/>
        <v>Organic Vegetables</v>
      </c>
      <c r="T23" s="16">
        <f t="shared" si="6"/>
        <v>133596.37</v>
      </c>
      <c r="U23" s="21"/>
      <c r="AC23" s="3" t="s">
        <v>142</v>
      </c>
      <c r="AD23" s="4">
        <v>76884.929999999993</v>
      </c>
      <c r="AG23" s="3" t="str">
        <f t="shared" si="7"/>
        <v>Ridhesh</v>
      </c>
      <c r="AH23" s="3">
        <f t="shared" si="8"/>
        <v>77405.91</v>
      </c>
    </row>
    <row r="24" spans="16:34" x14ac:dyDescent="0.3">
      <c r="P24" s="3" t="s">
        <v>79</v>
      </c>
      <c r="Q24" s="4">
        <v>130232.29</v>
      </c>
      <c r="S24" s="3" t="str">
        <f t="shared" si="5"/>
        <v>Fresh Vegetables</v>
      </c>
      <c r="T24" s="16">
        <f t="shared" si="6"/>
        <v>131273.32999999999</v>
      </c>
      <c r="U24" s="21"/>
      <c r="AC24" s="3" t="s">
        <v>126</v>
      </c>
      <c r="AD24" s="4">
        <v>76815.31</v>
      </c>
      <c r="AG24" s="3" t="str">
        <f t="shared" si="7"/>
        <v>Peer</v>
      </c>
      <c r="AH24" s="3">
        <f t="shared" si="8"/>
        <v>77305.490000000005</v>
      </c>
    </row>
    <row r="25" spans="16:34" x14ac:dyDescent="0.3">
      <c r="P25" s="3" t="s">
        <v>78</v>
      </c>
      <c r="Q25" s="4">
        <v>127861.1</v>
      </c>
      <c r="S25" s="3" t="str">
        <f t="shared" si="5"/>
        <v>Organic Fruits</v>
      </c>
      <c r="T25" s="16">
        <f t="shared" si="6"/>
        <v>130862.33</v>
      </c>
      <c r="U25" s="21"/>
      <c r="AC25" s="3" t="s">
        <v>122</v>
      </c>
      <c r="AD25" s="4">
        <v>76379.350000000006</v>
      </c>
      <c r="AG25" s="3" t="str">
        <f t="shared" si="7"/>
        <v>Veronica</v>
      </c>
      <c r="AH25" s="3">
        <f t="shared" si="8"/>
        <v>76884.929999999993</v>
      </c>
    </row>
    <row r="26" spans="16:34" x14ac:dyDescent="0.3">
      <c r="P26" s="3" t="s">
        <v>81</v>
      </c>
      <c r="Q26" s="4">
        <v>126932.36</v>
      </c>
      <c r="S26" s="3" t="str">
        <f t="shared" si="5"/>
        <v>Dals &amp; Pulses</v>
      </c>
      <c r="T26" s="16">
        <f t="shared" si="6"/>
        <v>130232.29</v>
      </c>
      <c r="U26" s="21"/>
      <c r="AC26" s="3" t="s">
        <v>117</v>
      </c>
      <c r="AD26" s="4">
        <v>76165.17</v>
      </c>
      <c r="AG26" s="3" t="str">
        <f t="shared" si="7"/>
        <v>Ravi</v>
      </c>
      <c r="AH26" s="3">
        <f t="shared" si="8"/>
        <v>76815.31</v>
      </c>
    </row>
    <row r="27" spans="16:34" x14ac:dyDescent="0.3">
      <c r="P27" s="3" t="s">
        <v>74</v>
      </c>
      <c r="Q27" s="4">
        <v>124049.89</v>
      </c>
      <c r="S27" s="3" t="str">
        <f t="shared" si="5"/>
        <v>Atta &amp; Flour</v>
      </c>
      <c r="T27" s="16">
        <f t="shared" si="6"/>
        <v>127861.1</v>
      </c>
      <c r="U27" s="21"/>
      <c r="AC27" s="3" t="s">
        <v>132</v>
      </c>
      <c r="AD27" s="4">
        <v>76070.13</v>
      </c>
      <c r="AG27" s="3" t="str">
        <f t="shared" si="7"/>
        <v>Muneer</v>
      </c>
      <c r="AH27" s="3">
        <f t="shared" si="8"/>
        <v>76379.350000000006</v>
      </c>
    </row>
    <row r="28" spans="16:34" x14ac:dyDescent="0.3">
      <c r="S28" s="3" t="str">
        <f t="shared" si="5"/>
        <v>Rice</v>
      </c>
      <c r="T28" s="16">
        <f t="shared" si="6"/>
        <v>126932.36</v>
      </c>
      <c r="U28" s="21"/>
      <c r="AC28" s="3" t="s">
        <v>135</v>
      </c>
      <c r="AD28" s="4">
        <v>75727.78</v>
      </c>
      <c r="AG28" s="3" t="str">
        <f t="shared" si="7"/>
        <v>Komal</v>
      </c>
      <c r="AH28" s="3">
        <f t="shared" si="8"/>
        <v>76165.17</v>
      </c>
    </row>
    <row r="29" spans="16:34" x14ac:dyDescent="0.3">
      <c r="S29" s="3" t="str">
        <f t="shared" si="5"/>
        <v>Chicken</v>
      </c>
      <c r="T29" s="16">
        <f t="shared" si="6"/>
        <v>124049.89</v>
      </c>
      <c r="U29" s="21"/>
      <c r="AC29" s="3" t="s">
        <v>129</v>
      </c>
      <c r="AD29" s="4">
        <v>75616.039999999994</v>
      </c>
      <c r="AG29" s="3" t="str">
        <f t="shared" si="7"/>
        <v>Sharon</v>
      </c>
      <c r="AH29" s="3">
        <f t="shared" si="8"/>
        <v>76070.13</v>
      </c>
    </row>
    <row r="30" spans="16:34" x14ac:dyDescent="0.3">
      <c r="AC30" s="3" t="s">
        <v>102</v>
      </c>
      <c r="AD30" s="4">
        <v>74410.23</v>
      </c>
      <c r="AG30" s="3" t="str">
        <f t="shared" si="7"/>
        <v>Sudeep</v>
      </c>
      <c r="AH30" s="3">
        <f t="shared" si="8"/>
        <v>75727.78</v>
      </c>
    </row>
    <row r="31" spans="16:34" x14ac:dyDescent="0.3">
      <c r="AC31" s="3" t="s">
        <v>140</v>
      </c>
      <c r="AD31" s="4">
        <v>73953.52</v>
      </c>
      <c r="AG31" s="3" t="str">
        <f t="shared" si="7"/>
        <v>Rumaiza</v>
      </c>
      <c r="AH31" s="3">
        <f t="shared" si="8"/>
        <v>75616.039999999994</v>
      </c>
    </row>
    <row r="32" spans="16:34" x14ac:dyDescent="0.3">
      <c r="AC32" s="3" t="s">
        <v>146</v>
      </c>
      <c r="AD32" s="4">
        <v>73928.14</v>
      </c>
      <c r="AG32" s="3" t="str">
        <f t="shared" si="7"/>
        <v>Alan</v>
      </c>
      <c r="AH32" s="3">
        <f t="shared" si="8"/>
        <v>74410.23</v>
      </c>
    </row>
    <row r="33" spans="29:34" x14ac:dyDescent="0.3">
      <c r="AC33" s="3" t="s">
        <v>131</v>
      </c>
      <c r="AD33" s="4">
        <v>73786.22</v>
      </c>
      <c r="AG33" s="3" t="str">
        <f t="shared" si="7"/>
        <v>Veena</v>
      </c>
      <c r="AH33" s="3">
        <f t="shared" si="8"/>
        <v>73953.52</v>
      </c>
    </row>
    <row r="34" spans="29:34" x14ac:dyDescent="0.3">
      <c r="AC34" s="3" t="s">
        <v>116</v>
      </c>
      <c r="AD34" s="4">
        <v>73497.19</v>
      </c>
      <c r="AG34" s="3" t="str">
        <f t="shared" si="7"/>
        <v>Willams</v>
      </c>
      <c r="AH34" s="3">
        <f t="shared" si="8"/>
        <v>73928.14</v>
      </c>
    </row>
    <row r="35" spans="29:34" x14ac:dyDescent="0.3">
      <c r="AC35" s="3" t="s">
        <v>128</v>
      </c>
      <c r="AD35" s="4">
        <v>73299.12</v>
      </c>
      <c r="AG35" s="3" t="str">
        <f t="shared" si="7"/>
        <v>Shah</v>
      </c>
      <c r="AH35" s="3">
        <f t="shared" si="8"/>
        <v>73786.22</v>
      </c>
    </row>
    <row r="36" spans="29:34" x14ac:dyDescent="0.3">
      <c r="AC36" s="3" t="s">
        <v>112</v>
      </c>
      <c r="AD36" s="4">
        <v>73167.14</v>
      </c>
      <c r="AG36" s="3" t="str">
        <f t="shared" si="7"/>
        <v>Jonas</v>
      </c>
      <c r="AH36" s="3">
        <f t="shared" si="8"/>
        <v>73497.19</v>
      </c>
    </row>
    <row r="37" spans="29:34" x14ac:dyDescent="0.3">
      <c r="AC37" s="3" t="s">
        <v>130</v>
      </c>
      <c r="AD37" s="4">
        <v>72961.960000000006</v>
      </c>
      <c r="AG37" s="3" t="str">
        <f t="shared" si="7"/>
        <v>Roshan</v>
      </c>
      <c r="AH37" s="3">
        <f t="shared" si="8"/>
        <v>73299.12</v>
      </c>
    </row>
    <row r="38" spans="29:34" x14ac:dyDescent="0.3">
      <c r="AC38" s="3" t="s">
        <v>144</v>
      </c>
      <c r="AD38" s="4">
        <v>72707.39</v>
      </c>
      <c r="AG38" s="3" t="str">
        <f t="shared" si="7"/>
        <v>Haseena</v>
      </c>
      <c r="AH38" s="3">
        <f t="shared" si="8"/>
        <v>73167.14</v>
      </c>
    </row>
    <row r="39" spans="29:34" x14ac:dyDescent="0.3">
      <c r="AC39" s="3" t="s">
        <v>113</v>
      </c>
      <c r="AD39" s="4">
        <v>72354.97</v>
      </c>
      <c r="AG39" s="3" t="str">
        <f t="shared" si="7"/>
        <v>Sabeela</v>
      </c>
      <c r="AH39" s="3">
        <f t="shared" si="8"/>
        <v>72961.960000000006</v>
      </c>
    </row>
    <row r="40" spans="29:34" x14ac:dyDescent="0.3">
      <c r="AC40" s="3" t="s">
        <v>115</v>
      </c>
      <c r="AD40" s="4">
        <v>71926.880000000005</v>
      </c>
      <c r="AG40" s="3" t="str">
        <f t="shared" si="7"/>
        <v>Vince</v>
      </c>
      <c r="AH40" s="3">
        <f t="shared" si="8"/>
        <v>72707.39</v>
      </c>
    </row>
    <row r="41" spans="29:34" x14ac:dyDescent="0.3">
      <c r="AC41" s="3" t="s">
        <v>107</v>
      </c>
      <c r="AD41" s="4">
        <v>71767.23</v>
      </c>
      <c r="AG41" s="3" t="str">
        <f t="shared" si="7"/>
        <v>Hussain</v>
      </c>
      <c r="AH41" s="3">
        <f t="shared" si="8"/>
        <v>72354.97</v>
      </c>
    </row>
    <row r="42" spans="29:34" x14ac:dyDescent="0.3">
      <c r="AC42" s="3" t="s">
        <v>125</v>
      </c>
      <c r="AD42" s="4">
        <v>71209.02</v>
      </c>
      <c r="AG42" s="3" t="str">
        <f t="shared" si="7"/>
        <v>James</v>
      </c>
      <c r="AH42" s="3">
        <f t="shared" si="8"/>
        <v>71926.880000000005</v>
      </c>
    </row>
    <row r="43" spans="29:34" x14ac:dyDescent="0.3">
      <c r="AC43" s="3" t="s">
        <v>114</v>
      </c>
      <c r="AD43" s="4">
        <v>70268.59</v>
      </c>
      <c r="AG43" s="3" t="str">
        <f t="shared" si="7"/>
        <v>Arvind</v>
      </c>
      <c r="AH43" s="3">
        <f t="shared" si="8"/>
        <v>71767.23</v>
      </c>
    </row>
    <row r="44" spans="29:34" x14ac:dyDescent="0.3">
      <c r="AC44" s="3" t="s">
        <v>147</v>
      </c>
      <c r="AD44" s="4">
        <v>70264.34</v>
      </c>
      <c r="AG44" s="3" t="str">
        <f t="shared" si="7"/>
        <v>Ramesh</v>
      </c>
      <c r="AH44" s="3">
        <f t="shared" si="8"/>
        <v>71209.02</v>
      </c>
    </row>
    <row r="45" spans="29:34" x14ac:dyDescent="0.3">
      <c r="AC45" s="3" t="s">
        <v>105</v>
      </c>
      <c r="AD45" s="4">
        <v>70238.28</v>
      </c>
      <c r="AG45" s="3" t="str">
        <f t="shared" si="7"/>
        <v>Jackson</v>
      </c>
      <c r="AH45" s="3">
        <f t="shared" si="8"/>
        <v>70268.59</v>
      </c>
    </row>
    <row r="46" spans="29:34" x14ac:dyDescent="0.3">
      <c r="AC46" s="3" t="s">
        <v>108</v>
      </c>
      <c r="AD46" s="4">
        <v>69588.12</v>
      </c>
      <c r="AG46" s="3" t="str">
        <f t="shared" si="7"/>
        <v>Yadav</v>
      </c>
      <c r="AH46" s="3">
        <f t="shared" si="8"/>
        <v>70264.34</v>
      </c>
    </row>
    <row r="47" spans="29:34" x14ac:dyDescent="0.3">
      <c r="AC47" s="3" t="s">
        <v>120</v>
      </c>
      <c r="AD47" s="4">
        <v>68630.070000000007</v>
      </c>
      <c r="AG47" s="3" t="str">
        <f t="shared" si="7"/>
        <v>Anu</v>
      </c>
      <c r="AH47" s="3">
        <f t="shared" si="8"/>
        <v>70238.28</v>
      </c>
    </row>
    <row r="48" spans="29:34" x14ac:dyDescent="0.3">
      <c r="AC48" s="3" t="s">
        <v>134</v>
      </c>
      <c r="AD48" s="4">
        <v>68578.92</v>
      </c>
      <c r="AG48" s="3" t="str">
        <f t="shared" si="7"/>
        <v>Esther</v>
      </c>
      <c r="AH48" s="3">
        <f t="shared" si="8"/>
        <v>69588.12</v>
      </c>
    </row>
    <row r="49" spans="29:34" x14ac:dyDescent="0.3">
      <c r="AC49" s="3" t="s">
        <v>137</v>
      </c>
      <c r="AD49" s="4">
        <v>68228.75</v>
      </c>
      <c r="AG49" s="3" t="str">
        <f t="shared" si="7"/>
        <v>Malik</v>
      </c>
      <c r="AH49" s="3">
        <f t="shared" si="8"/>
        <v>68630.070000000007</v>
      </c>
    </row>
    <row r="50" spans="29:34" x14ac:dyDescent="0.3">
      <c r="AC50" s="3" t="s">
        <v>136</v>
      </c>
      <c r="AD50" s="4">
        <v>68044.429999999993</v>
      </c>
      <c r="AG50" s="3" t="str">
        <f t="shared" si="7"/>
        <v>Shree</v>
      </c>
      <c r="AH50" s="3">
        <f t="shared" si="8"/>
        <v>68578.92</v>
      </c>
    </row>
    <row r="51" spans="29:34" x14ac:dyDescent="0.3">
      <c r="AC51" s="3" t="s">
        <v>119</v>
      </c>
      <c r="AD51" s="4">
        <v>67731.850000000006</v>
      </c>
      <c r="AG51" s="3" t="str">
        <f t="shared" si="7"/>
        <v>Sundar</v>
      </c>
      <c r="AH51" s="3">
        <f t="shared" si="8"/>
        <v>68228.75</v>
      </c>
    </row>
    <row r="52" spans="29:34" x14ac:dyDescent="0.3">
      <c r="AC52" s="3" t="s">
        <v>109</v>
      </c>
      <c r="AD52" s="4">
        <v>67094.89</v>
      </c>
      <c r="AG52" s="3" t="str">
        <f t="shared" si="7"/>
        <v>Sudha</v>
      </c>
      <c r="AH52" s="3">
        <f t="shared" si="8"/>
        <v>68044.429999999993</v>
      </c>
    </row>
    <row r="53" spans="29:34" x14ac:dyDescent="0.3">
      <c r="AC53" s="3" t="s">
        <v>124</v>
      </c>
      <c r="AD53" s="4">
        <v>66970.600000000006</v>
      </c>
      <c r="AG53" s="3" t="str">
        <f t="shared" si="7"/>
        <v>Kumar</v>
      </c>
      <c r="AH53" s="3">
        <f t="shared" si="8"/>
        <v>67731.850000000006</v>
      </c>
    </row>
    <row r="54" spans="29:34" x14ac:dyDescent="0.3">
      <c r="AC54" s="3" t="s">
        <v>110</v>
      </c>
      <c r="AD54" s="4">
        <v>64037.35</v>
      </c>
      <c r="AG54" s="3" t="str">
        <f t="shared" si="7"/>
        <v>Ganesh</v>
      </c>
      <c r="AH54" s="3">
        <f t="shared" si="8"/>
        <v>67094.89</v>
      </c>
    </row>
    <row r="55" spans="29:34" x14ac:dyDescent="0.3">
      <c r="AG55" s="3" t="str">
        <f t="shared" si="7"/>
        <v>Ram</v>
      </c>
      <c r="AH55" s="3">
        <f t="shared" si="8"/>
        <v>66970.600000000006</v>
      </c>
    </row>
    <row r="56" spans="29:34" x14ac:dyDescent="0.3">
      <c r="AG56" s="3" t="str">
        <f t="shared" si="7"/>
        <v>Hafiz</v>
      </c>
      <c r="AH56" s="3">
        <f t="shared" si="8"/>
        <v>64037.35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5CF5C390-9F9D-4C95-88D3-ABF4102D1891}">
  <ds:schemaRefs/>
</ds:datastoreItem>
</file>

<file path=customXml/itemProps2.xml><?xml version="1.0" encoding="utf-8"?>
<ds:datastoreItem xmlns:ds="http://schemas.openxmlformats.org/officeDocument/2006/customXml" ds:itemID="{A863F007-3564-4A45-9C42-649451D605FD}">
  <ds:schemaRefs/>
</ds:datastoreItem>
</file>

<file path=customXml/itemProps3.xml><?xml version="1.0" encoding="utf-8"?>
<ds:datastoreItem xmlns:ds="http://schemas.openxmlformats.org/officeDocument/2006/customXml" ds:itemID="{6BB0DC02-B3C9-483B-AC3A-6D0A4C5F0D7A}">
  <ds:schemaRefs/>
</ds:datastoreItem>
</file>

<file path=customXml/itemProps4.xml><?xml version="1.0" encoding="utf-8"?>
<ds:datastoreItem xmlns:ds="http://schemas.openxmlformats.org/officeDocument/2006/customXml" ds:itemID="{1FEF674F-BE92-4D17-91C0-AA58C546FA49}">
  <ds:schemaRefs/>
</ds:datastoreItem>
</file>

<file path=customXml/itemProps5.xml><?xml version="1.0" encoding="utf-8"?>
<ds:datastoreItem xmlns:ds="http://schemas.openxmlformats.org/officeDocument/2006/customXml" ds:itemID="{20D870E2-9D57-45A4-A3B6-D62AEE4E3DFD}">
  <ds:schemaRefs/>
</ds:datastoreItem>
</file>

<file path=customXml/itemProps6.xml><?xml version="1.0" encoding="utf-8"?>
<ds:datastoreItem xmlns:ds="http://schemas.openxmlformats.org/officeDocument/2006/customXml" ds:itemID="{BD85BBF9-CED0-4F2E-A6E5-BC2452745EF8}">
  <ds:schemaRefs/>
</ds:datastoreItem>
</file>

<file path=customXml/itemProps7.xml><?xml version="1.0" encoding="utf-8"?>
<ds:datastoreItem xmlns:ds="http://schemas.openxmlformats.org/officeDocument/2006/customXml" ds:itemID="{206FB5D6-DA9A-4580-9030-6675C1EDC6A7}">
  <ds:schemaRefs/>
</ds:datastoreItem>
</file>

<file path=customXml/itemProps8.xml><?xml version="1.0" encoding="utf-8"?>
<ds:datastoreItem xmlns:ds="http://schemas.openxmlformats.org/officeDocument/2006/customXml" ds:itemID="{40019AF9-923A-40DE-8A21-D5FA258A53D6}">
  <ds:schemaRefs/>
</ds:datastoreItem>
</file>

<file path=customXml/itemProps9.xml><?xml version="1.0" encoding="utf-8"?>
<ds:datastoreItem xmlns:ds="http://schemas.openxmlformats.org/officeDocument/2006/customXml" ds:itemID="{3DC6A979-A971-4E07-9535-21CB5723216C}">
  <ds:schemaRefs/>
</ds:datastoreItem>
</file>

<file path=customXml/itemProps10.xml><?xml version="1.0" encoding="utf-8"?>
<ds:datastoreItem xmlns:ds="http://schemas.openxmlformats.org/officeDocument/2006/customXml" ds:itemID="{B939CDE2-51A7-4D65-BAE0-458C65FDE64D}">
  <ds:schemaRefs/>
</ds:datastoreItem>
</file>

<file path=customXml/itemProps11.xml><?xml version="1.0" encoding="utf-8"?>
<ds:datastoreItem xmlns:ds="http://schemas.openxmlformats.org/officeDocument/2006/customXml" ds:itemID="{E7E59D19-501C-4E80-9298-75E953E8B631}">
  <ds:schemaRefs/>
</ds:datastoreItem>
</file>

<file path=customXml/itemProps12.xml><?xml version="1.0" encoding="utf-8"?>
<ds:datastoreItem xmlns:ds="http://schemas.openxmlformats.org/officeDocument/2006/customXml" ds:itemID="{A668BC2A-2296-40E7-8330-E62C71EDCCDC}">
  <ds:schemaRefs/>
</ds:datastoreItem>
</file>

<file path=customXml/itemProps13.xml><?xml version="1.0" encoding="utf-8"?>
<ds:datastoreItem xmlns:ds="http://schemas.openxmlformats.org/officeDocument/2006/customXml" ds:itemID="{FF4684D0-1A50-4980-A2BA-77FBAA0DEE7B}">
  <ds:schemaRefs/>
</ds:datastoreItem>
</file>

<file path=customXml/itemProps14.xml><?xml version="1.0" encoding="utf-8"?>
<ds:datastoreItem xmlns:ds="http://schemas.openxmlformats.org/officeDocument/2006/customXml" ds:itemID="{FADD39A4-85CA-498A-B16B-0F50A6CFF2F9}">
  <ds:schemaRefs/>
</ds:datastoreItem>
</file>

<file path=customXml/itemProps15.xml><?xml version="1.0" encoding="utf-8"?>
<ds:datastoreItem xmlns:ds="http://schemas.openxmlformats.org/officeDocument/2006/customXml" ds:itemID="{3DFFB24F-701F-47FE-981A-917C1D851B7D}">
  <ds:schemaRefs/>
</ds:datastoreItem>
</file>

<file path=customXml/itemProps16.xml><?xml version="1.0" encoding="utf-8"?>
<ds:datastoreItem xmlns:ds="http://schemas.openxmlformats.org/officeDocument/2006/customXml" ds:itemID="{9BD92B11-AD1F-48E7-B0EA-3BBCA47CBC5A}">
  <ds:schemaRefs/>
</ds:datastoreItem>
</file>

<file path=customXml/itemProps17.xml><?xml version="1.0" encoding="utf-8"?>
<ds:datastoreItem xmlns:ds="http://schemas.openxmlformats.org/officeDocument/2006/customXml" ds:itemID="{29D46CF5-54AE-40BE-AB79-933BAC84842A}">
  <ds:schemaRefs/>
</ds:datastoreItem>
</file>

<file path=customXml/itemProps18.xml><?xml version="1.0" encoding="utf-8"?>
<ds:datastoreItem xmlns:ds="http://schemas.openxmlformats.org/officeDocument/2006/customXml" ds:itemID="{E0A32074-625D-4B8D-8EA9-16CEDEB9E498}">
  <ds:schemaRefs/>
</ds:datastoreItem>
</file>

<file path=customXml/itemProps19.xml><?xml version="1.0" encoding="utf-8"?>
<ds:datastoreItem xmlns:ds="http://schemas.openxmlformats.org/officeDocument/2006/customXml" ds:itemID="{B932BB87-0666-424D-A709-DED2ED949E4D}">
  <ds:schemaRefs/>
</ds:datastoreItem>
</file>

<file path=customXml/itemProps20.xml><?xml version="1.0" encoding="utf-8"?>
<ds:datastoreItem xmlns:ds="http://schemas.openxmlformats.org/officeDocument/2006/customXml" ds:itemID="{9D9C9BCC-BE02-4738-B399-C1B57E8A4678}">
  <ds:schemaRefs/>
</ds:datastoreItem>
</file>

<file path=customXml/itemProps21.xml><?xml version="1.0" encoding="utf-8"?>
<ds:datastoreItem xmlns:ds="http://schemas.openxmlformats.org/officeDocument/2006/customXml" ds:itemID="{D32150A5-04D5-49A5-ACD2-7154C113BA6E}">
  <ds:schemaRefs/>
</ds:datastoreItem>
</file>

<file path=customXml/itemProps22.xml><?xml version="1.0" encoding="utf-8"?>
<ds:datastoreItem xmlns:ds="http://schemas.openxmlformats.org/officeDocument/2006/customXml" ds:itemID="{7162EFF4-3280-4FDC-88B2-509248AE28D7}">
  <ds:schemaRefs/>
</ds:datastoreItem>
</file>

<file path=customXml/itemProps23.xml><?xml version="1.0" encoding="utf-8"?>
<ds:datastoreItem xmlns:ds="http://schemas.openxmlformats.org/officeDocument/2006/customXml" ds:itemID="{D9877E90-E0A8-41E8-A44A-01959AE24067}">
  <ds:schemaRefs>
    <ds:schemaRef ds:uri="http://schemas.microsoft.com/DataMashup"/>
  </ds:schemaRefs>
</ds:datastoreItem>
</file>

<file path=customXml/itemProps24.xml><?xml version="1.0" encoding="utf-8"?>
<ds:datastoreItem xmlns:ds="http://schemas.openxmlformats.org/officeDocument/2006/customXml" ds:itemID="{9DA79C35-175C-4B89-93A6-758B6072660B}">
  <ds:schemaRefs/>
</ds:datastoreItem>
</file>

<file path=customXml/itemProps25.xml><?xml version="1.0" encoding="utf-8"?>
<ds:datastoreItem xmlns:ds="http://schemas.openxmlformats.org/officeDocument/2006/customXml" ds:itemID="{7514E12C-5D89-4E48-8FBF-5F762993C3F3}">
  <ds:schemaRefs/>
</ds:datastoreItem>
</file>

<file path=customXml/itemProps26.xml><?xml version="1.0" encoding="utf-8"?>
<ds:datastoreItem xmlns:ds="http://schemas.openxmlformats.org/officeDocument/2006/customXml" ds:itemID="{CDCA65BB-7D1C-49EE-BCE5-A6446EA2F974}">
  <ds:schemaRefs/>
</ds:datastoreItem>
</file>

<file path=customXml/itemProps27.xml><?xml version="1.0" encoding="utf-8"?>
<ds:datastoreItem xmlns:ds="http://schemas.openxmlformats.org/officeDocument/2006/customXml" ds:itemID="{DB70BD55-33D6-4507-89D2-2B58075B437E}">
  <ds:schemaRefs/>
</ds:datastoreItem>
</file>

<file path=customXml/itemProps28.xml><?xml version="1.0" encoding="utf-8"?>
<ds:datastoreItem xmlns:ds="http://schemas.openxmlformats.org/officeDocument/2006/customXml" ds:itemID="{EA3D3DC1-1E63-4B2E-820D-2C889D323233}">
  <ds:schemaRefs/>
</ds:datastoreItem>
</file>

<file path=customXml/itemProps29.xml><?xml version="1.0" encoding="utf-8"?>
<ds:datastoreItem xmlns:ds="http://schemas.openxmlformats.org/officeDocument/2006/customXml" ds:itemID="{84B34887-7120-41EA-A52A-42D6764F185B}">
  <ds:schemaRefs/>
</ds:datastoreItem>
</file>

<file path=customXml/itemProps30.xml><?xml version="1.0" encoding="utf-8"?>
<ds:datastoreItem xmlns:ds="http://schemas.openxmlformats.org/officeDocument/2006/customXml" ds:itemID="{B107A27C-FE19-4C0E-9E83-49DB044AF5F2}">
  <ds:schemaRefs/>
</ds:datastoreItem>
</file>

<file path=customXml/itemProps31.xml><?xml version="1.0" encoding="utf-8"?>
<ds:datastoreItem xmlns:ds="http://schemas.openxmlformats.org/officeDocument/2006/customXml" ds:itemID="{E1ED7A0D-46D6-473E-97E4-B124826359DF}">
  <ds:schemaRefs/>
</ds:datastoreItem>
</file>

<file path=customXml/itemProps32.xml><?xml version="1.0" encoding="utf-8"?>
<ds:datastoreItem xmlns:ds="http://schemas.openxmlformats.org/officeDocument/2006/customXml" ds:itemID="{F77AE281-A585-44B0-AC0B-62AAA39C87FC}">
  <ds:schemaRefs/>
</ds:datastoreItem>
</file>

<file path=customXml/itemProps33.xml><?xml version="1.0" encoding="utf-8"?>
<ds:datastoreItem xmlns:ds="http://schemas.openxmlformats.org/officeDocument/2006/customXml" ds:itemID="{D922EBDC-B94C-4857-AE05-35394AC1ACC1}">
  <ds:schemaRefs/>
</ds:datastoreItem>
</file>

<file path=customXml/itemProps34.xml><?xml version="1.0" encoding="utf-8"?>
<ds:datastoreItem xmlns:ds="http://schemas.openxmlformats.org/officeDocument/2006/customXml" ds:itemID="{D8F7E6F2-F8E0-4737-8618-25A3952874C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Analysis1</vt:lpstr>
      <vt:lpstr>Time series Dashboard</vt:lpstr>
      <vt:lpstr>Analysis 2</vt:lpstr>
      <vt:lpstr>Detailed Dashboard </vt:lpstr>
      <vt:lpstr>P&amp;C Analysis</vt:lpstr>
      <vt:lpstr>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MUHAMMED FAZAL</dc:creator>
  <cp:lastModifiedBy>MUHAMMED FAZAL</cp:lastModifiedBy>
  <dcterms:created xsi:type="dcterms:W3CDTF">2025-07-11T09:02:40Z</dcterms:created>
  <dcterms:modified xsi:type="dcterms:W3CDTF">2025-07-14T21:17:27Z</dcterms:modified>
</cp:coreProperties>
</file>